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Ex1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3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Ex4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5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6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2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3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4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7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8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B223213-FCC1-4E58-AB03-E7F1B0A377B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Данные с выбросами" sheetId="1" r:id="rId1"/>
    <sheet name="Гистограммы" sheetId="4" r:id="rId2"/>
    <sheet name="Изменение цен + Опис.стат." sheetId="2" r:id="rId3"/>
    <sheet name="Логарифмы объемов+Опис.стат." sheetId="3" r:id="rId4"/>
    <sheet name="Лог.доходности+опис.стат." sheetId="5" r:id="rId5"/>
    <sheet name="Удаление выбросов+опис.стат." sheetId="6" r:id="rId6"/>
    <sheet name="Интервальные оценки" sheetId="7" r:id="rId7"/>
    <sheet name="Критерий Пирсона" sheetId="8" r:id="rId8"/>
    <sheet name="Критерий Колмогорова(Акрон)" sheetId="9" r:id="rId9"/>
    <sheet name="Критерий Колмогорова(ДЭК ао)" sheetId="10" r:id="rId10"/>
    <sheet name="Критерий Колмогорова(Сбербанк)" sheetId="11" r:id="rId11"/>
    <sheet name="Z-test" sheetId="12" r:id="rId12"/>
    <sheet name="F-test" sheetId="13" r:id="rId13"/>
    <sheet name="T-test" sheetId="14" r:id="rId14"/>
    <sheet name="Дисп.анализ Акрон" sheetId="15" r:id="rId15"/>
    <sheet name="Дисп.анализ2" sheetId="16" r:id="rId16"/>
    <sheet name="Зависимость ЛД от T" sheetId="17" r:id="rId17"/>
    <sheet name="Корреляция" sheetId="18" r:id="rId18"/>
  </sheets>
  <definedNames>
    <definedName name="_xlchart.v1.0" hidden="1">'Лог.доходности+опис.стат.'!$B$2</definedName>
    <definedName name="_xlchart.v1.1" hidden="1">'Лог.доходности+опис.стат.'!$B$3:$B$268</definedName>
    <definedName name="_xlchart.v1.10" hidden="1">'Удаление выбросов+опис.стат.'!$I$2</definedName>
    <definedName name="_xlchart.v1.11" hidden="1">'Удаление выбросов+опис.стат.'!$I$3:$I$222</definedName>
    <definedName name="_xlchart.v1.2" hidden="1">'Лог.доходности+опис.стат.'!$D$2</definedName>
    <definedName name="_xlchart.v1.3" hidden="1">'Лог.доходности+опис.стат.'!$D$3:$D$268</definedName>
    <definedName name="_xlchart.v1.4" hidden="1">'Лог.доходности+опис.стат.'!$C$2</definedName>
    <definedName name="_xlchart.v1.5" hidden="1">'Лог.доходности+опис.стат.'!$C$3:$C$268</definedName>
    <definedName name="_xlchart.v1.6" hidden="1">'Удаление выбросов+опис.стат.'!$H$2</definedName>
    <definedName name="_xlchart.v1.7" hidden="1">'Удаление выбросов+опис.стат.'!$H$3:$H$222</definedName>
    <definedName name="_xlchart.v1.8" hidden="1">'Удаление выбросов+опис.стат.'!$G$2</definedName>
    <definedName name="_xlchart.v1.9" hidden="1">'Удаление выбросов+опис.стат.'!$G$3:$G$222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4" l="1"/>
  <c r="G3" i="14"/>
  <c r="G12" i="14"/>
  <c r="G4" i="14"/>
  <c r="G5" i="12"/>
  <c r="G4" i="13"/>
  <c r="F9" i="18" l="1"/>
  <c r="F8" i="18"/>
  <c r="G8" i="18" s="1"/>
  <c r="A253" i="18"/>
  <c r="I10" i="18"/>
  <c r="H10" i="18"/>
  <c r="F10" i="18"/>
  <c r="G10" i="18" s="1"/>
  <c r="I9" i="18"/>
  <c r="H9" i="18"/>
  <c r="G9" i="18"/>
  <c r="I8" i="18"/>
  <c r="H8" i="18"/>
  <c r="I19" i="14"/>
  <c r="I18" i="14"/>
  <c r="I12" i="14"/>
  <c r="I11" i="14"/>
  <c r="I5" i="14"/>
  <c r="I3" i="14"/>
  <c r="I4" i="14"/>
  <c r="I2" i="14"/>
  <c r="I9" i="14" s="1"/>
  <c r="I16" i="14" s="1"/>
  <c r="I17" i="14"/>
  <c r="G16" i="14"/>
  <c r="G9" i="14"/>
  <c r="A253" i="14"/>
  <c r="G3" i="13"/>
  <c r="G14" i="13"/>
  <c r="G9" i="13"/>
  <c r="A253" i="13"/>
  <c r="I13" i="13"/>
  <c r="G13" i="13"/>
  <c r="I8" i="13"/>
  <c r="G8" i="13"/>
  <c r="I3" i="13"/>
  <c r="G19" i="12"/>
  <c r="I17" i="12"/>
  <c r="I19" i="12" s="1"/>
  <c r="G20" i="12"/>
  <c r="G18" i="12"/>
  <c r="G17" i="12"/>
  <c r="I10" i="12"/>
  <c r="G6" i="12"/>
  <c r="G13" i="12"/>
  <c r="G11" i="12"/>
  <c r="G10" i="12"/>
  <c r="I5" i="12"/>
  <c r="I3" i="12"/>
  <c r="G4" i="12"/>
  <c r="G3" i="12"/>
  <c r="I4" i="12" s="1"/>
  <c r="E6" i="11"/>
  <c r="H6" i="11" s="1"/>
  <c r="E8" i="11"/>
  <c r="H8" i="11"/>
  <c r="E13" i="11"/>
  <c r="H13" i="11" s="1"/>
  <c r="E16" i="11"/>
  <c r="H16" i="11" s="1"/>
  <c r="E19" i="11"/>
  <c r="H19" i="11" s="1"/>
  <c r="E22" i="11"/>
  <c r="H22" i="11" s="1"/>
  <c r="E28" i="11"/>
  <c r="H28" i="11" s="1"/>
  <c r="E31" i="11"/>
  <c r="H31" i="11" s="1"/>
  <c r="E32" i="11"/>
  <c r="H32" i="11" s="1"/>
  <c r="E34" i="11"/>
  <c r="H34" i="11" s="1"/>
  <c r="E35" i="11"/>
  <c r="H35" i="11" s="1"/>
  <c r="E38" i="11"/>
  <c r="H38" i="11" s="1"/>
  <c r="E46" i="11"/>
  <c r="H46" i="11" s="1"/>
  <c r="E48" i="11"/>
  <c r="H48" i="11" s="1"/>
  <c r="E49" i="11"/>
  <c r="H49" i="11" s="1"/>
  <c r="E52" i="11"/>
  <c r="H52" i="11" s="1"/>
  <c r="E54" i="11"/>
  <c r="H54" i="11" s="1"/>
  <c r="E55" i="11"/>
  <c r="H55" i="11" s="1"/>
  <c r="E61" i="11"/>
  <c r="H61" i="11" s="1"/>
  <c r="E65" i="11"/>
  <c r="H65" i="11" s="1"/>
  <c r="E67" i="11"/>
  <c r="H67" i="11" s="1"/>
  <c r="E74" i="11"/>
  <c r="H74" i="11" s="1"/>
  <c r="E77" i="11"/>
  <c r="H77" i="11" s="1"/>
  <c r="E80" i="11"/>
  <c r="H80" i="11" s="1"/>
  <c r="E81" i="11"/>
  <c r="H81" i="11" s="1"/>
  <c r="E83" i="11"/>
  <c r="H83" i="11" s="1"/>
  <c r="E84" i="11"/>
  <c r="H84" i="11" s="1"/>
  <c r="E86" i="11"/>
  <c r="H86" i="11" s="1"/>
  <c r="E89" i="11"/>
  <c r="H89" i="11" s="1"/>
  <c r="E90" i="11"/>
  <c r="H90" i="11" s="1"/>
  <c r="E92" i="11"/>
  <c r="H92" i="11" s="1"/>
  <c r="E97" i="11"/>
  <c r="H97" i="11" s="1"/>
  <c r="E99" i="11"/>
  <c r="H99" i="11" s="1"/>
  <c r="E103" i="11"/>
  <c r="H103" i="11" s="1"/>
  <c r="E106" i="11"/>
  <c r="H106" i="11" s="1"/>
  <c r="E114" i="11"/>
  <c r="H114" i="11" s="1"/>
  <c r="E118" i="11"/>
  <c r="H118" i="11" s="1"/>
  <c r="E120" i="11"/>
  <c r="H120" i="11" s="1"/>
  <c r="E121" i="11"/>
  <c r="H121" i="11" s="1"/>
  <c r="E124" i="11"/>
  <c r="H124" i="11" s="1"/>
  <c r="E126" i="11"/>
  <c r="H126" i="11" s="1"/>
  <c r="E127" i="11"/>
  <c r="H127" i="11" s="1"/>
  <c r="E129" i="11"/>
  <c r="H129" i="11" s="1"/>
  <c r="E130" i="11"/>
  <c r="H130" i="11" s="1"/>
  <c r="E133" i="11"/>
  <c r="H133" i="11" s="1"/>
  <c r="E138" i="11"/>
  <c r="H138" i="11" s="1"/>
  <c r="E139" i="11"/>
  <c r="H139" i="11" s="1"/>
  <c r="E142" i="11"/>
  <c r="H142" i="11" s="1"/>
  <c r="E145" i="11"/>
  <c r="H145" i="11" s="1"/>
  <c r="E147" i="11"/>
  <c r="H147" i="11"/>
  <c r="E154" i="11"/>
  <c r="H154" i="11" s="1"/>
  <c r="E161" i="11"/>
  <c r="H161" i="11" s="1"/>
  <c r="E166" i="11"/>
  <c r="H166" i="11" s="1"/>
  <c r="E174" i="11"/>
  <c r="H174" i="11" s="1"/>
  <c r="E175" i="11"/>
  <c r="H175" i="11" s="1"/>
  <c r="E181" i="11"/>
  <c r="H181" i="11" s="1"/>
  <c r="E184" i="11"/>
  <c r="H184" i="11" s="1"/>
  <c r="E186" i="11"/>
  <c r="H186" i="11" s="1"/>
  <c r="E187" i="11"/>
  <c r="H187" i="11" s="1"/>
  <c r="E188" i="11"/>
  <c r="H188" i="11" s="1"/>
  <c r="E189" i="11"/>
  <c r="H189" i="11" s="1"/>
  <c r="E191" i="11"/>
  <c r="H191" i="11" s="1"/>
  <c r="E192" i="11"/>
  <c r="H192" i="11" s="1"/>
  <c r="E193" i="11"/>
  <c r="H193" i="11" s="1"/>
  <c r="E197" i="11"/>
  <c r="H197" i="11" s="1"/>
  <c r="E206" i="11"/>
  <c r="H206" i="11" s="1"/>
  <c r="E208" i="11"/>
  <c r="H208" i="11"/>
  <c r="E211" i="11"/>
  <c r="H211" i="11" s="1"/>
  <c r="E212" i="11"/>
  <c r="H212" i="11" s="1"/>
  <c r="E213" i="11"/>
  <c r="H213" i="11"/>
  <c r="E217" i="11"/>
  <c r="H217" i="11" s="1"/>
  <c r="E218" i="11"/>
  <c r="H218" i="11" s="1"/>
  <c r="E219" i="11"/>
  <c r="H219" i="11" s="1"/>
  <c r="E222" i="11"/>
  <c r="H222" i="11" s="1"/>
  <c r="E223" i="11"/>
  <c r="H223" i="11"/>
  <c r="E224" i="11"/>
  <c r="H224" i="11" s="1"/>
  <c r="E5" i="11"/>
  <c r="H5" i="11" s="1"/>
  <c r="C7" i="11"/>
  <c r="C6" i="11"/>
  <c r="C5" i="11"/>
  <c r="M1" i="11"/>
  <c r="M3" i="11"/>
  <c r="M2" i="11"/>
  <c r="E12" i="11" s="1"/>
  <c r="H12" i="11" s="1"/>
  <c r="M3" i="9"/>
  <c r="M2" i="9"/>
  <c r="E9" i="9" s="1"/>
  <c r="H9" i="9" s="1"/>
  <c r="M1" i="9"/>
  <c r="M3" i="10"/>
  <c r="E11" i="10" s="1"/>
  <c r="H11" i="10" s="1"/>
  <c r="M1" i="10"/>
  <c r="M2" i="10"/>
  <c r="E40" i="10" s="1"/>
  <c r="H40" i="10" s="1"/>
  <c r="F6" i="10"/>
  <c r="E43" i="10"/>
  <c r="H43" i="10" s="1"/>
  <c r="E58" i="10"/>
  <c r="H58" i="10" s="1"/>
  <c r="E62" i="10"/>
  <c r="H62" i="10" s="1"/>
  <c r="E69" i="10"/>
  <c r="H69" i="10" s="1"/>
  <c r="E99" i="10"/>
  <c r="H99" i="10" s="1"/>
  <c r="E135" i="10"/>
  <c r="H135" i="10" s="1"/>
  <c r="E150" i="10"/>
  <c r="H150" i="10" s="1"/>
  <c r="E153" i="10"/>
  <c r="H153" i="10" s="1"/>
  <c r="E162" i="10"/>
  <c r="H162" i="10" s="1"/>
  <c r="E168" i="10"/>
  <c r="H168" i="10" s="1"/>
  <c r="E174" i="10"/>
  <c r="H174" i="10" s="1"/>
  <c r="E176" i="10"/>
  <c r="H176" i="10" s="1"/>
  <c r="E179" i="10"/>
  <c r="H179" i="10" s="1"/>
  <c r="E182" i="10"/>
  <c r="H182" i="10" s="1"/>
  <c r="E183" i="10"/>
  <c r="H183" i="10" s="1"/>
  <c r="E186" i="10"/>
  <c r="H186" i="10" s="1"/>
  <c r="E200" i="10"/>
  <c r="H200" i="10" s="1"/>
  <c r="E203" i="10"/>
  <c r="H203" i="10" s="1"/>
  <c r="E206" i="10"/>
  <c r="H206" i="10" s="1"/>
  <c r="E208" i="10"/>
  <c r="H208" i="10" s="1"/>
  <c r="E211" i="10"/>
  <c r="H211" i="10" s="1"/>
  <c r="E212" i="10"/>
  <c r="H212" i="10" s="1"/>
  <c r="E214" i="10"/>
  <c r="H214" i="10" s="1"/>
  <c r="E215" i="10"/>
  <c r="H215" i="10" s="1"/>
  <c r="E218" i="10"/>
  <c r="H218" i="10" s="1"/>
  <c r="G5" i="10"/>
  <c r="F5" i="10"/>
  <c r="C7" i="10"/>
  <c r="C8" i="10" s="1"/>
  <c r="C6" i="10"/>
  <c r="E8" i="9"/>
  <c r="H8" i="9" s="1"/>
  <c r="E10" i="9"/>
  <c r="H10" i="9" s="1"/>
  <c r="E11" i="9"/>
  <c r="H11" i="9" s="1"/>
  <c r="E17" i="9"/>
  <c r="H17" i="9" s="1"/>
  <c r="E18" i="9"/>
  <c r="H18" i="9" s="1"/>
  <c r="E19" i="9"/>
  <c r="H19" i="9" s="1"/>
  <c r="E22" i="9"/>
  <c r="H22" i="9" s="1"/>
  <c r="E24" i="9"/>
  <c r="H24" i="9" s="1"/>
  <c r="E25" i="9"/>
  <c r="H25" i="9"/>
  <c r="E26" i="9"/>
  <c r="H26" i="9" s="1"/>
  <c r="E27" i="9"/>
  <c r="H27" i="9"/>
  <c r="E28" i="9"/>
  <c r="H28" i="9" s="1"/>
  <c r="E29" i="9"/>
  <c r="H29" i="9" s="1"/>
  <c r="E31" i="9"/>
  <c r="H31" i="9" s="1"/>
  <c r="E32" i="9"/>
  <c r="H32" i="9"/>
  <c r="E33" i="9"/>
  <c r="H33" i="9" s="1"/>
  <c r="E34" i="9"/>
  <c r="H34" i="9"/>
  <c r="E35" i="9"/>
  <c r="H35" i="9" s="1"/>
  <c r="E36" i="9"/>
  <c r="H36" i="9"/>
  <c r="E37" i="9"/>
  <c r="H37" i="9" s="1"/>
  <c r="E38" i="9"/>
  <c r="H38" i="9"/>
  <c r="E40" i="9"/>
  <c r="H40" i="9" s="1"/>
  <c r="E41" i="9"/>
  <c r="H41" i="9" s="1"/>
  <c r="E42" i="9"/>
  <c r="H42" i="9" s="1"/>
  <c r="E43" i="9"/>
  <c r="H43" i="9"/>
  <c r="E44" i="9"/>
  <c r="H44" i="9" s="1"/>
  <c r="E45" i="9"/>
  <c r="H45" i="9"/>
  <c r="E46" i="9"/>
  <c r="H46" i="9"/>
  <c r="E47" i="9"/>
  <c r="H47" i="9" s="1"/>
  <c r="E48" i="9"/>
  <c r="H48" i="9"/>
  <c r="E49" i="9"/>
  <c r="H49" i="9" s="1"/>
  <c r="E50" i="9"/>
  <c r="H50" i="9"/>
  <c r="E51" i="9"/>
  <c r="H51" i="9" s="1"/>
  <c r="E52" i="9"/>
  <c r="H52" i="9"/>
  <c r="E53" i="9"/>
  <c r="H53" i="9" s="1"/>
  <c r="E54" i="9"/>
  <c r="H54" i="9" s="1"/>
  <c r="E55" i="9"/>
  <c r="H55" i="9"/>
  <c r="E56" i="9"/>
  <c r="H56" i="9" s="1"/>
  <c r="E57" i="9"/>
  <c r="H57" i="9" s="1"/>
  <c r="E58" i="9"/>
  <c r="H58" i="9" s="1"/>
  <c r="E59" i="9"/>
  <c r="H59" i="9"/>
  <c r="E60" i="9"/>
  <c r="H60" i="9" s="1"/>
  <c r="E61" i="9"/>
  <c r="H61" i="9"/>
  <c r="E62" i="9"/>
  <c r="H62" i="9"/>
  <c r="E63" i="9"/>
  <c r="H63" i="9"/>
  <c r="E64" i="9"/>
  <c r="H64" i="9" s="1"/>
  <c r="E65" i="9"/>
  <c r="H65" i="9" s="1"/>
  <c r="E66" i="9"/>
  <c r="H66" i="9"/>
  <c r="E67" i="9"/>
  <c r="H67" i="9" s="1"/>
  <c r="E68" i="9"/>
  <c r="H68" i="9" s="1"/>
  <c r="E69" i="9"/>
  <c r="H69" i="9" s="1"/>
  <c r="E70" i="9"/>
  <c r="H70" i="9" s="1"/>
  <c r="E71" i="9"/>
  <c r="H71" i="9" s="1"/>
  <c r="E72" i="9"/>
  <c r="H72" i="9" s="1"/>
  <c r="E73" i="9"/>
  <c r="H73" i="9"/>
  <c r="E74" i="9"/>
  <c r="H74" i="9" s="1"/>
  <c r="E75" i="9"/>
  <c r="H75" i="9"/>
  <c r="E76" i="9"/>
  <c r="H76" i="9" s="1"/>
  <c r="E77" i="9"/>
  <c r="H77" i="9"/>
  <c r="E78" i="9"/>
  <c r="H78" i="9"/>
  <c r="E79" i="9"/>
  <c r="H79" i="9" s="1"/>
  <c r="E80" i="9"/>
  <c r="H80" i="9"/>
  <c r="E81" i="9"/>
  <c r="H81" i="9" s="1"/>
  <c r="E82" i="9"/>
  <c r="H82" i="9"/>
  <c r="E83" i="9"/>
  <c r="H83" i="9" s="1"/>
  <c r="E84" i="9"/>
  <c r="H84" i="9" s="1"/>
  <c r="E85" i="9"/>
  <c r="H85" i="9" s="1"/>
  <c r="E86" i="9"/>
  <c r="H86" i="9" s="1"/>
  <c r="E87" i="9"/>
  <c r="H87" i="9" s="1"/>
  <c r="E88" i="9"/>
  <c r="H88" i="9" s="1"/>
  <c r="E89" i="9"/>
  <c r="H89" i="9" s="1"/>
  <c r="E90" i="9"/>
  <c r="H90" i="9" s="1"/>
  <c r="E91" i="9"/>
  <c r="H91" i="9"/>
  <c r="E92" i="9"/>
  <c r="H92" i="9" s="1"/>
  <c r="E93" i="9"/>
  <c r="H93" i="9" s="1"/>
  <c r="E94" i="9"/>
  <c r="H94" i="9" s="1"/>
  <c r="E95" i="9"/>
  <c r="H95" i="9"/>
  <c r="E96" i="9"/>
  <c r="H96" i="9"/>
  <c r="E97" i="9"/>
  <c r="H97" i="9" s="1"/>
  <c r="E98" i="9"/>
  <c r="H98" i="9"/>
  <c r="E99" i="9"/>
  <c r="H99" i="9" s="1"/>
  <c r="E100" i="9"/>
  <c r="H100" i="9" s="1"/>
  <c r="E101" i="9"/>
  <c r="H101" i="9" s="1"/>
  <c r="E102" i="9"/>
  <c r="H102" i="9" s="1"/>
  <c r="E103" i="9"/>
  <c r="H103" i="9"/>
  <c r="E104" i="9"/>
  <c r="H104" i="9" s="1"/>
  <c r="E105" i="9"/>
  <c r="H105" i="9"/>
  <c r="E106" i="9"/>
  <c r="H106" i="9" s="1"/>
  <c r="E107" i="9"/>
  <c r="H107" i="9" s="1"/>
  <c r="E108" i="9"/>
  <c r="H108" i="9" s="1"/>
  <c r="E109" i="9"/>
  <c r="H109" i="9" s="1"/>
  <c r="E110" i="9"/>
  <c r="H110" i="9" s="1"/>
  <c r="E111" i="9"/>
  <c r="H111" i="9"/>
  <c r="E112" i="9"/>
  <c r="H112" i="9"/>
  <c r="E113" i="9"/>
  <c r="H113" i="9" s="1"/>
  <c r="E114" i="9"/>
  <c r="H114" i="9"/>
  <c r="E115" i="9"/>
  <c r="H115" i="9" s="1"/>
  <c r="E116" i="9"/>
  <c r="H116" i="9" s="1"/>
  <c r="E117" i="9"/>
  <c r="H117" i="9" s="1"/>
  <c r="E118" i="9"/>
  <c r="H118" i="9"/>
  <c r="E119" i="9"/>
  <c r="H119" i="9"/>
  <c r="E120" i="9"/>
  <c r="H120" i="9" s="1"/>
  <c r="E121" i="9"/>
  <c r="H121" i="9"/>
  <c r="E122" i="9"/>
  <c r="H122" i="9" s="1"/>
  <c r="E123" i="9"/>
  <c r="H123" i="9"/>
  <c r="E124" i="9"/>
  <c r="H124" i="9" s="1"/>
  <c r="E125" i="9"/>
  <c r="H125" i="9" s="1"/>
  <c r="E126" i="9"/>
  <c r="H126" i="9"/>
  <c r="E127" i="9"/>
  <c r="H127" i="9" s="1"/>
  <c r="E128" i="9"/>
  <c r="H128" i="9" s="1"/>
  <c r="E129" i="9"/>
  <c r="H129" i="9" s="1"/>
  <c r="E130" i="9"/>
  <c r="H130" i="9" s="1"/>
  <c r="E131" i="9"/>
  <c r="H131" i="9" s="1"/>
  <c r="E132" i="9"/>
  <c r="H132" i="9" s="1"/>
  <c r="E133" i="9"/>
  <c r="H133" i="9" s="1"/>
  <c r="E134" i="9"/>
  <c r="H134" i="9" s="1"/>
  <c r="E135" i="9"/>
  <c r="H135" i="9"/>
  <c r="E136" i="9"/>
  <c r="H136" i="9" s="1"/>
  <c r="E137" i="9"/>
  <c r="H137" i="9"/>
  <c r="E138" i="9"/>
  <c r="H138" i="9" s="1"/>
  <c r="E139" i="9"/>
  <c r="H139" i="9" s="1"/>
  <c r="E140" i="9"/>
  <c r="H140" i="9" s="1"/>
  <c r="E141" i="9"/>
  <c r="H141" i="9" s="1"/>
  <c r="E142" i="9"/>
  <c r="H142" i="9" s="1"/>
  <c r="E143" i="9"/>
  <c r="H143" i="9" s="1"/>
  <c r="E144" i="9"/>
  <c r="H144" i="9" s="1"/>
  <c r="E145" i="9"/>
  <c r="H145" i="9" s="1"/>
  <c r="E146" i="9"/>
  <c r="H146" i="9" s="1"/>
  <c r="E147" i="9"/>
  <c r="H147" i="9" s="1"/>
  <c r="E148" i="9"/>
  <c r="H148" i="9" s="1"/>
  <c r="E149" i="9"/>
  <c r="H149" i="9"/>
  <c r="E150" i="9"/>
  <c r="H150" i="9" s="1"/>
  <c r="E151" i="9"/>
  <c r="H151" i="9"/>
  <c r="E152" i="9"/>
  <c r="H152" i="9" s="1"/>
  <c r="E153" i="9"/>
  <c r="H153" i="9"/>
  <c r="E154" i="9"/>
  <c r="H154" i="9" s="1"/>
  <c r="E155" i="9"/>
  <c r="H155" i="9" s="1"/>
  <c r="E156" i="9"/>
  <c r="H156" i="9"/>
  <c r="E157" i="9"/>
  <c r="H157" i="9" s="1"/>
  <c r="E158" i="9"/>
  <c r="H158" i="9" s="1"/>
  <c r="E159" i="9"/>
  <c r="H159" i="9" s="1"/>
  <c r="E160" i="9"/>
  <c r="H160" i="9"/>
  <c r="E161" i="9"/>
  <c r="H161" i="9" s="1"/>
  <c r="E162" i="9"/>
  <c r="H162" i="9" s="1"/>
  <c r="E163" i="9"/>
  <c r="H163" i="9" s="1"/>
  <c r="E164" i="9"/>
  <c r="H164" i="9"/>
  <c r="E165" i="9"/>
  <c r="H165" i="9" s="1"/>
  <c r="E166" i="9"/>
  <c r="H166" i="9" s="1"/>
  <c r="E167" i="9"/>
  <c r="H167" i="9"/>
  <c r="E168" i="9"/>
  <c r="H168" i="9" s="1"/>
  <c r="E169" i="9"/>
  <c r="H169" i="9" s="1"/>
  <c r="E170" i="9"/>
  <c r="H170" i="9" s="1"/>
  <c r="E171" i="9"/>
  <c r="H171" i="9" s="1"/>
  <c r="E172" i="9"/>
  <c r="H172" i="9" s="1"/>
  <c r="E173" i="9"/>
  <c r="H173" i="9" s="1"/>
  <c r="E174" i="9"/>
  <c r="H174" i="9" s="1"/>
  <c r="E175" i="9"/>
  <c r="H175" i="9"/>
  <c r="E176" i="9"/>
  <c r="H176" i="9" s="1"/>
  <c r="E177" i="9"/>
  <c r="H177" i="9" s="1"/>
  <c r="E178" i="9"/>
  <c r="H178" i="9" s="1"/>
  <c r="E179" i="9"/>
  <c r="H179" i="9" s="1"/>
  <c r="E180" i="9"/>
  <c r="H180" i="9" s="1"/>
  <c r="E181" i="9"/>
  <c r="H181" i="9" s="1"/>
  <c r="E182" i="9"/>
  <c r="H182" i="9" s="1"/>
  <c r="E183" i="9"/>
  <c r="H183" i="9" s="1"/>
  <c r="E184" i="9"/>
  <c r="H184" i="9"/>
  <c r="E185" i="9"/>
  <c r="H185" i="9" s="1"/>
  <c r="E186" i="9"/>
  <c r="H186" i="9" s="1"/>
  <c r="E187" i="9"/>
  <c r="H187" i="9" s="1"/>
  <c r="E188" i="9"/>
  <c r="H188" i="9" s="1"/>
  <c r="E189" i="9"/>
  <c r="H189" i="9" s="1"/>
  <c r="E190" i="9"/>
  <c r="H190" i="9" s="1"/>
  <c r="E191" i="9"/>
  <c r="H191" i="9"/>
  <c r="E192" i="9"/>
  <c r="H192" i="9" s="1"/>
  <c r="E193" i="9"/>
  <c r="H193" i="9"/>
  <c r="E194" i="9"/>
  <c r="H194" i="9" s="1"/>
  <c r="E195" i="9"/>
  <c r="H195" i="9" s="1"/>
  <c r="E196" i="9"/>
  <c r="H196" i="9" s="1"/>
  <c r="E197" i="9"/>
  <c r="H197" i="9" s="1"/>
  <c r="E198" i="9"/>
  <c r="H198" i="9" s="1"/>
  <c r="E199" i="9"/>
  <c r="H199" i="9" s="1"/>
  <c r="E200" i="9"/>
  <c r="H200" i="9" s="1"/>
  <c r="E201" i="9"/>
  <c r="H201" i="9"/>
  <c r="E202" i="9"/>
  <c r="H202" i="9" s="1"/>
  <c r="E203" i="9"/>
  <c r="H203" i="9" s="1"/>
  <c r="E204" i="9"/>
  <c r="H204" i="9" s="1"/>
  <c r="E205" i="9"/>
  <c r="H205" i="9" s="1"/>
  <c r="E206" i="9"/>
  <c r="H206" i="9" s="1"/>
  <c r="E207" i="9"/>
  <c r="H207" i="9"/>
  <c r="E208" i="9"/>
  <c r="H208" i="9" s="1"/>
  <c r="E209" i="9"/>
  <c r="H209" i="9"/>
  <c r="E210" i="9"/>
  <c r="H210" i="9" s="1"/>
  <c r="E211" i="9"/>
  <c r="H211" i="9" s="1"/>
  <c r="E212" i="9"/>
  <c r="H212" i="9" s="1"/>
  <c r="E213" i="9"/>
  <c r="H213" i="9" s="1"/>
  <c r="E214" i="9"/>
  <c r="H214" i="9" s="1"/>
  <c r="E215" i="9"/>
  <c r="H215" i="9" s="1"/>
  <c r="E216" i="9"/>
  <c r="H216" i="9" s="1"/>
  <c r="E217" i="9"/>
  <c r="H217" i="9"/>
  <c r="E218" i="9"/>
  <c r="H218" i="9" s="1"/>
  <c r="E219" i="9"/>
  <c r="H219" i="9" s="1"/>
  <c r="E220" i="9"/>
  <c r="H220" i="9" s="1"/>
  <c r="E221" i="9"/>
  <c r="H221" i="9" s="1"/>
  <c r="E222" i="9"/>
  <c r="H222" i="9" s="1"/>
  <c r="E223" i="9"/>
  <c r="H223" i="9"/>
  <c r="E224" i="9"/>
  <c r="H224" i="9" s="1"/>
  <c r="E5" i="9"/>
  <c r="H5" i="9" s="1"/>
  <c r="C6" i="9"/>
  <c r="C7" i="9" s="1"/>
  <c r="C8" i="9" s="1"/>
  <c r="R72" i="8"/>
  <c r="G19" i="8"/>
  <c r="S72" i="8"/>
  <c r="T72" i="8"/>
  <c r="T74" i="8"/>
  <c r="S74" i="8"/>
  <c r="R74" i="8"/>
  <c r="I19" i="8"/>
  <c r="I20" i="8" s="1"/>
  <c r="I23" i="8" s="1"/>
  <c r="H19" i="8"/>
  <c r="H20" i="8" s="1"/>
  <c r="H23" i="8" s="1"/>
  <c r="I32" i="7"/>
  <c r="J32" i="7"/>
  <c r="H32" i="7"/>
  <c r="H44" i="7" s="1"/>
  <c r="I23" i="7"/>
  <c r="I33" i="7" s="1"/>
  <c r="J23" i="7"/>
  <c r="J33" i="7" s="1"/>
  <c r="H23" i="7"/>
  <c r="H33" i="7" s="1"/>
  <c r="I21" i="7"/>
  <c r="I31" i="7" s="1"/>
  <c r="I43" i="7" s="1"/>
  <c r="J21" i="7"/>
  <c r="J31" i="7" s="1"/>
  <c r="J43" i="7" s="1"/>
  <c r="H21" i="7"/>
  <c r="H31" i="7" s="1"/>
  <c r="H43" i="7" s="1"/>
  <c r="I20" i="7"/>
  <c r="I30" i="7" s="1"/>
  <c r="I42" i="7" s="1"/>
  <c r="J20" i="7"/>
  <c r="J30" i="7" s="1"/>
  <c r="J42" i="7" s="1"/>
  <c r="H20" i="7"/>
  <c r="L3" i="6"/>
  <c r="L2" i="6"/>
  <c r="H45" i="7" l="1"/>
  <c r="H48" i="7" s="1"/>
  <c r="H34" i="7"/>
  <c r="H46" i="7" s="1"/>
  <c r="H50" i="7" s="1"/>
  <c r="H36" i="7"/>
  <c r="H35" i="7"/>
  <c r="H47" i="7" s="1"/>
  <c r="H49" i="7" s="1"/>
  <c r="I36" i="7"/>
  <c r="I34" i="7"/>
  <c r="I46" i="7" s="1"/>
  <c r="I45" i="7"/>
  <c r="I48" i="7" s="1"/>
  <c r="C9" i="9"/>
  <c r="C10" i="9" s="1"/>
  <c r="G8" i="9"/>
  <c r="J34" i="7"/>
  <c r="J46" i="7" s="1"/>
  <c r="J36" i="7"/>
  <c r="J45" i="7"/>
  <c r="J48" i="7" s="1"/>
  <c r="I35" i="7"/>
  <c r="I47" i="7" s="1"/>
  <c r="H24" i="7"/>
  <c r="H25" i="7" s="1"/>
  <c r="J44" i="7"/>
  <c r="J24" i="7"/>
  <c r="J35" i="7"/>
  <c r="J47" i="7" s="1"/>
  <c r="I44" i="7"/>
  <c r="I24" i="7"/>
  <c r="H33" i="8" a="1"/>
  <c r="H33" i="8" s="1"/>
  <c r="N52" i="8"/>
  <c r="S52" i="8" s="1"/>
  <c r="H62" i="8" s="1"/>
  <c r="I33" i="8" a="1"/>
  <c r="I33" i="8" s="1"/>
  <c r="O52" i="8"/>
  <c r="T52" i="8" s="1"/>
  <c r="I62" i="8" s="1"/>
  <c r="H30" i="7"/>
  <c r="H42" i="7" s="1"/>
  <c r="G5" i="9"/>
  <c r="F5" i="9"/>
  <c r="C8" i="11"/>
  <c r="G7" i="11"/>
  <c r="F7" i="11"/>
  <c r="I7" i="11" s="1"/>
  <c r="G7" i="10"/>
  <c r="G23" i="8"/>
  <c r="C9" i="10"/>
  <c r="F8" i="10"/>
  <c r="G20" i="8"/>
  <c r="E21" i="9"/>
  <c r="H21" i="9" s="1"/>
  <c r="E15" i="9"/>
  <c r="H15" i="9" s="1"/>
  <c r="E160" i="10"/>
  <c r="H160" i="10" s="1"/>
  <c r="E123" i="10"/>
  <c r="H123" i="10" s="1"/>
  <c r="G5" i="11"/>
  <c r="F5" i="11"/>
  <c r="E12" i="9"/>
  <c r="H12" i="9" s="1"/>
  <c r="E141" i="10"/>
  <c r="H141" i="10" s="1"/>
  <c r="E126" i="10"/>
  <c r="H126" i="10" s="1"/>
  <c r="F6" i="11"/>
  <c r="I6" i="11" s="1"/>
  <c r="G6" i="11"/>
  <c r="E20" i="9"/>
  <c r="H20" i="9" s="1"/>
  <c r="G6" i="10"/>
  <c r="J6" i="11"/>
  <c r="E221" i="11"/>
  <c r="H221" i="11" s="1"/>
  <c r="E216" i="11"/>
  <c r="H216" i="11" s="1"/>
  <c r="E171" i="11"/>
  <c r="H171" i="11" s="1"/>
  <c r="E158" i="11"/>
  <c r="H158" i="11" s="1"/>
  <c r="E155" i="11"/>
  <c r="H155" i="11" s="1"/>
  <c r="E152" i="11"/>
  <c r="H152" i="11" s="1"/>
  <c r="E149" i="11"/>
  <c r="H149" i="11" s="1"/>
  <c r="E146" i="11"/>
  <c r="H146" i="11" s="1"/>
  <c r="E143" i="11"/>
  <c r="H143" i="11" s="1"/>
  <c r="E140" i="11"/>
  <c r="H140" i="11" s="1"/>
  <c r="E137" i="11"/>
  <c r="H137" i="11" s="1"/>
  <c r="E134" i="11"/>
  <c r="H134" i="11" s="1"/>
  <c r="E128" i="11"/>
  <c r="H128" i="11" s="1"/>
  <c r="E125" i="11"/>
  <c r="H125" i="11" s="1"/>
  <c r="E122" i="11"/>
  <c r="H122" i="11" s="1"/>
  <c r="E116" i="11"/>
  <c r="H116" i="11" s="1"/>
  <c r="E108" i="11"/>
  <c r="H108" i="11" s="1"/>
  <c r="E105" i="11"/>
  <c r="H105" i="11" s="1"/>
  <c r="E94" i="11"/>
  <c r="H94" i="11" s="1"/>
  <c r="E88" i="11"/>
  <c r="H88" i="11" s="1"/>
  <c r="E85" i="11"/>
  <c r="H85" i="11" s="1"/>
  <c r="E39" i="11"/>
  <c r="H39" i="11" s="1"/>
  <c r="E33" i="11"/>
  <c r="H33" i="11" s="1"/>
  <c r="E10" i="11"/>
  <c r="H10" i="11" s="1"/>
  <c r="E214" i="11"/>
  <c r="H214" i="11" s="1"/>
  <c r="E209" i="11"/>
  <c r="H209" i="11" s="1"/>
  <c r="E204" i="11"/>
  <c r="H204" i="11" s="1"/>
  <c r="E202" i="11"/>
  <c r="H202" i="11" s="1"/>
  <c r="E200" i="11"/>
  <c r="H200" i="11" s="1"/>
  <c r="E198" i="11"/>
  <c r="H198" i="11" s="1"/>
  <c r="E178" i="11"/>
  <c r="H178" i="11" s="1"/>
  <c r="E176" i="11"/>
  <c r="H176" i="11" s="1"/>
  <c r="E173" i="11"/>
  <c r="H173" i="11" s="1"/>
  <c r="E168" i="11"/>
  <c r="H168" i="11" s="1"/>
  <c r="E165" i="11"/>
  <c r="H165" i="11" s="1"/>
  <c r="E163" i="11"/>
  <c r="H163" i="11" s="1"/>
  <c r="E79" i="11"/>
  <c r="H79" i="11" s="1"/>
  <c r="E70" i="11"/>
  <c r="H70" i="11" s="1"/>
  <c r="E59" i="11"/>
  <c r="H59" i="11" s="1"/>
  <c r="E56" i="11"/>
  <c r="H56" i="11" s="1"/>
  <c r="E47" i="11"/>
  <c r="H47" i="11" s="1"/>
  <c r="E44" i="11"/>
  <c r="H44" i="11" s="1"/>
  <c r="E36" i="11"/>
  <c r="H36" i="11" s="1"/>
  <c r="E24" i="11"/>
  <c r="H24" i="11" s="1"/>
  <c r="E21" i="11"/>
  <c r="H21" i="11" s="1"/>
  <c r="I18" i="12"/>
  <c r="E207" i="11"/>
  <c r="H207" i="11" s="1"/>
  <c r="E196" i="11"/>
  <c r="H196" i="11" s="1"/>
  <c r="E194" i="11"/>
  <c r="H194" i="11" s="1"/>
  <c r="E182" i="11"/>
  <c r="H182" i="11" s="1"/>
  <c r="E180" i="11"/>
  <c r="H180" i="11" s="1"/>
  <c r="E170" i="11"/>
  <c r="H170" i="11" s="1"/>
  <c r="E148" i="11"/>
  <c r="H148" i="11" s="1"/>
  <c r="E110" i="11"/>
  <c r="H110" i="11" s="1"/>
  <c r="E93" i="11"/>
  <c r="H93" i="11" s="1"/>
  <c r="E76" i="11"/>
  <c r="H76" i="11" s="1"/>
  <c r="E64" i="11"/>
  <c r="H64" i="11" s="1"/>
  <c r="E41" i="11"/>
  <c r="H41" i="11" s="1"/>
  <c r="E18" i="11"/>
  <c r="H18" i="11" s="1"/>
  <c r="E15" i="11"/>
  <c r="H15" i="11" s="1"/>
  <c r="E7" i="11"/>
  <c r="H7" i="11" s="1"/>
  <c r="E9" i="11"/>
  <c r="H9" i="11" s="1"/>
  <c r="E20" i="11"/>
  <c r="H20" i="11" s="1"/>
  <c r="E27" i="11"/>
  <c r="H27" i="11" s="1"/>
  <c r="E29" i="11"/>
  <c r="H29" i="11" s="1"/>
  <c r="E40" i="11"/>
  <c r="H40" i="11" s="1"/>
  <c r="E42" i="11"/>
  <c r="H42" i="11" s="1"/>
  <c r="E51" i="11"/>
  <c r="H51" i="11" s="1"/>
  <c r="E53" i="11"/>
  <c r="H53" i="11" s="1"/>
  <c r="E60" i="11"/>
  <c r="H60" i="11" s="1"/>
  <c r="E62" i="11"/>
  <c r="H62" i="11" s="1"/>
  <c r="E71" i="11"/>
  <c r="H71" i="11" s="1"/>
  <c r="E73" i="11"/>
  <c r="H73" i="11" s="1"/>
  <c r="E82" i="11"/>
  <c r="H82" i="11" s="1"/>
  <c r="E100" i="11"/>
  <c r="H100" i="11" s="1"/>
  <c r="E102" i="11"/>
  <c r="H102" i="11" s="1"/>
  <c r="E119" i="11"/>
  <c r="H119" i="11" s="1"/>
  <c r="E135" i="11"/>
  <c r="H135" i="11" s="1"/>
  <c r="E144" i="11"/>
  <c r="H144" i="11" s="1"/>
  <c r="E151" i="11"/>
  <c r="H151" i="11" s="1"/>
  <c r="E160" i="11"/>
  <c r="H160" i="11" s="1"/>
  <c r="E179" i="11"/>
  <c r="H179" i="11" s="1"/>
  <c r="E17" i="11"/>
  <c r="H17" i="11" s="1"/>
  <c r="E25" i="11"/>
  <c r="H25" i="11" s="1"/>
  <c r="E30" i="11"/>
  <c r="H30" i="11" s="1"/>
  <c r="E45" i="11"/>
  <c r="H45" i="11" s="1"/>
  <c r="E50" i="11"/>
  <c r="H50" i="11" s="1"/>
  <c r="E58" i="11"/>
  <c r="H58" i="11" s="1"/>
  <c r="E63" i="11"/>
  <c r="H63" i="11" s="1"/>
  <c r="E68" i="11"/>
  <c r="H68" i="11" s="1"/>
  <c r="E78" i="11"/>
  <c r="H78" i="11" s="1"/>
  <c r="E91" i="11"/>
  <c r="H91" i="11" s="1"/>
  <c r="E96" i="11"/>
  <c r="H96" i="11" s="1"/>
  <c r="E111" i="11"/>
  <c r="H111" i="11" s="1"/>
  <c r="E113" i="11"/>
  <c r="H113" i="11" s="1"/>
  <c r="E123" i="11"/>
  <c r="H123" i="11" s="1"/>
  <c r="E131" i="11"/>
  <c r="H131" i="11" s="1"/>
  <c r="E136" i="11"/>
  <c r="H136" i="11" s="1"/>
  <c r="E157" i="11"/>
  <c r="H157" i="11" s="1"/>
  <c r="E164" i="11"/>
  <c r="H164" i="11" s="1"/>
  <c r="E183" i="11"/>
  <c r="H183" i="11" s="1"/>
  <c r="E185" i="11"/>
  <c r="H185" i="11" s="1"/>
  <c r="E190" i="11"/>
  <c r="H190" i="11" s="1"/>
  <c r="E195" i="11"/>
  <c r="H195" i="11" s="1"/>
  <c r="E215" i="11"/>
  <c r="H215" i="11" s="1"/>
  <c r="E210" i="11"/>
  <c r="H210" i="11" s="1"/>
  <c r="E205" i="11"/>
  <c r="H205" i="11" s="1"/>
  <c r="E203" i="11"/>
  <c r="H203" i="11" s="1"/>
  <c r="E177" i="11"/>
  <c r="H177" i="11" s="1"/>
  <c r="E172" i="11"/>
  <c r="H172" i="11" s="1"/>
  <c r="E162" i="11"/>
  <c r="H162" i="11" s="1"/>
  <c r="E115" i="11"/>
  <c r="H115" i="11" s="1"/>
  <c r="E107" i="11"/>
  <c r="H107" i="11" s="1"/>
  <c r="E104" i="11"/>
  <c r="H104" i="11" s="1"/>
  <c r="E101" i="11"/>
  <c r="H101" i="11" s="1"/>
  <c r="E87" i="11"/>
  <c r="H87" i="11" s="1"/>
  <c r="E75" i="11"/>
  <c r="H75" i="11" s="1"/>
  <c r="E72" i="11"/>
  <c r="H72" i="11" s="1"/>
  <c r="E26" i="11"/>
  <c r="H26" i="11" s="1"/>
  <c r="E14" i="11"/>
  <c r="H14" i="11" s="1"/>
  <c r="G12" i="12"/>
  <c r="I12" i="12"/>
  <c r="E220" i="11"/>
  <c r="H220" i="11" s="1"/>
  <c r="E201" i="11"/>
  <c r="H201" i="11" s="1"/>
  <c r="E199" i="11"/>
  <c r="H199" i="11" s="1"/>
  <c r="E169" i="11"/>
  <c r="H169" i="11" s="1"/>
  <c r="E167" i="11"/>
  <c r="H167" i="11" s="1"/>
  <c r="E159" i="11"/>
  <c r="H159" i="11" s="1"/>
  <c r="E156" i="11"/>
  <c r="H156" i="11" s="1"/>
  <c r="E153" i="11"/>
  <c r="H153" i="11" s="1"/>
  <c r="E150" i="11"/>
  <c r="H150" i="11" s="1"/>
  <c r="E141" i="11"/>
  <c r="H141" i="11" s="1"/>
  <c r="E132" i="11"/>
  <c r="H132" i="11" s="1"/>
  <c r="E117" i="11"/>
  <c r="H117" i="11" s="1"/>
  <c r="E112" i="11"/>
  <c r="H112" i="11" s="1"/>
  <c r="E109" i="11"/>
  <c r="H109" i="11" s="1"/>
  <c r="E98" i="11"/>
  <c r="H98" i="11" s="1"/>
  <c r="E95" i="11"/>
  <c r="H95" i="11" s="1"/>
  <c r="E69" i="11"/>
  <c r="H69" i="11" s="1"/>
  <c r="E66" i="11"/>
  <c r="H66" i="11" s="1"/>
  <c r="E57" i="11"/>
  <c r="H57" i="11" s="1"/>
  <c r="E43" i="11"/>
  <c r="H43" i="11" s="1"/>
  <c r="E37" i="11"/>
  <c r="H37" i="11" s="1"/>
  <c r="E23" i="11"/>
  <c r="H23" i="11" s="1"/>
  <c r="E11" i="11"/>
  <c r="H11" i="11" s="1"/>
  <c r="I10" i="14"/>
  <c r="G10" i="14" s="1"/>
  <c r="G11" i="14" s="1"/>
  <c r="G17" i="14"/>
  <c r="G19" i="14" s="1"/>
  <c r="I11" i="12"/>
  <c r="J5" i="11"/>
  <c r="I5" i="11"/>
  <c r="J5" i="9"/>
  <c r="F7" i="9"/>
  <c r="G7" i="9"/>
  <c r="F9" i="9"/>
  <c r="I9" i="9" s="1"/>
  <c r="G9" i="9"/>
  <c r="F6" i="9"/>
  <c r="I6" i="9" s="1"/>
  <c r="G6" i="9"/>
  <c r="F8" i="9"/>
  <c r="G10" i="9"/>
  <c r="J10" i="9" s="1"/>
  <c r="J9" i="9"/>
  <c r="I8" i="9"/>
  <c r="E39" i="9"/>
  <c r="H39" i="9" s="1"/>
  <c r="E30" i="9"/>
  <c r="H30" i="9" s="1"/>
  <c r="E23" i="9"/>
  <c r="H23" i="9" s="1"/>
  <c r="E14" i="9"/>
  <c r="H14" i="9" s="1"/>
  <c r="E7" i="9"/>
  <c r="H7" i="9" s="1"/>
  <c r="E6" i="9"/>
  <c r="H6" i="9" s="1"/>
  <c r="E13" i="9"/>
  <c r="H13" i="9" s="1"/>
  <c r="E16" i="9"/>
  <c r="H16" i="9" s="1"/>
  <c r="E202" i="10"/>
  <c r="H202" i="10" s="1"/>
  <c r="E199" i="10"/>
  <c r="H199" i="10" s="1"/>
  <c r="E196" i="10"/>
  <c r="H196" i="10" s="1"/>
  <c r="E173" i="10"/>
  <c r="H173" i="10" s="1"/>
  <c r="E167" i="10"/>
  <c r="H167" i="10" s="1"/>
  <c r="E114" i="10"/>
  <c r="H114" i="10" s="1"/>
  <c r="E108" i="10"/>
  <c r="H108" i="10" s="1"/>
  <c r="E102" i="10"/>
  <c r="H102" i="10" s="1"/>
  <c r="E75" i="10"/>
  <c r="H75" i="10" s="1"/>
  <c r="E65" i="10"/>
  <c r="H65" i="10" s="1"/>
  <c r="E54" i="10"/>
  <c r="H54" i="10" s="1"/>
  <c r="E47" i="10"/>
  <c r="H47" i="10" s="1"/>
  <c r="E36" i="10"/>
  <c r="H36" i="10" s="1"/>
  <c r="E23" i="10"/>
  <c r="H23" i="10" s="1"/>
  <c r="E222" i="10"/>
  <c r="H222" i="10" s="1"/>
  <c r="E219" i="10"/>
  <c r="H219" i="10" s="1"/>
  <c r="E216" i="10"/>
  <c r="H216" i="10" s="1"/>
  <c r="E190" i="10"/>
  <c r="H190" i="10" s="1"/>
  <c r="E187" i="10"/>
  <c r="H187" i="10" s="1"/>
  <c r="E184" i="10"/>
  <c r="H184" i="10" s="1"/>
  <c r="E164" i="10"/>
  <c r="H164" i="10" s="1"/>
  <c r="E155" i="10"/>
  <c r="H155" i="10" s="1"/>
  <c r="E143" i="10"/>
  <c r="H143" i="10" s="1"/>
  <c r="E137" i="10"/>
  <c r="H137" i="10" s="1"/>
  <c r="E128" i="10"/>
  <c r="H128" i="10" s="1"/>
  <c r="E120" i="10"/>
  <c r="H120" i="10" s="1"/>
  <c r="E105" i="10"/>
  <c r="H105" i="10" s="1"/>
  <c r="E91" i="10"/>
  <c r="H91" i="10" s="1"/>
  <c r="E87" i="10"/>
  <c r="H87" i="10" s="1"/>
  <c r="E79" i="10"/>
  <c r="H79" i="10" s="1"/>
  <c r="E68" i="10"/>
  <c r="H68" i="10" s="1"/>
  <c r="E50" i="10"/>
  <c r="H50" i="10" s="1"/>
  <c r="E39" i="10"/>
  <c r="H39" i="10" s="1"/>
  <c r="E30" i="10"/>
  <c r="H30" i="10" s="1"/>
  <c r="E18" i="10"/>
  <c r="H18" i="10" s="1"/>
  <c r="E210" i="10"/>
  <c r="H210" i="10" s="1"/>
  <c r="E207" i="10"/>
  <c r="H207" i="10" s="1"/>
  <c r="E204" i="10"/>
  <c r="H204" i="10" s="1"/>
  <c r="E178" i="10"/>
  <c r="H178" i="10" s="1"/>
  <c r="E175" i="10"/>
  <c r="H175" i="10" s="1"/>
  <c r="E169" i="10"/>
  <c r="H169" i="10" s="1"/>
  <c r="E161" i="10"/>
  <c r="H161" i="10" s="1"/>
  <c r="E149" i="10"/>
  <c r="H149" i="10" s="1"/>
  <c r="E140" i="10"/>
  <c r="H140" i="10" s="1"/>
  <c r="E125" i="10"/>
  <c r="H125" i="10" s="1"/>
  <c r="E122" i="10"/>
  <c r="H122" i="10" s="1"/>
  <c r="E94" i="10"/>
  <c r="H94" i="10" s="1"/>
  <c r="E82" i="10"/>
  <c r="H82" i="10" s="1"/>
  <c r="E71" i="10"/>
  <c r="H71" i="10" s="1"/>
  <c r="E53" i="10"/>
  <c r="H53" i="10" s="1"/>
  <c r="E46" i="10"/>
  <c r="H46" i="10" s="1"/>
  <c r="E42" i="10"/>
  <c r="H42" i="10" s="1"/>
  <c r="E25" i="10"/>
  <c r="H25" i="10" s="1"/>
  <c r="E13" i="10"/>
  <c r="H13" i="10" s="1"/>
  <c r="E224" i="10"/>
  <c r="H224" i="10" s="1"/>
  <c r="E198" i="10"/>
  <c r="H198" i="10" s="1"/>
  <c r="E195" i="10"/>
  <c r="H195" i="10" s="1"/>
  <c r="E192" i="10"/>
  <c r="H192" i="10" s="1"/>
  <c r="E172" i="10"/>
  <c r="H172" i="10" s="1"/>
  <c r="E130" i="10"/>
  <c r="H130" i="10" s="1"/>
  <c r="E113" i="10"/>
  <c r="H113" i="10" s="1"/>
  <c r="E107" i="10"/>
  <c r="H107" i="10" s="1"/>
  <c r="E101" i="10"/>
  <c r="H101" i="10" s="1"/>
  <c r="E97" i="10"/>
  <c r="H97" i="10" s="1"/>
  <c r="E86" i="10"/>
  <c r="H86" i="10" s="1"/>
  <c r="E74" i="10"/>
  <c r="H74" i="10" s="1"/>
  <c r="E64" i="10"/>
  <c r="H64" i="10" s="1"/>
  <c r="E60" i="10"/>
  <c r="H60" i="10" s="1"/>
  <c r="E34" i="10"/>
  <c r="H34" i="10" s="1"/>
  <c r="E17" i="10"/>
  <c r="H17" i="10" s="1"/>
  <c r="E180" i="10"/>
  <c r="H180" i="10" s="1"/>
  <c r="E166" i="10"/>
  <c r="H166" i="10" s="1"/>
  <c r="E163" i="10"/>
  <c r="H163" i="10" s="1"/>
  <c r="E154" i="10"/>
  <c r="H154" i="10" s="1"/>
  <c r="E151" i="10"/>
  <c r="H151" i="10" s="1"/>
  <c r="E142" i="10"/>
  <c r="H142" i="10" s="1"/>
  <c r="E136" i="10"/>
  <c r="H136" i="10" s="1"/>
  <c r="E127" i="10"/>
  <c r="H127" i="10" s="1"/>
  <c r="E119" i="10"/>
  <c r="H119" i="10" s="1"/>
  <c r="E93" i="10"/>
  <c r="H93" i="10" s="1"/>
  <c r="E81" i="10"/>
  <c r="H81" i="10" s="1"/>
  <c r="E67" i="10"/>
  <c r="H67" i="10" s="1"/>
  <c r="E29" i="10"/>
  <c r="H29" i="10" s="1"/>
  <c r="E148" i="10"/>
  <c r="H148" i="10" s="1"/>
  <c r="E115" i="10"/>
  <c r="H115" i="10" s="1"/>
  <c r="E109" i="10"/>
  <c r="H109" i="10" s="1"/>
  <c r="E103" i="10"/>
  <c r="H103" i="10" s="1"/>
  <c r="E100" i="10"/>
  <c r="H100" i="10" s="1"/>
  <c r="E89" i="10"/>
  <c r="H89" i="10" s="1"/>
  <c r="E70" i="10"/>
  <c r="H70" i="10" s="1"/>
  <c r="E59" i="10"/>
  <c r="H59" i="10" s="1"/>
  <c r="E55" i="10"/>
  <c r="H55" i="10" s="1"/>
  <c r="E52" i="10"/>
  <c r="H52" i="10" s="1"/>
  <c r="E48" i="10"/>
  <c r="H48" i="10" s="1"/>
  <c r="E41" i="10"/>
  <c r="H41" i="10" s="1"/>
  <c r="E37" i="10"/>
  <c r="H37" i="10" s="1"/>
  <c r="E24" i="10"/>
  <c r="H24" i="10" s="1"/>
  <c r="E20" i="10"/>
  <c r="H20" i="10" s="1"/>
  <c r="E6" i="10"/>
  <c r="H6" i="10" s="1"/>
  <c r="E5" i="10"/>
  <c r="H5" i="10" s="1"/>
  <c r="E223" i="10"/>
  <c r="H223" i="10" s="1"/>
  <c r="E220" i="10"/>
  <c r="H220" i="10" s="1"/>
  <c r="E194" i="10"/>
  <c r="H194" i="10" s="1"/>
  <c r="E191" i="10"/>
  <c r="H191" i="10" s="1"/>
  <c r="E188" i="10"/>
  <c r="H188" i="10" s="1"/>
  <c r="E156" i="10"/>
  <c r="H156" i="10" s="1"/>
  <c r="E144" i="10"/>
  <c r="H144" i="10" s="1"/>
  <c r="E132" i="10"/>
  <c r="H132" i="10" s="1"/>
  <c r="E129" i="10"/>
  <c r="H129" i="10" s="1"/>
  <c r="E121" i="10"/>
  <c r="H121" i="10" s="1"/>
  <c r="E112" i="10"/>
  <c r="H112" i="10" s="1"/>
  <c r="E106" i="10"/>
  <c r="H106" i="10" s="1"/>
  <c r="E96" i="10"/>
  <c r="H96" i="10" s="1"/>
  <c r="E92" i="10"/>
  <c r="H92" i="10" s="1"/>
  <c r="E80" i="10"/>
  <c r="H80" i="10" s="1"/>
  <c r="E73" i="10"/>
  <c r="H73" i="10" s="1"/>
  <c r="E28" i="10"/>
  <c r="H28" i="10" s="1"/>
  <c r="E19" i="10"/>
  <c r="H19" i="10" s="1"/>
  <c r="E16" i="10"/>
  <c r="H16" i="10" s="1"/>
  <c r="G8" i="10"/>
  <c r="F7" i="10"/>
  <c r="E221" i="10"/>
  <c r="H221" i="10" s="1"/>
  <c r="E213" i="10"/>
  <c r="H213" i="10" s="1"/>
  <c r="E205" i="10"/>
  <c r="H205" i="10" s="1"/>
  <c r="E197" i="10"/>
  <c r="H197" i="10" s="1"/>
  <c r="E189" i="10"/>
  <c r="H189" i="10" s="1"/>
  <c r="E181" i="10"/>
  <c r="H181" i="10" s="1"/>
  <c r="E171" i="10"/>
  <c r="H171" i="10" s="1"/>
  <c r="E159" i="10"/>
  <c r="H159" i="10" s="1"/>
  <c r="E157" i="10"/>
  <c r="H157" i="10" s="1"/>
  <c r="E152" i="10"/>
  <c r="H152" i="10" s="1"/>
  <c r="E147" i="10"/>
  <c r="H147" i="10" s="1"/>
  <c r="E145" i="10"/>
  <c r="H145" i="10" s="1"/>
  <c r="E138" i="10"/>
  <c r="H138" i="10" s="1"/>
  <c r="E133" i="10"/>
  <c r="H133" i="10" s="1"/>
  <c r="E131" i="10"/>
  <c r="H131" i="10" s="1"/>
  <c r="E124" i="10"/>
  <c r="H124" i="10" s="1"/>
  <c r="E117" i="10"/>
  <c r="H117" i="10" s="1"/>
  <c r="E110" i="10"/>
  <c r="H110" i="10" s="1"/>
  <c r="E98" i="10"/>
  <c r="H98" i="10" s="1"/>
  <c r="E84" i="10"/>
  <c r="H84" i="10" s="1"/>
  <c r="E77" i="10"/>
  <c r="H77" i="10" s="1"/>
  <c r="E66" i="10"/>
  <c r="H66" i="10" s="1"/>
  <c r="E57" i="10"/>
  <c r="H57" i="10" s="1"/>
  <c r="E45" i="10"/>
  <c r="H45" i="10" s="1"/>
  <c r="E38" i="10"/>
  <c r="H38" i="10" s="1"/>
  <c r="E32" i="10"/>
  <c r="H32" i="10" s="1"/>
  <c r="E27" i="10"/>
  <c r="H27" i="10" s="1"/>
  <c r="E22" i="10"/>
  <c r="H22" i="10" s="1"/>
  <c r="E15" i="10"/>
  <c r="H15" i="10" s="1"/>
  <c r="E10" i="10"/>
  <c r="H10" i="10" s="1"/>
  <c r="E8" i="10"/>
  <c r="H8" i="10" s="1"/>
  <c r="E12" i="10"/>
  <c r="H12" i="10" s="1"/>
  <c r="E88" i="10"/>
  <c r="H88" i="10" s="1"/>
  <c r="E83" i="10"/>
  <c r="H83" i="10" s="1"/>
  <c r="E72" i="10"/>
  <c r="H72" i="10" s="1"/>
  <c r="E61" i="10"/>
  <c r="H61" i="10" s="1"/>
  <c r="E49" i="10"/>
  <c r="H49" i="10" s="1"/>
  <c r="E31" i="10"/>
  <c r="H31" i="10" s="1"/>
  <c r="E26" i="10"/>
  <c r="H26" i="10" s="1"/>
  <c r="E21" i="10"/>
  <c r="H21" i="10" s="1"/>
  <c r="E14" i="10"/>
  <c r="H14" i="10" s="1"/>
  <c r="E7" i="10"/>
  <c r="H7" i="10" s="1"/>
  <c r="J7" i="10" s="1"/>
  <c r="E217" i="10"/>
  <c r="H217" i="10" s="1"/>
  <c r="E209" i="10"/>
  <c r="H209" i="10" s="1"/>
  <c r="E201" i="10"/>
  <c r="H201" i="10" s="1"/>
  <c r="E193" i="10"/>
  <c r="H193" i="10" s="1"/>
  <c r="E185" i="10"/>
  <c r="H185" i="10" s="1"/>
  <c r="E177" i="10"/>
  <c r="H177" i="10" s="1"/>
  <c r="E170" i="10"/>
  <c r="H170" i="10" s="1"/>
  <c r="E165" i="10"/>
  <c r="H165" i="10" s="1"/>
  <c r="E158" i="10"/>
  <c r="H158" i="10" s="1"/>
  <c r="E146" i="10"/>
  <c r="H146" i="10" s="1"/>
  <c r="E139" i="10"/>
  <c r="H139" i="10" s="1"/>
  <c r="E134" i="10"/>
  <c r="H134" i="10" s="1"/>
  <c r="E118" i="10"/>
  <c r="H118" i="10" s="1"/>
  <c r="E116" i="10"/>
  <c r="H116" i="10" s="1"/>
  <c r="E111" i="10"/>
  <c r="H111" i="10" s="1"/>
  <c r="E104" i="10"/>
  <c r="H104" i="10" s="1"/>
  <c r="E95" i="10"/>
  <c r="H95" i="10" s="1"/>
  <c r="E90" i="10"/>
  <c r="H90" i="10" s="1"/>
  <c r="E85" i="10"/>
  <c r="H85" i="10" s="1"/>
  <c r="E78" i="10"/>
  <c r="H78" i="10" s="1"/>
  <c r="E76" i="10"/>
  <c r="H76" i="10" s="1"/>
  <c r="E63" i="10"/>
  <c r="H63" i="10" s="1"/>
  <c r="E56" i="10"/>
  <c r="H56" i="10" s="1"/>
  <c r="E51" i="10"/>
  <c r="H51" i="10" s="1"/>
  <c r="E44" i="10"/>
  <c r="H44" i="10" s="1"/>
  <c r="E35" i="10"/>
  <c r="H35" i="10" s="1"/>
  <c r="E33" i="10"/>
  <c r="H33" i="10" s="1"/>
  <c r="E9" i="10"/>
  <c r="H9" i="10" s="1"/>
  <c r="I8" i="10"/>
  <c r="I6" i="10"/>
  <c r="J8" i="9"/>
  <c r="I5" i="9"/>
  <c r="M52" i="8"/>
  <c r="R52" i="8" s="1"/>
  <c r="G62" i="8" s="1"/>
  <c r="G33" i="8" a="1"/>
  <c r="G33" i="8" s="1"/>
  <c r="I24" i="8"/>
  <c r="G24" i="8"/>
  <c r="H24" i="8"/>
  <c r="M3" i="6"/>
  <c r="M2" i="6"/>
  <c r="L4" i="6"/>
  <c r="L5" i="6" s="1"/>
  <c r="I50" i="7" l="1"/>
  <c r="J5" i="10"/>
  <c r="I5" i="10"/>
  <c r="O53" i="8"/>
  <c r="T53" i="8" s="1"/>
  <c r="I63" i="8" s="1"/>
  <c r="I35" i="8" a="1"/>
  <c r="I35" i="8" s="1"/>
  <c r="I37" i="7"/>
  <c r="I38" i="7"/>
  <c r="J50" i="7"/>
  <c r="J49" i="7"/>
  <c r="H26" i="7"/>
  <c r="N53" i="8"/>
  <c r="S53" i="8" s="1"/>
  <c r="H63" i="8" s="1"/>
  <c r="H35" i="8" a="1"/>
  <c r="H35" i="8" s="1"/>
  <c r="J7" i="9"/>
  <c r="J38" i="7"/>
  <c r="J37" i="7"/>
  <c r="H37" i="7"/>
  <c r="H38" i="7"/>
  <c r="I26" i="7"/>
  <c r="I25" i="7"/>
  <c r="J6" i="10"/>
  <c r="G5" i="14"/>
  <c r="C9" i="11"/>
  <c r="F8" i="11"/>
  <c r="I8" i="11" s="1"/>
  <c r="G8" i="11"/>
  <c r="J8" i="11" s="1"/>
  <c r="C11" i="9"/>
  <c r="F10" i="9"/>
  <c r="I10" i="9" s="1"/>
  <c r="J7" i="11"/>
  <c r="C10" i="10"/>
  <c r="G9" i="10"/>
  <c r="F9" i="10"/>
  <c r="J26" i="7"/>
  <c r="J25" i="7"/>
  <c r="I49" i="7"/>
  <c r="G18" i="14"/>
  <c r="J6" i="9"/>
  <c r="I7" i="9"/>
  <c r="I7" i="10"/>
  <c r="J8" i="10"/>
  <c r="I9" i="10"/>
  <c r="J9" i="10"/>
  <c r="M53" i="8"/>
  <c r="G35" i="8" a="1"/>
  <c r="G35" i="8" s="1"/>
  <c r="G52" i="8"/>
  <c r="M62" i="8" s="1"/>
  <c r="H52" i="8"/>
  <c r="H25" i="8"/>
  <c r="G25" i="8"/>
  <c r="I52" i="8"/>
  <c r="I25" i="8"/>
  <c r="L6" i="6"/>
  <c r="M4" i="6"/>
  <c r="M6" i="6" s="1"/>
  <c r="O54" i="8" l="1"/>
  <c r="T54" i="8" s="1"/>
  <c r="I64" i="8" s="1"/>
  <c r="I37" i="8" a="1"/>
  <c r="I37" i="8" s="1"/>
  <c r="C11" i="10"/>
  <c r="F10" i="10"/>
  <c r="I10" i="10" s="1"/>
  <c r="G10" i="10"/>
  <c r="J10" i="10" s="1"/>
  <c r="C12" i="9"/>
  <c r="G11" i="9"/>
  <c r="J11" i="9" s="1"/>
  <c r="F11" i="9"/>
  <c r="I11" i="9" s="1"/>
  <c r="C10" i="11"/>
  <c r="F9" i="11"/>
  <c r="I9" i="11" s="1"/>
  <c r="G9" i="11"/>
  <c r="J9" i="11" s="1"/>
  <c r="N54" i="8"/>
  <c r="S54" i="8" s="1"/>
  <c r="H64" i="8" s="1"/>
  <c r="H37" i="8" a="1"/>
  <c r="H37" i="8" s="1"/>
  <c r="M54" i="8"/>
  <c r="R54" i="8" s="1"/>
  <c r="G37" i="8" a="1"/>
  <c r="G37" i="8" s="1"/>
  <c r="R53" i="8"/>
  <c r="G63" i="8" s="1"/>
  <c r="H72" i="8"/>
  <c r="N62" i="8"/>
  <c r="N72" i="8" s="1"/>
  <c r="I72" i="8"/>
  <c r="O62" i="8"/>
  <c r="O72" i="8" s="1"/>
  <c r="G72" i="8"/>
  <c r="M72" i="8"/>
  <c r="G26" i="8"/>
  <c r="G53" i="8"/>
  <c r="H53" i="8"/>
  <c r="H26" i="8"/>
  <c r="I53" i="8"/>
  <c r="I26" i="8"/>
  <c r="M5" i="6"/>
  <c r="N3" i="6" s="1"/>
  <c r="N55" i="8" l="1"/>
  <c r="S55" i="8" s="1"/>
  <c r="H65" i="8" s="1"/>
  <c r="H39" i="8" a="1"/>
  <c r="H39" i="8" s="1"/>
  <c r="C13" i="9"/>
  <c r="F12" i="9"/>
  <c r="I12" i="9" s="1"/>
  <c r="G12" i="9"/>
  <c r="J12" i="9" s="1"/>
  <c r="C12" i="10"/>
  <c r="F11" i="10"/>
  <c r="I11" i="10" s="1"/>
  <c r="G11" i="10"/>
  <c r="J11" i="10" s="1"/>
  <c r="O55" i="8"/>
  <c r="T55" i="8" s="1"/>
  <c r="I65" i="8" s="1"/>
  <c r="I39" i="8" a="1"/>
  <c r="I39" i="8" s="1"/>
  <c r="I27" i="8"/>
  <c r="I41" i="8" s="1" a="1"/>
  <c r="I41" i="8" s="1"/>
  <c r="C11" i="11"/>
  <c r="G10" i="11"/>
  <c r="J10" i="11" s="1"/>
  <c r="F10" i="11"/>
  <c r="I10" i="11" s="1"/>
  <c r="M55" i="8"/>
  <c r="R55" i="8" s="1"/>
  <c r="G65" i="8" s="1"/>
  <c r="G39" i="8" a="1"/>
  <c r="G39" i="8" s="1"/>
  <c r="G64" i="8"/>
  <c r="I73" i="8"/>
  <c r="O63" i="8"/>
  <c r="O73" i="8" s="1"/>
  <c r="H73" i="8"/>
  <c r="N63" i="8"/>
  <c r="N73" i="8" s="1"/>
  <c r="G73" i="8"/>
  <c r="M63" i="8"/>
  <c r="M73" i="8" s="1"/>
  <c r="H54" i="8"/>
  <c r="H27" i="8"/>
  <c r="G54" i="8"/>
  <c r="M64" i="8" s="1"/>
  <c r="I54" i="8"/>
  <c r="G27" i="8"/>
  <c r="N2" i="6"/>
  <c r="N4" i="6" s="1"/>
  <c r="C13" i="10" l="1"/>
  <c r="G12" i="10"/>
  <c r="J12" i="10" s="1"/>
  <c r="F12" i="10"/>
  <c r="I12" i="10" s="1"/>
  <c r="O56" i="8"/>
  <c r="T56" i="8" s="1"/>
  <c r="I66" i="8" s="1"/>
  <c r="C12" i="11"/>
  <c r="F11" i="11"/>
  <c r="I11" i="11" s="1"/>
  <c r="G11" i="11"/>
  <c r="J11" i="11" s="1"/>
  <c r="N56" i="8"/>
  <c r="S56" i="8" s="1"/>
  <c r="H66" i="8" s="1"/>
  <c r="H41" i="8" a="1"/>
  <c r="H41" i="8" s="1"/>
  <c r="C14" i="9"/>
  <c r="G13" i="9"/>
  <c r="J13" i="9" s="1"/>
  <c r="F13" i="9"/>
  <c r="I13" i="9" s="1"/>
  <c r="M56" i="8"/>
  <c r="R56" i="8" s="1"/>
  <c r="G66" i="8" s="1"/>
  <c r="G41" i="8" a="1"/>
  <c r="G41" i="8" s="1"/>
  <c r="I74" i="8"/>
  <c r="O64" i="8"/>
  <c r="O74" i="8" s="1"/>
  <c r="H74" i="8"/>
  <c r="N64" i="8"/>
  <c r="N74" i="8" s="1"/>
  <c r="G74" i="8"/>
  <c r="M74" i="8"/>
  <c r="H55" i="8"/>
  <c r="G55" i="8"/>
  <c r="H28" i="8"/>
  <c r="G28" i="8"/>
  <c r="I28" i="8"/>
  <c r="I55" i="8"/>
  <c r="N5" i="6"/>
  <c r="N6" i="6"/>
  <c r="C14" i="10" l="1"/>
  <c r="F13" i="10"/>
  <c r="I13" i="10" s="1"/>
  <c r="G13" i="10"/>
  <c r="J13" i="10" s="1"/>
  <c r="O57" i="8"/>
  <c r="T57" i="8" s="1"/>
  <c r="I67" i="8" s="1"/>
  <c r="I43" i="8" a="1"/>
  <c r="I43" i="8" s="1"/>
  <c r="C13" i="11"/>
  <c r="F12" i="11"/>
  <c r="I12" i="11" s="1"/>
  <c r="G12" i="11"/>
  <c r="J12" i="11" s="1"/>
  <c r="N57" i="8"/>
  <c r="S57" i="8" s="1"/>
  <c r="H67" i="8" s="1"/>
  <c r="H43" i="8" a="1"/>
  <c r="H43" i="8" s="1"/>
  <c r="C15" i="9"/>
  <c r="F14" i="9"/>
  <c r="I14" i="9" s="1"/>
  <c r="G14" i="9"/>
  <c r="J14" i="9" s="1"/>
  <c r="M57" i="8"/>
  <c r="R57" i="8" s="1"/>
  <c r="G67" i="8" s="1"/>
  <c r="G43" i="8" a="1"/>
  <c r="G43" i="8" s="1"/>
  <c r="I75" i="8"/>
  <c r="O65" i="8"/>
  <c r="O75" i="8" s="1"/>
  <c r="G75" i="8"/>
  <c r="M65" i="8"/>
  <c r="M75" i="8" s="1"/>
  <c r="H75" i="8"/>
  <c r="N65" i="8"/>
  <c r="N75" i="8" s="1"/>
  <c r="I56" i="8"/>
  <c r="I29" i="8"/>
  <c r="G29" i="8"/>
  <c r="G56" i="8"/>
  <c r="H56" i="8"/>
  <c r="H29" i="8"/>
  <c r="C16" i="9" l="1"/>
  <c r="F15" i="9"/>
  <c r="I15" i="9" s="1"/>
  <c r="G15" i="9"/>
  <c r="J15" i="9" s="1"/>
  <c r="N58" i="8"/>
  <c r="S58" i="8" s="1"/>
  <c r="H68" i="8" s="1"/>
  <c r="H45" i="8" a="1"/>
  <c r="H45" i="8" s="1"/>
  <c r="C15" i="10"/>
  <c r="G14" i="10"/>
  <c r="J14" i="10" s="1"/>
  <c r="F14" i="10"/>
  <c r="I14" i="10" s="1"/>
  <c r="O58" i="8"/>
  <c r="T58" i="8" s="1"/>
  <c r="I68" i="8" s="1"/>
  <c r="I45" i="8" a="1"/>
  <c r="I45" i="8" s="1"/>
  <c r="C14" i="11"/>
  <c r="F13" i="11"/>
  <c r="I13" i="11" s="1"/>
  <c r="G13" i="11"/>
  <c r="J13" i="11" s="1"/>
  <c r="M58" i="8"/>
  <c r="R58" i="8" s="1"/>
  <c r="G68" i="8" s="1"/>
  <c r="G45" i="8" a="1"/>
  <c r="G45" i="8" s="1"/>
  <c r="H76" i="8"/>
  <c r="N66" i="8"/>
  <c r="N76" i="8" s="1"/>
  <c r="I76" i="8"/>
  <c r="O66" i="8"/>
  <c r="O76" i="8" s="1"/>
  <c r="G76" i="8"/>
  <c r="M66" i="8"/>
  <c r="M76" i="8" s="1"/>
  <c r="G30" i="8"/>
  <c r="G47" i="8" s="1" a="1"/>
  <c r="G47" i="8" s="1"/>
  <c r="H30" i="8"/>
  <c r="H47" i="8" s="1" a="1"/>
  <c r="H47" i="8" s="1"/>
  <c r="I57" i="8"/>
  <c r="I30" i="8"/>
  <c r="I47" i="8" s="1" a="1"/>
  <c r="I47" i="8" s="1"/>
  <c r="G57" i="8"/>
  <c r="H57" i="8"/>
  <c r="C15" i="11" l="1"/>
  <c r="G14" i="11"/>
  <c r="J14" i="11" s="1"/>
  <c r="F14" i="11"/>
  <c r="I14" i="11" s="1"/>
  <c r="C16" i="10"/>
  <c r="F15" i="10"/>
  <c r="I15" i="10" s="1"/>
  <c r="G15" i="10"/>
  <c r="J15" i="10" s="1"/>
  <c r="C17" i="9"/>
  <c r="G16" i="9"/>
  <c r="J16" i="9" s="1"/>
  <c r="F16" i="9"/>
  <c r="I16" i="9" s="1"/>
  <c r="O59" i="8"/>
  <c r="T59" i="8" s="1"/>
  <c r="I69" i="8" s="1"/>
  <c r="I77" i="8"/>
  <c r="O67" i="8"/>
  <c r="O77" i="8" s="1"/>
  <c r="N59" i="8"/>
  <c r="S59" i="8" s="1"/>
  <c r="H69" i="8" s="1"/>
  <c r="H77" i="8"/>
  <c r="N67" i="8"/>
  <c r="N77" i="8" s="1"/>
  <c r="G77" i="8"/>
  <c r="M67" i="8"/>
  <c r="M77" i="8" s="1"/>
  <c r="M59" i="8"/>
  <c r="R59" i="8" s="1"/>
  <c r="G69" i="8" s="1"/>
  <c r="I58" i="8"/>
  <c r="H58" i="8"/>
  <c r="G58" i="8"/>
  <c r="C17" i="10" l="1"/>
  <c r="F16" i="10"/>
  <c r="I16" i="10" s="1"/>
  <c r="G16" i="10"/>
  <c r="J16" i="10" s="1"/>
  <c r="C16" i="11"/>
  <c r="G15" i="11"/>
  <c r="J15" i="11" s="1"/>
  <c r="F15" i="11"/>
  <c r="I15" i="11" s="1"/>
  <c r="C18" i="9"/>
  <c r="G17" i="9"/>
  <c r="J17" i="9" s="1"/>
  <c r="F17" i="9"/>
  <c r="I17" i="9" s="1"/>
  <c r="H78" i="8"/>
  <c r="N68" i="8"/>
  <c r="N78" i="8" s="1"/>
  <c r="G78" i="8"/>
  <c r="M68" i="8"/>
  <c r="M78" i="8" s="1"/>
  <c r="I78" i="8"/>
  <c r="O68" i="8"/>
  <c r="O78" i="8" s="1"/>
  <c r="I59" i="8"/>
  <c r="H59" i="8"/>
  <c r="G59" i="8"/>
  <c r="C18" i="10" l="1"/>
  <c r="G17" i="10"/>
  <c r="J17" i="10" s="1"/>
  <c r="F17" i="10"/>
  <c r="I17" i="10" s="1"/>
  <c r="C19" i="9"/>
  <c r="F18" i="9"/>
  <c r="I18" i="9" s="1"/>
  <c r="G18" i="9"/>
  <c r="J18" i="9" s="1"/>
  <c r="C17" i="11"/>
  <c r="G16" i="11"/>
  <c r="J16" i="11" s="1"/>
  <c r="F16" i="11"/>
  <c r="I16" i="11" s="1"/>
  <c r="G79" i="8"/>
  <c r="G80" i="8" s="1"/>
  <c r="M69" i="8"/>
  <c r="M79" i="8" s="1"/>
  <c r="M80" i="8" s="1"/>
  <c r="H79" i="8"/>
  <c r="H80" i="8" s="1"/>
  <c r="N69" i="8"/>
  <c r="N79" i="8" s="1"/>
  <c r="N80" i="8" s="1"/>
  <c r="I79" i="8"/>
  <c r="I80" i="8" s="1"/>
  <c r="O69" i="8"/>
  <c r="O79" i="8" s="1"/>
  <c r="O80" i="8" s="1"/>
  <c r="G17" i="11" l="1"/>
  <c r="J17" i="11" s="1"/>
  <c r="C18" i="11"/>
  <c r="F17" i="11"/>
  <c r="I17" i="11" s="1"/>
  <c r="C20" i="9"/>
  <c r="F19" i="9"/>
  <c r="I19" i="9" s="1"/>
  <c r="G19" i="9"/>
  <c r="J19" i="9" s="1"/>
  <c r="C19" i="10"/>
  <c r="F18" i="10"/>
  <c r="I18" i="10" s="1"/>
  <c r="G18" i="10"/>
  <c r="J18" i="10" s="1"/>
  <c r="H4" i="1"/>
  <c r="C20" i="10" l="1"/>
  <c r="F19" i="10"/>
  <c r="I19" i="10" s="1"/>
  <c r="G19" i="10"/>
  <c r="J19" i="10" s="1"/>
  <c r="C21" i="9"/>
  <c r="F20" i="9"/>
  <c r="I20" i="9" s="1"/>
  <c r="G20" i="9"/>
  <c r="J20" i="9" s="1"/>
  <c r="C19" i="11"/>
  <c r="F18" i="11"/>
  <c r="I18" i="11" s="1"/>
  <c r="G18" i="11"/>
  <c r="J18" i="11" s="1"/>
  <c r="E269" i="1"/>
  <c r="F269" i="1"/>
  <c r="C20" i="11" l="1"/>
  <c r="G19" i="11"/>
  <c r="J19" i="11" s="1"/>
  <c r="F19" i="11"/>
  <c r="I19" i="11" s="1"/>
  <c r="C22" i="9"/>
  <c r="F21" i="9"/>
  <c r="I21" i="9" s="1"/>
  <c r="G21" i="9"/>
  <c r="J21" i="9" s="1"/>
  <c r="C21" i="10"/>
  <c r="F20" i="10"/>
  <c r="I20" i="10" s="1"/>
  <c r="G20" i="10"/>
  <c r="J20" i="10" s="1"/>
  <c r="G32" i="2"/>
  <c r="G38" i="2"/>
  <c r="G67" i="2"/>
  <c r="G96" i="2"/>
  <c r="G102" i="2"/>
  <c r="G131" i="2"/>
  <c r="H152" i="2"/>
  <c r="G160" i="2"/>
  <c r="G166" i="2"/>
  <c r="H181" i="2"/>
  <c r="G187" i="2"/>
  <c r="H187" i="2"/>
  <c r="G195" i="2"/>
  <c r="G206" i="2"/>
  <c r="G211" i="2"/>
  <c r="H211" i="2"/>
  <c r="G222" i="2"/>
  <c r="G227" i="2"/>
  <c r="H227" i="2"/>
  <c r="G232" i="2"/>
  <c r="G237" i="2"/>
  <c r="H237" i="2"/>
  <c r="G240" i="2"/>
  <c r="G245" i="2"/>
  <c r="H245" i="2"/>
  <c r="G248" i="2"/>
  <c r="G253" i="2"/>
  <c r="H253" i="2"/>
  <c r="G256" i="2"/>
  <c r="G261" i="2"/>
  <c r="H261" i="2"/>
  <c r="G264" i="2"/>
  <c r="G269" i="2"/>
  <c r="H269" i="2"/>
  <c r="M4" i="2"/>
  <c r="N4" i="2"/>
  <c r="M3" i="2"/>
  <c r="H21" i="2" s="1"/>
  <c r="N3" i="2"/>
  <c r="I21" i="2" s="1"/>
  <c r="L4" i="2"/>
  <c r="G158" i="2" s="1"/>
  <c r="L3" i="2"/>
  <c r="G27" i="2" s="1"/>
  <c r="G51" i="1"/>
  <c r="I200" i="2" l="1"/>
  <c r="I173" i="2"/>
  <c r="I144" i="2"/>
  <c r="I138" i="2"/>
  <c r="H88" i="2"/>
  <c r="I80" i="2"/>
  <c r="I74" i="2"/>
  <c r="H59" i="2"/>
  <c r="H53" i="2"/>
  <c r="I45" i="2"/>
  <c r="I255" i="2"/>
  <c r="H250" i="2"/>
  <c r="I268" i="2"/>
  <c r="G266" i="2"/>
  <c r="H263" i="2"/>
  <c r="I260" i="2"/>
  <c r="G258" i="2"/>
  <c r="H255" i="2"/>
  <c r="I252" i="2"/>
  <c r="G250" i="2"/>
  <c r="H247" i="2"/>
  <c r="I244" i="2"/>
  <c r="G242" i="2"/>
  <c r="H239" i="2"/>
  <c r="I236" i="2"/>
  <c r="G234" i="2"/>
  <c r="G231" i="2"/>
  <c r="I226" i="2"/>
  <c r="H221" i="2"/>
  <c r="G216" i="2"/>
  <c r="I210" i="2"/>
  <c r="H205" i="2"/>
  <c r="G200" i="2"/>
  <c r="I192" i="2"/>
  <c r="I186" i="2"/>
  <c r="G179" i="2"/>
  <c r="H171" i="2"/>
  <c r="H165" i="2"/>
  <c r="I157" i="2"/>
  <c r="G150" i="2"/>
  <c r="G144" i="2"/>
  <c r="H136" i="2"/>
  <c r="I128" i="2"/>
  <c r="I122" i="2"/>
  <c r="G115" i="2"/>
  <c r="H107" i="2"/>
  <c r="H101" i="2"/>
  <c r="I93" i="2"/>
  <c r="G86" i="2"/>
  <c r="G80" i="2"/>
  <c r="H72" i="2"/>
  <c r="I64" i="2"/>
  <c r="I58" i="2"/>
  <c r="G51" i="2"/>
  <c r="H43" i="2"/>
  <c r="H37" i="2"/>
  <c r="I29" i="2"/>
  <c r="G22" i="2"/>
  <c r="G16" i="2"/>
  <c r="H8" i="2"/>
  <c r="H117" i="2"/>
  <c r="H24" i="2"/>
  <c r="H216" i="2"/>
  <c r="H268" i="2"/>
  <c r="I265" i="2"/>
  <c r="G263" i="2"/>
  <c r="H260" i="2"/>
  <c r="I257" i="2"/>
  <c r="G255" i="2"/>
  <c r="H252" i="2"/>
  <c r="I249" i="2"/>
  <c r="G247" i="2"/>
  <c r="H244" i="2"/>
  <c r="I241" i="2"/>
  <c r="G239" i="2"/>
  <c r="H236" i="2"/>
  <c r="I233" i="2"/>
  <c r="H230" i="2"/>
  <c r="G225" i="2"/>
  <c r="I219" i="2"/>
  <c r="H214" i="2"/>
  <c r="G209" i="2"/>
  <c r="I203" i="2"/>
  <c r="H198" i="2"/>
  <c r="H192" i="2"/>
  <c r="I184" i="2"/>
  <c r="I178" i="2"/>
  <c r="G171" i="2"/>
  <c r="H163" i="2"/>
  <c r="H157" i="2"/>
  <c r="I149" i="2"/>
  <c r="G142" i="2"/>
  <c r="G136" i="2"/>
  <c r="H128" i="2"/>
  <c r="I120" i="2"/>
  <c r="I114" i="2"/>
  <c r="G107" i="2"/>
  <c r="H99" i="2"/>
  <c r="H93" i="2"/>
  <c r="I85" i="2"/>
  <c r="G78" i="2"/>
  <c r="G72" i="2"/>
  <c r="H64" i="2"/>
  <c r="I56" i="2"/>
  <c r="I50" i="2"/>
  <c r="G43" i="2"/>
  <c r="H35" i="2"/>
  <c r="H29" i="2"/>
  <c r="G14" i="2"/>
  <c r="G8" i="2"/>
  <c r="I11" i="2"/>
  <c r="I19" i="2"/>
  <c r="I27" i="2"/>
  <c r="I35" i="2"/>
  <c r="I43" i="2"/>
  <c r="I51" i="2"/>
  <c r="I59" i="2"/>
  <c r="I67" i="2"/>
  <c r="I75" i="2"/>
  <c r="I83" i="2"/>
  <c r="I91" i="2"/>
  <c r="I99" i="2"/>
  <c r="I107" i="2"/>
  <c r="I115" i="2"/>
  <c r="I123" i="2"/>
  <c r="I131" i="2"/>
  <c r="I139" i="2"/>
  <c r="I147" i="2"/>
  <c r="I155" i="2"/>
  <c r="I163" i="2"/>
  <c r="I171" i="2"/>
  <c r="I179" i="2"/>
  <c r="I187" i="2"/>
  <c r="I195" i="2"/>
  <c r="I6" i="2"/>
  <c r="I14" i="2"/>
  <c r="I22" i="2"/>
  <c r="I30" i="2"/>
  <c r="I38" i="2"/>
  <c r="I46" i="2"/>
  <c r="I54" i="2"/>
  <c r="I62" i="2"/>
  <c r="I70" i="2"/>
  <c r="I78" i="2"/>
  <c r="I86" i="2"/>
  <c r="I94" i="2"/>
  <c r="I102" i="2"/>
  <c r="I110" i="2"/>
  <c r="I118" i="2"/>
  <c r="I126" i="2"/>
  <c r="I134" i="2"/>
  <c r="I142" i="2"/>
  <c r="I150" i="2"/>
  <c r="I158" i="2"/>
  <c r="I166" i="2"/>
  <c r="I174" i="2"/>
  <c r="I182" i="2"/>
  <c r="I190" i="2"/>
  <c r="I198" i="2"/>
  <c r="I206" i="2"/>
  <c r="I214" i="2"/>
  <c r="I222" i="2"/>
  <c r="I230" i="2"/>
  <c r="I9" i="2"/>
  <c r="I17" i="2"/>
  <c r="I25" i="2"/>
  <c r="I33" i="2"/>
  <c r="I41" i="2"/>
  <c r="I49" i="2"/>
  <c r="I57" i="2"/>
  <c r="I65" i="2"/>
  <c r="I73" i="2"/>
  <c r="I81" i="2"/>
  <c r="I89" i="2"/>
  <c r="I97" i="2"/>
  <c r="I105" i="2"/>
  <c r="I113" i="2"/>
  <c r="I121" i="2"/>
  <c r="I129" i="2"/>
  <c r="I137" i="2"/>
  <c r="I145" i="2"/>
  <c r="I153" i="2"/>
  <c r="I161" i="2"/>
  <c r="I169" i="2"/>
  <c r="I177" i="2"/>
  <c r="I185" i="2"/>
  <c r="I193" i="2"/>
  <c r="I201" i="2"/>
  <c r="I209" i="2"/>
  <c r="I217" i="2"/>
  <c r="I225" i="2"/>
  <c r="I4" i="2"/>
  <c r="I12" i="2"/>
  <c r="I20" i="2"/>
  <c r="I28" i="2"/>
  <c r="I36" i="2"/>
  <c r="I44" i="2"/>
  <c r="I52" i="2"/>
  <c r="I60" i="2"/>
  <c r="I68" i="2"/>
  <c r="I76" i="2"/>
  <c r="I84" i="2"/>
  <c r="I92" i="2"/>
  <c r="I100" i="2"/>
  <c r="I108" i="2"/>
  <c r="I116" i="2"/>
  <c r="I124" i="2"/>
  <c r="I132" i="2"/>
  <c r="I140" i="2"/>
  <c r="I148" i="2"/>
  <c r="I156" i="2"/>
  <c r="I164" i="2"/>
  <c r="I172" i="2"/>
  <c r="I180" i="2"/>
  <c r="I188" i="2"/>
  <c r="I196" i="2"/>
  <c r="I204" i="2"/>
  <c r="I212" i="2"/>
  <c r="I220" i="2"/>
  <c r="I228" i="2"/>
  <c r="I7" i="2"/>
  <c r="I15" i="2"/>
  <c r="I23" i="2"/>
  <c r="I31" i="2"/>
  <c r="I39" i="2"/>
  <c r="I47" i="2"/>
  <c r="I55" i="2"/>
  <c r="I63" i="2"/>
  <c r="I71" i="2"/>
  <c r="I79" i="2"/>
  <c r="I87" i="2"/>
  <c r="I95" i="2"/>
  <c r="I103" i="2"/>
  <c r="I111" i="2"/>
  <c r="I119" i="2"/>
  <c r="I127" i="2"/>
  <c r="I135" i="2"/>
  <c r="I143" i="2"/>
  <c r="I151" i="2"/>
  <c r="I159" i="2"/>
  <c r="I167" i="2"/>
  <c r="I175" i="2"/>
  <c r="I183" i="2"/>
  <c r="I191" i="2"/>
  <c r="I199" i="2"/>
  <c r="I207" i="2"/>
  <c r="I215" i="2"/>
  <c r="I223" i="2"/>
  <c r="I258" i="2"/>
  <c r="H123" i="2"/>
  <c r="I16" i="2"/>
  <c r="H265" i="2"/>
  <c r="I262" i="2"/>
  <c r="G260" i="2"/>
  <c r="H257" i="2"/>
  <c r="I254" i="2"/>
  <c r="G252" i="2"/>
  <c r="H249" i="2"/>
  <c r="I246" i="2"/>
  <c r="G244" i="2"/>
  <c r="H241" i="2"/>
  <c r="I238" i="2"/>
  <c r="G236" i="2"/>
  <c r="H233" i="2"/>
  <c r="G230" i="2"/>
  <c r="I224" i="2"/>
  <c r="H219" i="2"/>
  <c r="G214" i="2"/>
  <c r="I208" i="2"/>
  <c r="H203" i="2"/>
  <c r="G198" i="2"/>
  <c r="G192" i="2"/>
  <c r="H184" i="2"/>
  <c r="I176" i="2"/>
  <c r="I170" i="2"/>
  <c r="G163" i="2"/>
  <c r="H155" i="2"/>
  <c r="H149" i="2"/>
  <c r="I141" i="2"/>
  <c r="G134" i="2"/>
  <c r="G128" i="2"/>
  <c r="H120" i="2"/>
  <c r="I112" i="2"/>
  <c r="I106" i="2"/>
  <c r="G99" i="2"/>
  <c r="H91" i="2"/>
  <c r="H85" i="2"/>
  <c r="I77" i="2"/>
  <c r="G70" i="2"/>
  <c r="G64" i="2"/>
  <c r="H56" i="2"/>
  <c r="I48" i="2"/>
  <c r="I42" i="2"/>
  <c r="G35" i="2"/>
  <c r="H27" i="2"/>
  <c r="I13" i="2"/>
  <c r="G6" i="2"/>
  <c r="I250" i="2"/>
  <c r="I242" i="2"/>
  <c r="H6" i="2"/>
  <c r="H14" i="2"/>
  <c r="H22" i="2"/>
  <c r="H30" i="2"/>
  <c r="H38" i="2"/>
  <c r="H46" i="2"/>
  <c r="H54" i="2"/>
  <c r="H62" i="2"/>
  <c r="H70" i="2"/>
  <c r="H78" i="2"/>
  <c r="H86" i="2"/>
  <c r="H94" i="2"/>
  <c r="H102" i="2"/>
  <c r="H110" i="2"/>
  <c r="H118" i="2"/>
  <c r="H126" i="2"/>
  <c r="H134" i="2"/>
  <c r="H142" i="2"/>
  <c r="H150" i="2"/>
  <c r="H158" i="2"/>
  <c r="H166" i="2"/>
  <c r="H174" i="2"/>
  <c r="H182" i="2"/>
  <c r="H190" i="2"/>
  <c r="H9" i="2"/>
  <c r="H17" i="2"/>
  <c r="H25" i="2"/>
  <c r="H33" i="2"/>
  <c r="H41" i="2"/>
  <c r="H49" i="2"/>
  <c r="H57" i="2"/>
  <c r="H65" i="2"/>
  <c r="H73" i="2"/>
  <c r="H81" i="2"/>
  <c r="H89" i="2"/>
  <c r="H97" i="2"/>
  <c r="H105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9" i="2"/>
  <c r="H217" i="2"/>
  <c r="H225" i="2"/>
  <c r="H4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111" i="2"/>
  <c r="H119" i="2"/>
  <c r="H127" i="2"/>
  <c r="H135" i="2"/>
  <c r="H143" i="2"/>
  <c r="H151" i="2"/>
  <c r="H159" i="2"/>
  <c r="H167" i="2"/>
  <c r="H175" i="2"/>
  <c r="H183" i="2"/>
  <c r="H191" i="2"/>
  <c r="H199" i="2"/>
  <c r="H207" i="2"/>
  <c r="H215" i="2"/>
  <c r="H223" i="2"/>
  <c r="H231" i="2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4" i="2"/>
  <c r="H122" i="2"/>
  <c r="H130" i="2"/>
  <c r="H138" i="2"/>
  <c r="H146" i="2"/>
  <c r="H154" i="2"/>
  <c r="H162" i="2"/>
  <c r="H170" i="2"/>
  <c r="H178" i="2"/>
  <c r="H186" i="2"/>
  <c r="H194" i="2"/>
  <c r="H202" i="2"/>
  <c r="H210" i="2"/>
  <c r="H218" i="2"/>
  <c r="H226" i="2"/>
  <c r="I263" i="2"/>
  <c r="H258" i="2"/>
  <c r="I247" i="2"/>
  <c r="H242" i="2"/>
  <c r="I239" i="2"/>
  <c r="H234" i="2"/>
  <c r="I231" i="2"/>
  <c r="I221" i="2"/>
  <c r="H200" i="2"/>
  <c r="I194" i="2"/>
  <c r="H179" i="2"/>
  <c r="I165" i="2"/>
  <c r="G152" i="2"/>
  <c r="H144" i="2"/>
  <c r="I136" i="2"/>
  <c r="I130" i="2"/>
  <c r="G123" i="2"/>
  <c r="H115" i="2"/>
  <c r="H109" i="2"/>
  <c r="I101" i="2"/>
  <c r="G94" i="2"/>
  <c r="G88" i="2"/>
  <c r="H80" i="2"/>
  <c r="I72" i="2"/>
  <c r="I66" i="2"/>
  <c r="G59" i="2"/>
  <c r="H51" i="2"/>
  <c r="H45" i="2"/>
  <c r="I37" i="2"/>
  <c r="G30" i="2"/>
  <c r="G24" i="2"/>
  <c r="H16" i="2"/>
  <c r="I8" i="2"/>
  <c r="C22" i="10"/>
  <c r="G21" i="10"/>
  <c r="J21" i="10" s="1"/>
  <c r="F21" i="10"/>
  <c r="I21" i="10" s="1"/>
  <c r="G3" i="2"/>
  <c r="G268" i="2"/>
  <c r="H3" i="2"/>
  <c r="I267" i="2"/>
  <c r="G265" i="2"/>
  <c r="H262" i="2"/>
  <c r="I259" i="2"/>
  <c r="G257" i="2"/>
  <c r="H254" i="2"/>
  <c r="I251" i="2"/>
  <c r="G249" i="2"/>
  <c r="H246" i="2"/>
  <c r="I243" i="2"/>
  <c r="G241" i="2"/>
  <c r="H238" i="2"/>
  <c r="I235" i="2"/>
  <c r="G233" i="2"/>
  <c r="I229" i="2"/>
  <c r="H224" i="2"/>
  <c r="G219" i="2"/>
  <c r="I213" i="2"/>
  <c r="H208" i="2"/>
  <c r="G203" i="2"/>
  <c r="I197" i="2"/>
  <c r="G190" i="2"/>
  <c r="G184" i="2"/>
  <c r="H176" i="2"/>
  <c r="I168" i="2"/>
  <c r="I162" i="2"/>
  <c r="G155" i="2"/>
  <c r="H147" i="2"/>
  <c r="H141" i="2"/>
  <c r="I133" i="2"/>
  <c r="G126" i="2"/>
  <c r="G120" i="2"/>
  <c r="H112" i="2"/>
  <c r="I104" i="2"/>
  <c r="I98" i="2"/>
  <c r="G91" i="2"/>
  <c r="H83" i="2"/>
  <c r="H77" i="2"/>
  <c r="I69" i="2"/>
  <c r="G62" i="2"/>
  <c r="G56" i="2"/>
  <c r="H48" i="2"/>
  <c r="I40" i="2"/>
  <c r="I34" i="2"/>
  <c r="H19" i="2"/>
  <c r="H13" i="2"/>
  <c r="I5" i="2"/>
  <c r="I266" i="2"/>
  <c r="I216" i="2"/>
  <c r="I109" i="2"/>
  <c r="H173" i="2"/>
  <c r="G9" i="2"/>
  <c r="G17" i="2"/>
  <c r="G25" i="2"/>
  <c r="G33" i="2"/>
  <c r="G41" i="2"/>
  <c r="G49" i="2"/>
  <c r="G57" i="2"/>
  <c r="G65" i="2"/>
  <c r="G73" i="2"/>
  <c r="G81" i="2"/>
  <c r="G89" i="2"/>
  <c r="G97" i="2"/>
  <c r="G105" i="2"/>
  <c r="G113" i="2"/>
  <c r="G121" i="2"/>
  <c r="G129" i="2"/>
  <c r="G137" i="2"/>
  <c r="G145" i="2"/>
  <c r="G153" i="2"/>
  <c r="G161" i="2"/>
  <c r="G169" i="2"/>
  <c r="G177" i="2"/>
  <c r="G185" i="2"/>
  <c r="G193" i="2"/>
  <c r="G4" i="2"/>
  <c r="G12" i="2"/>
  <c r="G20" i="2"/>
  <c r="G28" i="2"/>
  <c r="G36" i="2"/>
  <c r="G44" i="2"/>
  <c r="G52" i="2"/>
  <c r="G60" i="2"/>
  <c r="G68" i="2"/>
  <c r="G76" i="2"/>
  <c r="G84" i="2"/>
  <c r="G92" i="2"/>
  <c r="G100" i="2"/>
  <c r="G108" i="2"/>
  <c r="G116" i="2"/>
  <c r="G124" i="2"/>
  <c r="G132" i="2"/>
  <c r="G140" i="2"/>
  <c r="G148" i="2"/>
  <c r="G156" i="2"/>
  <c r="G164" i="2"/>
  <c r="G172" i="2"/>
  <c r="G180" i="2"/>
  <c r="G188" i="2"/>
  <c r="G196" i="2"/>
  <c r="G204" i="2"/>
  <c r="G212" i="2"/>
  <c r="G220" i="2"/>
  <c r="G228" i="2"/>
  <c r="G7" i="2"/>
  <c r="G15" i="2"/>
  <c r="G23" i="2"/>
  <c r="G31" i="2"/>
  <c r="G39" i="2"/>
  <c r="G47" i="2"/>
  <c r="G55" i="2"/>
  <c r="G63" i="2"/>
  <c r="G71" i="2"/>
  <c r="G79" i="2"/>
  <c r="G87" i="2"/>
  <c r="G95" i="2"/>
  <c r="G103" i="2"/>
  <c r="G111" i="2"/>
  <c r="G119" i="2"/>
  <c r="G127" i="2"/>
  <c r="G135" i="2"/>
  <c r="G143" i="2"/>
  <c r="G151" i="2"/>
  <c r="G159" i="2"/>
  <c r="G167" i="2"/>
  <c r="G175" i="2"/>
  <c r="G183" i="2"/>
  <c r="G191" i="2"/>
  <c r="G199" i="2"/>
  <c r="G207" i="2"/>
  <c r="G215" i="2"/>
  <c r="G223" i="2"/>
  <c r="G10" i="2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38" i="2"/>
  <c r="G146" i="2"/>
  <c r="G154" i="2"/>
  <c r="G162" i="2"/>
  <c r="G170" i="2"/>
  <c r="G178" i="2"/>
  <c r="G186" i="2"/>
  <c r="G194" i="2"/>
  <c r="G202" i="2"/>
  <c r="G210" i="2"/>
  <c r="G218" i="2"/>
  <c r="G226" i="2"/>
  <c r="G5" i="2"/>
  <c r="G13" i="2"/>
  <c r="G21" i="2"/>
  <c r="G29" i="2"/>
  <c r="G37" i="2"/>
  <c r="G45" i="2"/>
  <c r="G53" i="2"/>
  <c r="G61" i="2"/>
  <c r="G69" i="2"/>
  <c r="G77" i="2"/>
  <c r="G85" i="2"/>
  <c r="G93" i="2"/>
  <c r="G101" i="2"/>
  <c r="G109" i="2"/>
  <c r="G117" i="2"/>
  <c r="G125" i="2"/>
  <c r="G133" i="2"/>
  <c r="G141" i="2"/>
  <c r="G149" i="2"/>
  <c r="G157" i="2"/>
  <c r="G165" i="2"/>
  <c r="G173" i="2"/>
  <c r="G181" i="2"/>
  <c r="G189" i="2"/>
  <c r="G197" i="2"/>
  <c r="G205" i="2"/>
  <c r="G213" i="2"/>
  <c r="G221" i="2"/>
  <c r="G229" i="2"/>
  <c r="I3" i="2"/>
  <c r="H267" i="2"/>
  <c r="I264" i="2"/>
  <c r="G262" i="2"/>
  <c r="H259" i="2"/>
  <c r="I256" i="2"/>
  <c r="G254" i="2"/>
  <c r="H251" i="2"/>
  <c r="I248" i="2"/>
  <c r="G246" i="2"/>
  <c r="H243" i="2"/>
  <c r="I240" i="2"/>
  <c r="G238" i="2"/>
  <c r="H235" i="2"/>
  <c r="I232" i="2"/>
  <c r="H229" i="2"/>
  <c r="G224" i="2"/>
  <c r="I218" i="2"/>
  <c r="H213" i="2"/>
  <c r="G208" i="2"/>
  <c r="I202" i="2"/>
  <c r="H197" i="2"/>
  <c r="I189" i="2"/>
  <c r="G182" i="2"/>
  <c r="G176" i="2"/>
  <c r="H168" i="2"/>
  <c r="I160" i="2"/>
  <c r="I154" i="2"/>
  <c r="G147" i="2"/>
  <c r="H139" i="2"/>
  <c r="H133" i="2"/>
  <c r="I125" i="2"/>
  <c r="G118" i="2"/>
  <c r="G112" i="2"/>
  <c r="H104" i="2"/>
  <c r="I96" i="2"/>
  <c r="I90" i="2"/>
  <c r="G83" i="2"/>
  <c r="H75" i="2"/>
  <c r="H69" i="2"/>
  <c r="I61" i="2"/>
  <c r="G54" i="2"/>
  <c r="G48" i="2"/>
  <c r="H40" i="2"/>
  <c r="I32" i="2"/>
  <c r="I26" i="2"/>
  <c r="G19" i="2"/>
  <c r="H11" i="2"/>
  <c r="H5" i="2"/>
  <c r="I234" i="2"/>
  <c r="I10" i="2"/>
  <c r="H266" i="2"/>
  <c r="I205" i="2"/>
  <c r="I269" i="2"/>
  <c r="G267" i="2"/>
  <c r="H264" i="2"/>
  <c r="I261" i="2"/>
  <c r="G259" i="2"/>
  <c r="H256" i="2"/>
  <c r="I253" i="2"/>
  <c r="G251" i="2"/>
  <c r="H248" i="2"/>
  <c r="I245" i="2"/>
  <c r="G243" i="2"/>
  <c r="H240" i="2"/>
  <c r="I237" i="2"/>
  <c r="G235" i="2"/>
  <c r="H232" i="2"/>
  <c r="I227" i="2"/>
  <c r="H222" i="2"/>
  <c r="G217" i="2"/>
  <c r="I211" i="2"/>
  <c r="H206" i="2"/>
  <c r="G201" i="2"/>
  <c r="H195" i="2"/>
  <c r="H189" i="2"/>
  <c r="I181" i="2"/>
  <c r="G174" i="2"/>
  <c r="G168" i="2"/>
  <c r="H160" i="2"/>
  <c r="I152" i="2"/>
  <c r="I146" i="2"/>
  <c r="G139" i="2"/>
  <c r="H131" i="2"/>
  <c r="H125" i="2"/>
  <c r="I117" i="2"/>
  <c r="G110" i="2"/>
  <c r="G104" i="2"/>
  <c r="H96" i="2"/>
  <c r="I88" i="2"/>
  <c r="I82" i="2"/>
  <c r="G75" i="2"/>
  <c r="H67" i="2"/>
  <c r="H61" i="2"/>
  <c r="I53" i="2"/>
  <c r="G46" i="2"/>
  <c r="G40" i="2"/>
  <c r="H32" i="2"/>
  <c r="I24" i="2"/>
  <c r="I18" i="2"/>
  <c r="G11" i="2"/>
  <c r="C23" i="9"/>
  <c r="G22" i="9"/>
  <c r="J22" i="9" s="1"/>
  <c r="F22" i="9"/>
  <c r="I22" i="9" s="1"/>
  <c r="C21" i="11"/>
  <c r="F20" i="11"/>
  <c r="I20" i="11" s="1"/>
  <c r="G20" i="11"/>
  <c r="J20" i="11" s="1"/>
  <c r="V4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5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4" i="1"/>
  <c r="H269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5" i="1"/>
  <c r="C24" i="9" l="1"/>
  <c r="G23" i="9"/>
  <c r="J23" i="9" s="1"/>
  <c r="F23" i="9"/>
  <c r="I23" i="9" s="1"/>
  <c r="C23" i="10"/>
  <c r="F22" i="10"/>
  <c r="I22" i="10" s="1"/>
  <c r="G22" i="10"/>
  <c r="J22" i="10" s="1"/>
  <c r="C22" i="11"/>
  <c r="F21" i="11"/>
  <c r="I21" i="11" s="1"/>
  <c r="G21" i="11"/>
  <c r="J21" i="11" s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13" i="1"/>
  <c r="U12" i="1"/>
  <c r="U11" i="1"/>
  <c r="U8" i="1"/>
  <c r="U9" i="1"/>
  <c r="U10" i="1"/>
  <c r="U7" i="1"/>
  <c r="U5" i="1"/>
  <c r="U6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4" i="1"/>
  <c r="U4" i="1"/>
  <c r="N4" i="1"/>
  <c r="T4" i="1"/>
  <c r="S16" i="1"/>
  <c r="S3" i="1"/>
  <c r="S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E17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T3" i="1"/>
  <c r="M3" i="1"/>
  <c r="L3" i="1"/>
  <c r="F3" i="1"/>
  <c r="E3" i="1"/>
  <c r="C23" i="11" l="1"/>
  <c r="F22" i="11"/>
  <c r="I22" i="11" s="1"/>
  <c r="G22" i="11"/>
  <c r="J22" i="11" s="1"/>
  <c r="C24" i="10"/>
  <c r="G23" i="10"/>
  <c r="J23" i="10" s="1"/>
  <c r="F23" i="10"/>
  <c r="I23" i="10" s="1"/>
  <c r="C25" i="9"/>
  <c r="G24" i="9"/>
  <c r="J24" i="9" s="1"/>
  <c r="F24" i="9"/>
  <c r="I24" i="9" s="1"/>
  <c r="C25" i="10" l="1"/>
  <c r="F24" i="10"/>
  <c r="I24" i="10" s="1"/>
  <c r="G24" i="10"/>
  <c r="J24" i="10" s="1"/>
  <c r="C26" i="9"/>
  <c r="F25" i="9"/>
  <c r="I25" i="9" s="1"/>
  <c r="G25" i="9"/>
  <c r="J25" i="9" s="1"/>
  <c r="C24" i="11"/>
  <c r="F23" i="11"/>
  <c r="I23" i="11" s="1"/>
  <c r="G23" i="11"/>
  <c r="J23" i="11" s="1"/>
  <c r="C25" i="11" l="1"/>
  <c r="G24" i="11"/>
  <c r="J24" i="11" s="1"/>
  <c r="F24" i="11"/>
  <c r="I24" i="11" s="1"/>
  <c r="C27" i="9"/>
  <c r="F26" i="9"/>
  <c r="I26" i="9" s="1"/>
  <c r="G26" i="9"/>
  <c r="J26" i="9" s="1"/>
  <c r="C26" i="10"/>
  <c r="G25" i="10"/>
  <c r="J25" i="10" s="1"/>
  <c r="F25" i="10"/>
  <c r="I25" i="10" s="1"/>
  <c r="C26" i="11" l="1"/>
  <c r="G25" i="11"/>
  <c r="J25" i="11" s="1"/>
  <c r="F25" i="11"/>
  <c r="I25" i="11" s="1"/>
  <c r="C27" i="10"/>
  <c r="F26" i="10"/>
  <c r="I26" i="10" s="1"/>
  <c r="G26" i="10"/>
  <c r="J26" i="10" s="1"/>
  <c r="C28" i="9"/>
  <c r="F27" i="9"/>
  <c r="I27" i="9" s="1"/>
  <c r="G27" i="9"/>
  <c r="J27" i="9" s="1"/>
  <c r="C29" i="9" l="1"/>
  <c r="G28" i="9"/>
  <c r="J28" i="9" s="1"/>
  <c r="F28" i="9"/>
  <c r="I28" i="9" s="1"/>
  <c r="C28" i="10"/>
  <c r="G27" i="10"/>
  <c r="J27" i="10" s="1"/>
  <c r="F27" i="10"/>
  <c r="I27" i="10" s="1"/>
  <c r="C27" i="11"/>
  <c r="G26" i="11"/>
  <c r="J26" i="11" s="1"/>
  <c r="F26" i="11"/>
  <c r="I26" i="11" s="1"/>
  <c r="C29" i="10" l="1"/>
  <c r="F28" i="10"/>
  <c r="I28" i="10" s="1"/>
  <c r="G28" i="10"/>
  <c r="J28" i="10" s="1"/>
  <c r="C28" i="11"/>
  <c r="F27" i="11"/>
  <c r="I27" i="11" s="1"/>
  <c r="G27" i="11"/>
  <c r="J27" i="11" s="1"/>
  <c r="C30" i="9"/>
  <c r="F29" i="9"/>
  <c r="I29" i="9" s="1"/>
  <c r="G29" i="9"/>
  <c r="J29" i="9" s="1"/>
  <c r="C31" i="9" l="1"/>
  <c r="F30" i="9"/>
  <c r="I30" i="9" s="1"/>
  <c r="G30" i="9"/>
  <c r="J30" i="9" s="1"/>
  <c r="C29" i="11"/>
  <c r="G28" i="11"/>
  <c r="J28" i="11" s="1"/>
  <c r="F28" i="11"/>
  <c r="I28" i="11" s="1"/>
  <c r="C30" i="10"/>
  <c r="G29" i="10"/>
  <c r="J29" i="10" s="1"/>
  <c r="F29" i="10"/>
  <c r="I29" i="10" s="1"/>
  <c r="C31" i="10" l="1"/>
  <c r="F30" i="10"/>
  <c r="I30" i="10" s="1"/>
  <c r="G30" i="10"/>
  <c r="J30" i="10" s="1"/>
  <c r="C30" i="11"/>
  <c r="G29" i="11"/>
  <c r="J29" i="11" s="1"/>
  <c r="F29" i="11"/>
  <c r="I29" i="11" s="1"/>
  <c r="C32" i="9"/>
  <c r="F31" i="9"/>
  <c r="I31" i="9" s="1"/>
  <c r="G31" i="9"/>
  <c r="J31" i="9" s="1"/>
  <c r="C33" i="9" l="1"/>
  <c r="F32" i="9"/>
  <c r="I32" i="9" s="1"/>
  <c r="G32" i="9"/>
  <c r="J32" i="9" s="1"/>
  <c r="C31" i="11"/>
  <c r="F30" i="11"/>
  <c r="I30" i="11" s="1"/>
  <c r="G30" i="11"/>
  <c r="J30" i="11" s="1"/>
  <c r="C32" i="10"/>
  <c r="F31" i="10"/>
  <c r="I31" i="10" s="1"/>
  <c r="G31" i="10"/>
  <c r="J31" i="10" s="1"/>
  <c r="C34" i="9" l="1"/>
  <c r="G33" i="9"/>
  <c r="J33" i="9" s="1"/>
  <c r="F33" i="9"/>
  <c r="I33" i="9" s="1"/>
  <c r="C33" i="10"/>
  <c r="G32" i="10"/>
  <c r="J32" i="10" s="1"/>
  <c r="F32" i="10"/>
  <c r="I32" i="10" s="1"/>
  <c r="C32" i="11"/>
  <c r="F31" i="11"/>
  <c r="I31" i="11" s="1"/>
  <c r="G31" i="11"/>
  <c r="J31" i="11" s="1"/>
  <c r="C35" i="9" l="1"/>
  <c r="G34" i="9"/>
  <c r="J34" i="9" s="1"/>
  <c r="F34" i="9"/>
  <c r="I34" i="9" s="1"/>
  <c r="C33" i="11"/>
  <c r="G32" i="11"/>
  <c r="J32" i="11" s="1"/>
  <c r="F32" i="11"/>
  <c r="I32" i="11" s="1"/>
  <c r="C34" i="10"/>
  <c r="F33" i="10"/>
  <c r="I33" i="10" s="1"/>
  <c r="G33" i="10"/>
  <c r="J33" i="10" s="1"/>
  <c r="C34" i="11" l="1"/>
  <c r="F33" i="11"/>
  <c r="I33" i="11" s="1"/>
  <c r="G33" i="11"/>
  <c r="J33" i="11" s="1"/>
  <c r="C36" i="9"/>
  <c r="F35" i="9"/>
  <c r="I35" i="9" s="1"/>
  <c r="G35" i="9"/>
  <c r="J35" i="9" s="1"/>
  <c r="C35" i="10"/>
  <c r="F34" i="10"/>
  <c r="I34" i="10" s="1"/>
  <c r="G34" i="10"/>
  <c r="J34" i="10" s="1"/>
  <c r="C36" i="10" l="1"/>
  <c r="G35" i="10"/>
  <c r="J35" i="10" s="1"/>
  <c r="F35" i="10"/>
  <c r="I35" i="10" s="1"/>
  <c r="C35" i="11"/>
  <c r="F34" i="11"/>
  <c r="I34" i="11" s="1"/>
  <c r="G34" i="11"/>
  <c r="J34" i="11" s="1"/>
  <c r="C37" i="9"/>
  <c r="F36" i="9"/>
  <c r="I36" i="9" s="1"/>
  <c r="G36" i="9"/>
  <c r="J36" i="9" s="1"/>
  <c r="C36" i="11" l="1"/>
  <c r="F35" i="11"/>
  <c r="I35" i="11" s="1"/>
  <c r="G35" i="11"/>
  <c r="J35" i="11" s="1"/>
  <c r="C38" i="9"/>
  <c r="G37" i="9"/>
  <c r="J37" i="9" s="1"/>
  <c r="F37" i="9"/>
  <c r="I37" i="9" s="1"/>
  <c r="C37" i="10"/>
  <c r="F36" i="10"/>
  <c r="I36" i="10" s="1"/>
  <c r="G36" i="10"/>
  <c r="J36" i="10" s="1"/>
  <c r="C38" i="10" l="1"/>
  <c r="F37" i="10"/>
  <c r="I37" i="10" s="1"/>
  <c r="G37" i="10"/>
  <c r="J37" i="10" s="1"/>
  <c r="C39" i="9"/>
  <c r="F38" i="9"/>
  <c r="I38" i="9" s="1"/>
  <c r="G38" i="9"/>
  <c r="J38" i="9" s="1"/>
  <c r="C37" i="11"/>
  <c r="F36" i="11"/>
  <c r="I36" i="11" s="1"/>
  <c r="G36" i="11"/>
  <c r="J36" i="11" s="1"/>
  <c r="C38" i="11" l="1"/>
  <c r="G37" i="11"/>
  <c r="J37" i="11" s="1"/>
  <c r="F37" i="11"/>
  <c r="I37" i="11" s="1"/>
  <c r="C40" i="9"/>
  <c r="F39" i="9"/>
  <c r="I39" i="9" s="1"/>
  <c r="G39" i="9"/>
  <c r="J39" i="9" s="1"/>
  <c r="C39" i="10"/>
  <c r="F38" i="10"/>
  <c r="I38" i="10" s="1"/>
  <c r="G38" i="10"/>
  <c r="J38" i="10" s="1"/>
  <c r="C39" i="11" l="1"/>
  <c r="F38" i="11"/>
  <c r="I38" i="11" s="1"/>
  <c r="G38" i="11"/>
  <c r="J38" i="11" s="1"/>
  <c r="C41" i="9"/>
  <c r="G40" i="9"/>
  <c r="J40" i="9" s="1"/>
  <c r="F40" i="9"/>
  <c r="I40" i="9" s="1"/>
  <c r="C40" i="10"/>
  <c r="G39" i="10"/>
  <c r="J39" i="10" s="1"/>
  <c r="F39" i="10"/>
  <c r="I39" i="10" s="1"/>
  <c r="C40" i="11" l="1"/>
  <c r="F39" i="11"/>
  <c r="I39" i="11" s="1"/>
  <c r="G39" i="11"/>
  <c r="J39" i="11" s="1"/>
  <c r="C41" i="10"/>
  <c r="F40" i="10"/>
  <c r="I40" i="10" s="1"/>
  <c r="G40" i="10"/>
  <c r="J40" i="10" s="1"/>
  <c r="C42" i="9"/>
  <c r="F41" i="9"/>
  <c r="I41" i="9" s="1"/>
  <c r="G41" i="9"/>
  <c r="J41" i="9" s="1"/>
  <c r="C43" i="9" l="1"/>
  <c r="F42" i="9"/>
  <c r="I42" i="9" s="1"/>
  <c r="G42" i="9"/>
  <c r="J42" i="9" s="1"/>
  <c r="C42" i="10"/>
  <c r="G41" i="10"/>
  <c r="J41" i="10" s="1"/>
  <c r="F41" i="10"/>
  <c r="I41" i="10" s="1"/>
  <c r="C41" i="11"/>
  <c r="F40" i="11"/>
  <c r="I40" i="11" s="1"/>
  <c r="G40" i="11"/>
  <c r="J40" i="11" s="1"/>
  <c r="C44" i="9" l="1"/>
  <c r="G43" i="9"/>
  <c r="J43" i="9" s="1"/>
  <c r="F43" i="9"/>
  <c r="I43" i="9" s="1"/>
  <c r="C42" i="11"/>
  <c r="F41" i="11"/>
  <c r="I41" i="11" s="1"/>
  <c r="G41" i="11"/>
  <c r="J41" i="11" s="1"/>
  <c r="C43" i="10"/>
  <c r="F42" i="10"/>
  <c r="I42" i="10" s="1"/>
  <c r="G42" i="10"/>
  <c r="J42" i="10" s="1"/>
  <c r="C45" i="9" l="1"/>
  <c r="F44" i="9"/>
  <c r="I44" i="9" s="1"/>
  <c r="G44" i="9"/>
  <c r="J44" i="9" s="1"/>
  <c r="C44" i="10"/>
  <c r="G43" i="10"/>
  <c r="J43" i="10" s="1"/>
  <c r="F43" i="10"/>
  <c r="I43" i="10" s="1"/>
  <c r="C43" i="11"/>
  <c r="G42" i="11"/>
  <c r="J42" i="11" s="1"/>
  <c r="F42" i="11"/>
  <c r="I42" i="11" s="1"/>
  <c r="C44" i="11" l="1"/>
  <c r="F43" i="11"/>
  <c r="I43" i="11" s="1"/>
  <c r="G43" i="11"/>
  <c r="J43" i="11" s="1"/>
  <c r="C45" i="10"/>
  <c r="F44" i="10"/>
  <c r="I44" i="10" s="1"/>
  <c r="G44" i="10"/>
  <c r="J44" i="10" s="1"/>
  <c r="C46" i="9"/>
  <c r="F45" i="9"/>
  <c r="I45" i="9" s="1"/>
  <c r="G45" i="9"/>
  <c r="J45" i="9" s="1"/>
  <c r="C47" i="9" l="1"/>
  <c r="F46" i="9"/>
  <c r="I46" i="9" s="1"/>
  <c r="G46" i="9"/>
  <c r="J46" i="9" s="1"/>
  <c r="C45" i="11"/>
  <c r="F44" i="11"/>
  <c r="I44" i="11" s="1"/>
  <c r="G44" i="11"/>
  <c r="J44" i="11" s="1"/>
  <c r="C46" i="10"/>
  <c r="G45" i="10"/>
  <c r="J45" i="10" s="1"/>
  <c r="F45" i="10"/>
  <c r="I45" i="10" s="1"/>
  <c r="C48" i="9" l="1"/>
  <c r="F47" i="9"/>
  <c r="I47" i="9" s="1"/>
  <c r="G47" i="9"/>
  <c r="J47" i="9" s="1"/>
  <c r="C47" i="10"/>
  <c r="F46" i="10"/>
  <c r="I46" i="10" s="1"/>
  <c r="G46" i="10"/>
  <c r="J46" i="10" s="1"/>
  <c r="C46" i="11"/>
  <c r="G45" i="11"/>
  <c r="J45" i="11" s="1"/>
  <c r="F45" i="11"/>
  <c r="I45" i="11" s="1"/>
  <c r="C47" i="11" l="1"/>
  <c r="F46" i="11"/>
  <c r="I46" i="11" s="1"/>
  <c r="G46" i="11"/>
  <c r="J46" i="11" s="1"/>
  <c r="C48" i="10"/>
  <c r="F47" i="10"/>
  <c r="I47" i="10" s="1"/>
  <c r="G47" i="10"/>
  <c r="J47" i="10" s="1"/>
  <c r="C49" i="9"/>
  <c r="F48" i="9"/>
  <c r="I48" i="9" s="1"/>
  <c r="G48" i="9"/>
  <c r="J48" i="9" s="1"/>
  <c r="C49" i="10" l="1"/>
  <c r="F48" i="10"/>
  <c r="I48" i="10" s="1"/>
  <c r="G48" i="10"/>
  <c r="J48" i="10" s="1"/>
  <c r="C48" i="11"/>
  <c r="G47" i="11"/>
  <c r="J47" i="11" s="1"/>
  <c r="F47" i="11"/>
  <c r="I47" i="11" s="1"/>
  <c r="C50" i="9"/>
  <c r="G49" i="9"/>
  <c r="J49" i="9" s="1"/>
  <c r="F49" i="9"/>
  <c r="I49" i="9" s="1"/>
  <c r="C50" i="10" l="1"/>
  <c r="F49" i="10"/>
  <c r="I49" i="10" s="1"/>
  <c r="G49" i="10"/>
  <c r="J49" i="10" s="1"/>
  <c r="C49" i="11"/>
  <c r="G48" i="11"/>
  <c r="J48" i="11" s="1"/>
  <c r="F48" i="11"/>
  <c r="I48" i="11" s="1"/>
  <c r="C51" i="9"/>
  <c r="F50" i="9"/>
  <c r="I50" i="9" s="1"/>
  <c r="G50" i="9"/>
  <c r="J50" i="9" s="1"/>
  <c r="C51" i="10" l="1"/>
  <c r="F50" i="10"/>
  <c r="I50" i="10" s="1"/>
  <c r="G50" i="10"/>
  <c r="J50" i="10" s="1"/>
  <c r="C52" i="9"/>
  <c r="F51" i="9"/>
  <c r="I51" i="9" s="1"/>
  <c r="G51" i="9"/>
  <c r="J51" i="9" s="1"/>
  <c r="C50" i="11"/>
  <c r="F49" i="11"/>
  <c r="I49" i="11" s="1"/>
  <c r="G49" i="11"/>
  <c r="J49" i="11" s="1"/>
  <c r="C52" i="10" l="1"/>
  <c r="G51" i="10"/>
  <c r="J51" i="10" s="1"/>
  <c r="F51" i="10"/>
  <c r="I51" i="10" s="1"/>
  <c r="C53" i="9"/>
  <c r="F52" i="9"/>
  <c r="I52" i="9" s="1"/>
  <c r="G52" i="9"/>
  <c r="J52" i="9" s="1"/>
  <c r="C51" i="11"/>
  <c r="F50" i="11"/>
  <c r="I50" i="11" s="1"/>
  <c r="G50" i="11"/>
  <c r="J50" i="11" s="1"/>
  <c r="C54" i="9" l="1"/>
  <c r="F53" i="9"/>
  <c r="I53" i="9" s="1"/>
  <c r="G53" i="9"/>
  <c r="J53" i="9" s="1"/>
  <c r="C53" i="10"/>
  <c r="F52" i="10"/>
  <c r="I52" i="10" s="1"/>
  <c r="G52" i="10"/>
  <c r="J52" i="10" s="1"/>
  <c r="C52" i="11"/>
  <c r="G51" i="11"/>
  <c r="J51" i="11" s="1"/>
  <c r="F51" i="11"/>
  <c r="I51" i="11" s="1"/>
  <c r="C53" i="11" l="1"/>
  <c r="G52" i="11"/>
  <c r="J52" i="11" s="1"/>
  <c r="F52" i="11"/>
  <c r="I52" i="11" s="1"/>
  <c r="C54" i="10"/>
  <c r="F53" i="10"/>
  <c r="I53" i="10" s="1"/>
  <c r="G53" i="10"/>
  <c r="J53" i="10" s="1"/>
  <c r="C55" i="9"/>
  <c r="G54" i="9"/>
  <c r="J54" i="9" s="1"/>
  <c r="F54" i="9"/>
  <c r="I54" i="9" s="1"/>
  <c r="C56" i="9" l="1"/>
  <c r="G55" i="9"/>
  <c r="J55" i="9" s="1"/>
  <c r="F55" i="9"/>
  <c r="I55" i="9" s="1"/>
  <c r="C55" i="10"/>
  <c r="F54" i="10"/>
  <c r="I54" i="10" s="1"/>
  <c r="G54" i="10"/>
  <c r="J54" i="10" s="1"/>
  <c r="C54" i="11"/>
  <c r="F53" i="11"/>
  <c r="I53" i="11" s="1"/>
  <c r="G53" i="11"/>
  <c r="J53" i="11" s="1"/>
  <c r="C57" i="9" l="1"/>
  <c r="G56" i="9"/>
  <c r="J56" i="9" s="1"/>
  <c r="F56" i="9"/>
  <c r="I56" i="9" s="1"/>
  <c r="C55" i="11"/>
  <c r="F54" i="11"/>
  <c r="I54" i="11" s="1"/>
  <c r="G54" i="11"/>
  <c r="J54" i="11" s="1"/>
  <c r="C56" i="10"/>
  <c r="F55" i="10"/>
  <c r="I55" i="10" s="1"/>
  <c r="G55" i="10"/>
  <c r="J55" i="10" s="1"/>
  <c r="C57" i="10" l="1"/>
  <c r="F56" i="10"/>
  <c r="I56" i="10" s="1"/>
  <c r="G56" i="10"/>
  <c r="J56" i="10" s="1"/>
  <c r="C56" i="11"/>
  <c r="G55" i="11"/>
  <c r="J55" i="11" s="1"/>
  <c r="F55" i="11"/>
  <c r="I55" i="11" s="1"/>
  <c r="C58" i="9"/>
  <c r="F57" i="9"/>
  <c r="I57" i="9" s="1"/>
  <c r="G57" i="9"/>
  <c r="J57" i="9" s="1"/>
  <c r="C59" i="9" l="1"/>
  <c r="F58" i="9"/>
  <c r="I58" i="9" s="1"/>
  <c r="G58" i="9"/>
  <c r="J58" i="9" s="1"/>
  <c r="C58" i="10"/>
  <c r="F57" i="10"/>
  <c r="I57" i="10" s="1"/>
  <c r="G57" i="10"/>
  <c r="J57" i="10" s="1"/>
  <c r="C57" i="11"/>
  <c r="F56" i="11"/>
  <c r="I56" i="11" s="1"/>
  <c r="G56" i="11"/>
  <c r="J56" i="11" s="1"/>
  <c r="C60" i="9" l="1"/>
  <c r="F59" i="9"/>
  <c r="I59" i="9" s="1"/>
  <c r="G59" i="9"/>
  <c r="J59" i="9" s="1"/>
  <c r="C58" i="11"/>
  <c r="G57" i="11"/>
  <c r="J57" i="11" s="1"/>
  <c r="F57" i="11"/>
  <c r="I57" i="11" s="1"/>
  <c r="C59" i="10"/>
  <c r="G58" i="10"/>
  <c r="J58" i="10" s="1"/>
  <c r="F58" i="10"/>
  <c r="I58" i="10" s="1"/>
  <c r="C59" i="11" l="1"/>
  <c r="G58" i="11"/>
  <c r="J58" i="11" s="1"/>
  <c r="F58" i="11"/>
  <c r="I58" i="11" s="1"/>
  <c r="C61" i="9"/>
  <c r="G60" i="9"/>
  <c r="J60" i="9" s="1"/>
  <c r="F60" i="9"/>
  <c r="I60" i="9" s="1"/>
  <c r="C60" i="10"/>
  <c r="F59" i="10"/>
  <c r="I59" i="10" s="1"/>
  <c r="G59" i="10"/>
  <c r="J59" i="10" s="1"/>
  <c r="C61" i="10" l="1"/>
  <c r="F60" i="10"/>
  <c r="I60" i="10" s="1"/>
  <c r="G60" i="10"/>
  <c r="J60" i="10" s="1"/>
  <c r="C60" i="11"/>
  <c r="F59" i="11"/>
  <c r="I59" i="11" s="1"/>
  <c r="G59" i="11"/>
  <c r="J59" i="11" s="1"/>
  <c r="C62" i="9"/>
  <c r="F61" i="9"/>
  <c r="I61" i="9" s="1"/>
  <c r="G61" i="9"/>
  <c r="J61" i="9" s="1"/>
  <c r="C62" i="10" l="1"/>
  <c r="G61" i="10"/>
  <c r="J61" i="10" s="1"/>
  <c r="F61" i="10"/>
  <c r="I61" i="10" s="1"/>
  <c r="C63" i="9"/>
  <c r="F62" i="9"/>
  <c r="I62" i="9" s="1"/>
  <c r="G62" i="9"/>
  <c r="J62" i="9" s="1"/>
  <c r="C61" i="11"/>
  <c r="G60" i="11"/>
  <c r="J60" i="11" s="1"/>
  <c r="F60" i="11"/>
  <c r="I60" i="11" s="1"/>
  <c r="C62" i="11" l="1"/>
  <c r="F61" i="11"/>
  <c r="I61" i="11" s="1"/>
  <c r="G61" i="11"/>
  <c r="J61" i="11" s="1"/>
  <c r="C64" i="9"/>
  <c r="F63" i="9"/>
  <c r="I63" i="9" s="1"/>
  <c r="G63" i="9"/>
  <c r="J63" i="9" s="1"/>
  <c r="C63" i="10"/>
  <c r="F62" i="10"/>
  <c r="I62" i="10" s="1"/>
  <c r="G62" i="10"/>
  <c r="J62" i="10" s="1"/>
  <c r="C63" i="11" l="1"/>
  <c r="F62" i="11"/>
  <c r="I62" i="11" s="1"/>
  <c r="G62" i="11"/>
  <c r="J62" i="11" s="1"/>
  <c r="C64" i="10"/>
  <c r="F63" i="10"/>
  <c r="I63" i="10" s="1"/>
  <c r="G63" i="10"/>
  <c r="J63" i="10" s="1"/>
  <c r="C65" i="9"/>
  <c r="F64" i="9"/>
  <c r="I64" i="9" s="1"/>
  <c r="G64" i="9"/>
  <c r="J64" i="9" s="1"/>
  <c r="C66" i="9" l="1"/>
  <c r="G65" i="9"/>
  <c r="J65" i="9" s="1"/>
  <c r="F65" i="9"/>
  <c r="I65" i="9" s="1"/>
  <c r="C64" i="11"/>
  <c r="F63" i="11"/>
  <c r="I63" i="11" s="1"/>
  <c r="G63" i="11"/>
  <c r="J63" i="11" s="1"/>
  <c r="C65" i="10"/>
  <c r="G64" i="10"/>
  <c r="J64" i="10" s="1"/>
  <c r="F64" i="10"/>
  <c r="I64" i="10" s="1"/>
  <c r="C66" i="10" l="1"/>
  <c r="G65" i="10"/>
  <c r="J65" i="10" s="1"/>
  <c r="F65" i="10"/>
  <c r="I65" i="10" s="1"/>
  <c r="C67" i="9"/>
  <c r="G66" i="9"/>
  <c r="J66" i="9" s="1"/>
  <c r="F66" i="9"/>
  <c r="I66" i="9" s="1"/>
  <c r="C65" i="11"/>
  <c r="F64" i="11"/>
  <c r="I64" i="11" s="1"/>
  <c r="G64" i="11"/>
  <c r="J64" i="11" s="1"/>
  <c r="C66" i="11" l="1"/>
  <c r="F65" i="11"/>
  <c r="I65" i="11" s="1"/>
  <c r="G65" i="11"/>
  <c r="J65" i="11" s="1"/>
  <c r="C67" i="10"/>
  <c r="F66" i="10"/>
  <c r="I66" i="10" s="1"/>
  <c r="G66" i="10"/>
  <c r="J66" i="10" s="1"/>
  <c r="C68" i="9"/>
  <c r="F67" i="9"/>
  <c r="I67" i="9" s="1"/>
  <c r="G67" i="9"/>
  <c r="J67" i="9" s="1"/>
  <c r="C69" i="9" l="1"/>
  <c r="F68" i="9"/>
  <c r="I68" i="9" s="1"/>
  <c r="G68" i="9"/>
  <c r="J68" i="9" s="1"/>
  <c r="C67" i="11"/>
  <c r="G66" i="11"/>
  <c r="J66" i="11" s="1"/>
  <c r="F66" i="11"/>
  <c r="I66" i="11" s="1"/>
  <c r="C68" i="10"/>
  <c r="F67" i="10"/>
  <c r="I67" i="10" s="1"/>
  <c r="G67" i="10"/>
  <c r="J67" i="10" s="1"/>
  <c r="C70" i="9" l="1"/>
  <c r="G69" i="9"/>
  <c r="J69" i="9" s="1"/>
  <c r="F69" i="9"/>
  <c r="I69" i="9" s="1"/>
  <c r="C69" i="10"/>
  <c r="G68" i="10"/>
  <c r="J68" i="10" s="1"/>
  <c r="F68" i="10"/>
  <c r="I68" i="10" s="1"/>
  <c r="C68" i="11"/>
  <c r="F67" i="11"/>
  <c r="I67" i="11" s="1"/>
  <c r="G67" i="11"/>
  <c r="J67" i="11" s="1"/>
  <c r="C69" i="11" l="1"/>
  <c r="F68" i="11"/>
  <c r="I68" i="11" s="1"/>
  <c r="G68" i="11"/>
  <c r="J68" i="11" s="1"/>
  <c r="C70" i="10"/>
  <c r="F69" i="10"/>
  <c r="I69" i="10" s="1"/>
  <c r="G69" i="10"/>
  <c r="J69" i="10" s="1"/>
  <c r="C71" i="9"/>
  <c r="F70" i="9"/>
  <c r="I70" i="9" s="1"/>
  <c r="G70" i="9"/>
  <c r="J70" i="9" s="1"/>
  <c r="C72" i="9" l="1"/>
  <c r="F71" i="9"/>
  <c r="I71" i="9" s="1"/>
  <c r="G71" i="9"/>
  <c r="J71" i="9" s="1"/>
  <c r="C71" i="10"/>
  <c r="F70" i="10"/>
  <c r="I70" i="10" s="1"/>
  <c r="G70" i="10"/>
  <c r="J70" i="10" s="1"/>
  <c r="C70" i="11"/>
  <c r="F69" i="11"/>
  <c r="I69" i="11" s="1"/>
  <c r="G69" i="11"/>
  <c r="J69" i="11" s="1"/>
  <c r="C71" i="11" l="1"/>
  <c r="F70" i="11"/>
  <c r="I70" i="11" s="1"/>
  <c r="G70" i="11"/>
  <c r="J70" i="11" s="1"/>
  <c r="C72" i="10"/>
  <c r="G71" i="10"/>
  <c r="J71" i="10" s="1"/>
  <c r="F71" i="10"/>
  <c r="I71" i="10" s="1"/>
  <c r="C73" i="9"/>
  <c r="F72" i="9"/>
  <c r="I72" i="9" s="1"/>
  <c r="G72" i="9"/>
  <c r="J72" i="9" s="1"/>
  <c r="C74" i="9" l="1"/>
  <c r="F73" i="9"/>
  <c r="I73" i="9" s="1"/>
  <c r="G73" i="9"/>
  <c r="J73" i="9" s="1"/>
  <c r="C73" i="10"/>
  <c r="F72" i="10"/>
  <c r="I72" i="10" s="1"/>
  <c r="G72" i="10"/>
  <c r="J72" i="10" s="1"/>
  <c r="C72" i="11"/>
  <c r="F71" i="11"/>
  <c r="I71" i="11" s="1"/>
  <c r="G71" i="11"/>
  <c r="J71" i="11" s="1"/>
  <c r="C74" i="10" l="1"/>
  <c r="F73" i="10"/>
  <c r="I73" i="10" s="1"/>
  <c r="G73" i="10"/>
  <c r="J73" i="10" s="1"/>
  <c r="C73" i="11"/>
  <c r="G72" i="11"/>
  <c r="J72" i="11" s="1"/>
  <c r="F72" i="11"/>
  <c r="I72" i="11" s="1"/>
  <c r="C75" i="9"/>
  <c r="F74" i="9"/>
  <c r="I74" i="9" s="1"/>
  <c r="G74" i="9"/>
  <c r="J74" i="9" s="1"/>
  <c r="C76" i="9" l="1"/>
  <c r="G75" i="9"/>
  <c r="J75" i="9" s="1"/>
  <c r="F75" i="9"/>
  <c r="I75" i="9" s="1"/>
  <c r="C75" i="10"/>
  <c r="G74" i="10"/>
  <c r="J74" i="10" s="1"/>
  <c r="F74" i="10"/>
  <c r="I74" i="10" s="1"/>
  <c r="C74" i="11"/>
  <c r="F73" i="11"/>
  <c r="I73" i="11" s="1"/>
  <c r="G73" i="11"/>
  <c r="J73" i="11" s="1"/>
  <c r="C76" i="10" l="1"/>
  <c r="G75" i="10"/>
  <c r="J75" i="10" s="1"/>
  <c r="F75" i="10"/>
  <c r="I75" i="10" s="1"/>
  <c r="C77" i="9"/>
  <c r="F76" i="9"/>
  <c r="I76" i="9" s="1"/>
  <c r="G76" i="9"/>
  <c r="J76" i="9" s="1"/>
  <c r="C75" i="11"/>
  <c r="G74" i="11"/>
  <c r="J74" i="11" s="1"/>
  <c r="F74" i="11"/>
  <c r="I74" i="11" s="1"/>
  <c r="C77" i="10" l="1"/>
  <c r="G76" i="10"/>
  <c r="J76" i="10" s="1"/>
  <c r="F76" i="10"/>
  <c r="I76" i="10" s="1"/>
  <c r="C76" i="11"/>
  <c r="G75" i="11"/>
  <c r="J75" i="11" s="1"/>
  <c r="F75" i="11"/>
  <c r="I75" i="11" s="1"/>
  <c r="C78" i="9"/>
  <c r="G77" i="9"/>
  <c r="J77" i="9" s="1"/>
  <c r="F77" i="9"/>
  <c r="I77" i="9" s="1"/>
  <c r="C77" i="11" l="1"/>
  <c r="F76" i="11"/>
  <c r="I76" i="11" s="1"/>
  <c r="G76" i="11"/>
  <c r="J76" i="11" s="1"/>
  <c r="C79" i="9"/>
  <c r="F78" i="9"/>
  <c r="I78" i="9" s="1"/>
  <c r="G78" i="9"/>
  <c r="J78" i="9" s="1"/>
  <c r="C78" i="10"/>
  <c r="G77" i="10"/>
  <c r="J77" i="10" s="1"/>
  <c r="F77" i="10"/>
  <c r="I77" i="10" s="1"/>
  <c r="C80" i="9" l="1"/>
  <c r="F79" i="9"/>
  <c r="I79" i="9" s="1"/>
  <c r="G79" i="9"/>
  <c r="J79" i="9" s="1"/>
  <c r="C79" i="10"/>
  <c r="F78" i="10"/>
  <c r="I78" i="10" s="1"/>
  <c r="G78" i="10"/>
  <c r="J78" i="10" s="1"/>
  <c r="C78" i="11"/>
  <c r="G77" i="11"/>
  <c r="J77" i="11" s="1"/>
  <c r="F77" i="11"/>
  <c r="I77" i="11" s="1"/>
  <c r="C79" i="11" l="1"/>
  <c r="G78" i="11"/>
  <c r="J78" i="11" s="1"/>
  <c r="F78" i="11"/>
  <c r="I78" i="11" s="1"/>
  <c r="C81" i="9"/>
  <c r="F80" i="9"/>
  <c r="I80" i="9" s="1"/>
  <c r="G80" i="9"/>
  <c r="J80" i="9" s="1"/>
  <c r="C80" i="10"/>
  <c r="G79" i="10"/>
  <c r="J79" i="10" s="1"/>
  <c r="F79" i="10"/>
  <c r="I79" i="10" s="1"/>
  <c r="C81" i="10" l="1"/>
  <c r="G80" i="10"/>
  <c r="J80" i="10" s="1"/>
  <c r="F80" i="10"/>
  <c r="I80" i="10" s="1"/>
  <c r="C80" i="11"/>
  <c r="F79" i="11"/>
  <c r="I79" i="11" s="1"/>
  <c r="G79" i="11"/>
  <c r="J79" i="11" s="1"/>
  <c r="C82" i="9"/>
  <c r="F81" i="9"/>
  <c r="I81" i="9" s="1"/>
  <c r="G81" i="9"/>
  <c r="J81" i="9" s="1"/>
  <c r="C82" i="10" l="1"/>
  <c r="F81" i="10"/>
  <c r="I81" i="10" s="1"/>
  <c r="G81" i="10"/>
  <c r="J81" i="10" s="1"/>
  <c r="C83" i="9"/>
  <c r="F82" i="9"/>
  <c r="I82" i="9" s="1"/>
  <c r="G82" i="9"/>
  <c r="J82" i="9" s="1"/>
  <c r="C81" i="11"/>
  <c r="G80" i="11"/>
  <c r="J80" i="11" s="1"/>
  <c r="F80" i="11"/>
  <c r="I80" i="11" s="1"/>
  <c r="C83" i="10" l="1"/>
  <c r="F82" i="10"/>
  <c r="I82" i="10" s="1"/>
  <c r="G82" i="10"/>
  <c r="J82" i="10" s="1"/>
  <c r="C82" i="11"/>
  <c r="F81" i="11"/>
  <c r="I81" i="11" s="1"/>
  <c r="G81" i="11"/>
  <c r="J81" i="11" s="1"/>
  <c r="C84" i="9"/>
  <c r="F83" i="9"/>
  <c r="I83" i="9" s="1"/>
  <c r="G83" i="9"/>
  <c r="J83" i="9" s="1"/>
  <c r="C85" i="9" l="1"/>
  <c r="G84" i="9"/>
  <c r="J84" i="9" s="1"/>
  <c r="F84" i="9"/>
  <c r="I84" i="9" s="1"/>
  <c r="C83" i="11"/>
  <c r="F82" i="11"/>
  <c r="I82" i="11" s="1"/>
  <c r="G82" i="11"/>
  <c r="J82" i="11" s="1"/>
  <c r="C84" i="10"/>
  <c r="F83" i="10"/>
  <c r="I83" i="10" s="1"/>
  <c r="G83" i="10"/>
  <c r="J83" i="10" s="1"/>
  <c r="C85" i="10" l="1"/>
  <c r="F84" i="10"/>
  <c r="I84" i="10" s="1"/>
  <c r="G84" i="10"/>
  <c r="J84" i="10" s="1"/>
  <c r="C84" i="11"/>
  <c r="F83" i="11"/>
  <c r="I83" i="11" s="1"/>
  <c r="G83" i="11"/>
  <c r="J83" i="11" s="1"/>
  <c r="C86" i="9"/>
  <c r="F85" i="9"/>
  <c r="I85" i="9" s="1"/>
  <c r="G85" i="9"/>
  <c r="J85" i="9" s="1"/>
  <c r="C86" i="10" l="1"/>
  <c r="G85" i="10"/>
  <c r="J85" i="10" s="1"/>
  <c r="F85" i="10"/>
  <c r="I85" i="10" s="1"/>
  <c r="C87" i="9"/>
  <c r="F86" i="9"/>
  <c r="I86" i="9" s="1"/>
  <c r="G86" i="9"/>
  <c r="J86" i="9" s="1"/>
  <c r="C85" i="11"/>
  <c r="F84" i="11"/>
  <c r="I84" i="11" s="1"/>
  <c r="G84" i="11"/>
  <c r="J84" i="11" s="1"/>
  <c r="C87" i="10" l="1"/>
  <c r="G86" i="10"/>
  <c r="J86" i="10" s="1"/>
  <c r="F86" i="10"/>
  <c r="I86" i="10" s="1"/>
  <c r="C86" i="11"/>
  <c r="G85" i="11"/>
  <c r="J85" i="11" s="1"/>
  <c r="F85" i="11"/>
  <c r="I85" i="11" s="1"/>
  <c r="C88" i="9"/>
  <c r="G87" i="9"/>
  <c r="J87" i="9" s="1"/>
  <c r="F87" i="9"/>
  <c r="I87" i="9" s="1"/>
  <c r="C87" i="11" l="1"/>
  <c r="G86" i="11"/>
  <c r="J86" i="11" s="1"/>
  <c r="F86" i="11"/>
  <c r="I86" i="11" s="1"/>
  <c r="C88" i="10"/>
  <c r="F87" i="10"/>
  <c r="I87" i="10" s="1"/>
  <c r="G87" i="10"/>
  <c r="J87" i="10" s="1"/>
  <c r="C89" i="9"/>
  <c r="F88" i="9"/>
  <c r="I88" i="9" s="1"/>
  <c r="G88" i="9"/>
  <c r="J88" i="9" s="1"/>
  <c r="C90" i="9" l="1"/>
  <c r="F89" i="9"/>
  <c r="I89" i="9" s="1"/>
  <c r="G89" i="9"/>
  <c r="J89" i="9" s="1"/>
  <c r="C88" i="11"/>
  <c r="G87" i="11"/>
  <c r="J87" i="11" s="1"/>
  <c r="F87" i="11"/>
  <c r="I87" i="11" s="1"/>
  <c r="C89" i="10"/>
  <c r="F88" i="10"/>
  <c r="I88" i="10" s="1"/>
  <c r="G88" i="10"/>
  <c r="J88" i="10" s="1"/>
  <c r="C89" i="11" l="1"/>
  <c r="F88" i="11"/>
  <c r="I88" i="11" s="1"/>
  <c r="G88" i="11"/>
  <c r="J88" i="11" s="1"/>
  <c r="C90" i="10"/>
  <c r="G89" i="10"/>
  <c r="J89" i="10" s="1"/>
  <c r="F89" i="10"/>
  <c r="I89" i="10" s="1"/>
  <c r="C91" i="9"/>
  <c r="F90" i="9"/>
  <c r="I90" i="9" s="1"/>
  <c r="G90" i="9"/>
  <c r="J90" i="9" s="1"/>
  <c r="C92" i="9" l="1"/>
  <c r="F91" i="9"/>
  <c r="I91" i="9" s="1"/>
  <c r="G91" i="9"/>
  <c r="J91" i="9" s="1"/>
  <c r="C90" i="11"/>
  <c r="F89" i="11"/>
  <c r="I89" i="11" s="1"/>
  <c r="G89" i="11"/>
  <c r="J89" i="11" s="1"/>
  <c r="C91" i="10"/>
  <c r="F90" i="10"/>
  <c r="I90" i="10" s="1"/>
  <c r="G90" i="10"/>
  <c r="J90" i="10" s="1"/>
  <c r="C93" i="9" l="1"/>
  <c r="G92" i="9"/>
  <c r="J92" i="9" s="1"/>
  <c r="F92" i="9"/>
  <c r="I92" i="9" s="1"/>
  <c r="C92" i="10"/>
  <c r="F91" i="10"/>
  <c r="I91" i="10" s="1"/>
  <c r="G91" i="10"/>
  <c r="J91" i="10" s="1"/>
  <c r="C91" i="11"/>
  <c r="F90" i="11"/>
  <c r="I90" i="11" s="1"/>
  <c r="G90" i="11"/>
  <c r="J90" i="11" s="1"/>
  <c r="C94" i="9" l="1"/>
  <c r="G93" i="9"/>
  <c r="J93" i="9" s="1"/>
  <c r="F93" i="9"/>
  <c r="I93" i="9" s="1"/>
  <c r="C92" i="11"/>
  <c r="F91" i="11"/>
  <c r="I91" i="11" s="1"/>
  <c r="G91" i="11"/>
  <c r="J91" i="11" s="1"/>
  <c r="C93" i="10"/>
  <c r="G92" i="10"/>
  <c r="J92" i="10" s="1"/>
  <c r="F92" i="10"/>
  <c r="I92" i="10" s="1"/>
  <c r="C93" i="11" l="1"/>
  <c r="F92" i="11"/>
  <c r="I92" i="11" s="1"/>
  <c r="G92" i="11"/>
  <c r="J92" i="11" s="1"/>
  <c r="C94" i="10"/>
  <c r="F93" i="10"/>
  <c r="I93" i="10" s="1"/>
  <c r="G93" i="10"/>
  <c r="J93" i="10" s="1"/>
  <c r="C95" i="9"/>
  <c r="F94" i="9"/>
  <c r="I94" i="9" s="1"/>
  <c r="G94" i="9"/>
  <c r="J94" i="9" s="1"/>
  <c r="C94" i="11" l="1"/>
  <c r="F93" i="11"/>
  <c r="I93" i="11" s="1"/>
  <c r="G93" i="11"/>
  <c r="J93" i="11" s="1"/>
  <c r="C96" i="9"/>
  <c r="F95" i="9"/>
  <c r="I95" i="9" s="1"/>
  <c r="G95" i="9"/>
  <c r="J95" i="9" s="1"/>
  <c r="C95" i="10"/>
  <c r="F94" i="10"/>
  <c r="I94" i="10" s="1"/>
  <c r="G94" i="10"/>
  <c r="J94" i="10" s="1"/>
  <c r="C96" i="10" l="1"/>
  <c r="G95" i="10"/>
  <c r="J95" i="10" s="1"/>
  <c r="F95" i="10"/>
  <c r="I95" i="10" s="1"/>
  <c r="C97" i="9"/>
  <c r="F96" i="9"/>
  <c r="I96" i="9" s="1"/>
  <c r="G96" i="9"/>
  <c r="J96" i="9" s="1"/>
  <c r="C95" i="11"/>
  <c r="F94" i="11"/>
  <c r="I94" i="11" s="1"/>
  <c r="G94" i="11"/>
  <c r="J94" i="11" s="1"/>
  <c r="C96" i="11" l="1"/>
  <c r="G95" i="11"/>
  <c r="J95" i="11" s="1"/>
  <c r="F95" i="11"/>
  <c r="I95" i="11" s="1"/>
  <c r="C98" i="9"/>
  <c r="F97" i="9"/>
  <c r="I97" i="9" s="1"/>
  <c r="G97" i="9"/>
  <c r="J97" i="9" s="1"/>
  <c r="C97" i="10"/>
  <c r="F96" i="10"/>
  <c r="I96" i="10" s="1"/>
  <c r="G96" i="10"/>
  <c r="J96" i="10" s="1"/>
  <c r="C97" i="11" l="1"/>
  <c r="F96" i="11"/>
  <c r="I96" i="11" s="1"/>
  <c r="G96" i="11"/>
  <c r="J96" i="11" s="1"/>
  <c r="C98" i="10"/>
  <c r="F97" i="10"/>
  <c r="I97" i="10" s="1"/>
  <c r="G97" i="10"/>
  <c r="J97" i="10" s="1"/>
  <c r="C99" i="9"/>
  <c r="G98" i="9"/>
  <c r="J98" i="9" s="1"/>
  <c r="F98" i="9"/>
  <c r="I98" i="9" s="1"/>
  <c r="C100" i="9" l="1"/>
  <c r="F99" i="9"/>
  <c r="I99" i="9" s="1"/>
  <c r="G99" i="9"/>
  <c r="J99" i="9" s="1"/>
  <c r="C99" i="10"/>
  <c r="F98" i="10"/>
  <c r="I98" i="10" s="1"/>
  <c r="G98" i="10"/>
  <c r="J98" i="10" s="1"/>
  <c r="C98" i="11"/>
  <c r="G97" i="11"/>
  <c r="J97" i="11" s="1"/>
  <c r="F97" i="11"/>
  <c r="I97" i="11" s="1"/>
  <c r="C101" i="9" l="1"/>
  <c r="G100" i="9"/>
  <c r="J100" i="9" s="1"/>
  <c r="F100" i="9"/>
  <c r="I100" i="9" s="1"/>
  <c r="C99" i="11"/>
  <c r="G98" i="11"/>
  <c r="J98" i="11" s="1"/>
  <c r="F98" i="11"/>
  <c r="I98" i="11" s="1"/>
  <c r="C100" i="10"/>
  <c r="G99" i="10"/>
  <c r="J99" i="10" s="1"/>
  <c r="F99" i="10"/>
  <c r="I99" i="10" s="1"/>
  <c r="C100" i="11" l="1"/>
  <c r="F99" i="11"/>
  <c r="I99" i="11" s="1"/>
  <c r="G99" i="11"/>
  <c r="J99" i="11" s="1"/>
  <c r="C102" i="9"/>
  <c r="G101" i="9"/>
  <c r="J101" i="9" s="1"/>
  <c r="F101" i="9"/>
  <c r="I101" i="9" s="1"/>
  <c r="C101" i="10"/>
  <c r="F100" i="10"/>
  <c r="I100" i="10" s="1"/>
  <c r="G100" i="10"/>
  <c r="J100" i="10" s="1"/>
  <c r="C102" i="10" l="1"/>
  <c r="F101" i="10"/>
  <c r="I101" i="10" s="1"/>
  <c r="G101" i="10"/>
  <c r="J101" i="10" s="1"/>
  <c r="C101" i="11"/>
  <c r="F100" i="11"/>
  <c r="I100" i="11" s="1"/>
  <c r="G100" i="11"/>
  <c r="J100" i="11" s="1"/>
  <c r="C103" i="9"/>
  <c r="F102" i="9"/>
  <c r="I102" i="9" s="1"/>
  <c r="G102" i="9"/>
  <c r="J102" i="9" s="1"/>
  <c r="C104" i="9" l="1"/>
  <c r="F103" i="9"/>
  <c r="I103" i="9" s="1"/>
  <c r="G103" i="9"/>
  <c r="J103" i="9" s="1"/>
  <c r="C103" i="10"/>
  <c r="F102" i="10"/>
  <c r="I102" i="10" s="1"/>
  <c r="G102" i="10"/>
  <c r="J102" i="10" s="1"/>
  <c r="C102" i="11"/>
  <c r="G101" i="11"/>
  <c r="J101" i="11" s="1"/>
  <c r="F101" i="11"/>
  <c r="I101" i="11" s="1"/>
  <c r="C105" i="9" l="1"/>
  <c r="F104" i="9"/>
  <c r="I104" i="9" s="1"/>
  <c r="G104" i="9"/>
  <c r="J104" i="9" s="1"/>
  <c r="C103" i="11"/>
  <c r="F102" i="11"/>
  <c r="I102" i="11" s="1"/>
  <c r="G102" i="11"/>
  <c r="J102" i="11" s="1"/>
  <c r="C104" i="10"/>
  <c r="G103" i="10"/>
  <c r="J103" i="10" s="1"/>
  <c r="F103" i="10"/>
  <c r="I103" i="10" s="1"/>
  <c r="C105" i="10" l="1"/>
  <c r="F104" i="10"/>
  <c r="I104" i="10" s="1"/>
  <c r="G104" i="10"/>
  <c r="J104" i="10" s="1"/>
  <c r="C104" i="11"/>
  <c r="G103" i="11"/>
  <c r="J103" i="11" s="1"/>
  <c r="F103" i="11"/>
  <c r="I103" i="11" s="1"/>
  <c r="C106" i="9"/>
  <c r="F105" i="9"/>
  <c r="I105" i="9" s="1"/>
  <c r="G105" i="9"/>
  <c r="J105" i="9" s="1"/>
  <c r="C105" i="11" l="1"/>
  <c r="F104" i="11"/>
  <c r="I104" i="11" s="1"/>
  <c r="G104" i="11"/>
  <c r="J104" i="11" s="1"/>
  <c r="C107" i="9"/>
  <c r="F106" i="9"/>
  <c r="I106" i="9" s="1"/>
  <c r="G106" i="9"/>
  <c r="J106" i="9" s="1"/>
  <c r="C106" i="10"/>
  <c r="F105" i="10"/>
  <c r="I105" i="10" s="1"/>
  <c r="G105" i="10"/>
  <c r="J105" i="10" s="1"/>
  <c r="C107" i="10" l="1"/>
  <c r="G106" i="10"/>
  <c r="J106" i="10" s="1"/>
  <c r="F106" i="10"/>
  <c r="I106" i="10" s="1"/>
  <c r="C108" i="9"/>
  <c r="G107" i="9"/>
  <c r="J107" i="9" s="1"/>
  <c r="F107" i="9"/>
  <c r="I107" i="9" s="1"/>
  <c r="C106" i="11"/>
  <c r="G105" i="11"/>
  <c r="J105" i="11" s="1"/>
  <c r="F105" i="11"/>
  <c r="I105" i="11" s="1"/>
  <c r="C109" i="9" l="1"/>
  <c r="F108" i="9"/>
  <c r="I108" i="9" s="1"/>
  <c r="G108" i="9"/>
  <c r="J108" i="9" s="1"/>
  <c r="C107" i="11"/>
  <c r="F106" i="11"/>
  <c r="I106" i="11" s="1"/>
  <c r="G106" i="11"/>
  <c r="J106" i="11" s="1"/>
  <c r="C108" i="10"/>
  <c r="F107" i="10"/>
  <c r="I107" i="10" s="1"/>
  <c r="G107" i="10"/>
  <c r="J107" i="10" s="1"/>
  <c r="C109" i="10" l="1"/>
  <c r="F108" i="10"/>
  <c r="I108" i="10" s="1"/>
  <c r="G108" i="10"/>
  <c r="J108" i="10" s="1"/>
  <c r="C108" i="11"/>
  <c r="G107" i="11"/>
  <c r="J107" i="11" s="1"/>
  <c r="F107" i="11"/>
  <c r="I107" i="11" s="1"/>
  <c r="C110" i="9"/>
  <c r="F109" i="9"/>
  <c r="I109" i="9" s="1"/>
  <c r="G109" i="9"/>
  <c r="J109" i="9" s="1"/>
  <c r="C109" i="11" l="1"/>
  <c r="G108" i="11"/>
  <c r="J108" i="11" s="1"/>
  <c r="F108" i="11"/>
  <c r="I108" i="11" s="1"/>
  <c r="C111" i="9"/>
  <c r="F110" i="9"/>
  <c r="I110" i="9" s="1"/>
  <c r="G110" i="9"/>
  <c r="J110" i="9" s="1"/>
  <c r="C110" i="10"/>
  <c r="F109" i="10"/>
  <c r="I109" i="10" s="1"/>
  <c r="G109" i="10"/>
  <c r="J109" i="10" s="1"/>
  <c r="C110" i="11" l="1"/>
  <c r="F109" i="11"/>
  <c r="I109" i="11" s="1"/>
  <c r="G109" i="11"/>
  <c r="J109" i="11" s="1"/>
  <c r="C112" i="9"/>
  <c r="F111" i="9"/>
  <c r="I111" i="9" s="1"/>
  <c r="G111" i="9"/>
  <c r="J111" i="9" s="1"/>
  <c r="C111" i="10"/>
  <c r="G110" i="10"/>
  <c r="J110" i="10" s="1"/>
  <c r="F110" i="10"/>
  <c r="I110" i="10" s="1"/>
  <c r="C112" i="10" l="1"/>
  <c r="F111" i="10"/>
  <c r="I111" i="10" s="1"/>
  <c r="G111" i="10"/>
  <c r="J111" i="10" s="1"/>
  <c r="C113" i="9"/>
  <c r="F112" i="9"/>
  <c r="I112" i="9" s="1"/>
  <c r="G112" i="9"/>
  <c r="J112" i="9" s="1"/>
  <c r="C111" i="11"/>
  <c r="G110" i="11"/>
  <c r="J110" i="11" s="1"/>
  <c r="F110" i="11"/>
  <c r="I110" i="11" s="1"/>
  <c r="C113" i="10" l="1"/>
  <c r="F112" i="10"/>
  <c r="I112" i="10" s="1"/>
  <c r="G112" i="10"/>
  <c r="J112" i="10" s="1"/>
  <c r="C114" i="9"/>
  <c r="F113" i="9"/>
  <c r="I113" i="9" s="1"/>
  <c r="G113" i="9"/>
  <c r="J113" i="9" s="1"/>
  <c r="C112" i="11"/>
  <c r="F111" i="11"/>
  <c r="I111" i="11" s="1"/>
  <c r="G111" i="11"/>
  <c r="J111" i="11" s="1"/>
  <c r="C114" i="10" l="1"/>
  <c r="F113" i="10"/>
  <c r="I113" i="10" s="1"/>
  <c r="G113" i="10"/>
  <c r="J113" i="10" s="1"/>
  <c r="C113" i="11"/>
  <c r="F112" i="11"/>
  <c r="I112" i="11" s="1"/>
  <c r="G112" i="11"/>
  <c r="J112" i="11" s="1"/>
  <c r="C115" i="9"/>
  <c r="G114" i="9"/>
  <c r="J114" i="9" s="1"/>
  <c r="F114" i="9"/>
  <c r="I114" i="9" s="1"/>
  <c r="C114" i="11" l="1"/>
  <c r="F113" i="11"/>
  <c r="I113" i="11" s="1"/>
  <c r="G113" i="11"/>
  <c r="J113" i="11" s="1"/>
  <c r="C116" i="9"/>
  <c r="F115" i="9"/>
  <c r="I115" i="9" s="1"/>
  <c r="G115" i="9"/>
  <c r="J115" i="9" s="1"/>
  <c r="C115" i="10"/>
  <c r="G114" i="10"/>
  <c r="J114" i="10" s="1"/>
  <c r="F114" i="10"/>
  <c r="I114" i="10" s="1"/>
  <c r="C115" i="11" l="1"/>
  <c r="G114" i="11"/>
  <c r="J114" i="11" s="1"/>
  <c r="F114" i="11"/>
  <c r="I114" i="11" s="1"/>
  <c r="C116" i="10"/>
  <c r="F115" i="10"/>
  <c r="I115" i="10" s="1"/>
  <c r="G115" i="10"/>
  <c r="J115" i="10" s="1"/>
  <c r="C117" i="9"/>
  <c r="F116" i="9"/>
  <c r="I116" i="9" s="1"/>
  <c r="G116" i="9"/>
  <c r="J116" i="9" s="1"/>
  <c r="C117" i="10" l="1"/>
  <c r="F116" i="10"/>
  <c r="I116" i="10" s="1"/>
  <c r="G116" i="10"/>
  <c r="J116" i="10" s="1"/>
  <c r="C116" i="11"/>
  <c r="G115" i="11"/>
  <c r="J115" i="11" s="1"/>
  <c r="F115" i="11"/>
  <c r="I115" i="11" s="1"/>
  <c r="C118" i="9"/>
  <c r="F117" i="9"/>
  <c r="I117" i="9" s="1"/>
  <c r="G117" i="9"/>
  <c r="J117" i="9" s="1"/>
  <c r="C117" i="11" l="1"/>
  <c r="G116" i="11"/>
  <c r="J116" i="11" s="1"/>
  <c r="F116" i="11"/>
  <c r="I116" i="11" s="1"/>
  <c r="C119" i="9"/>
  <c r="F118" i="9"/>
  <c r="I118" i="9" s="1"/>
  <c r="G118" i="9"/>
  <c r="J118" i="9" s="1"/>
  <c r="C118" i="10"/>
  <c r="F117" i="10"/>
  <c r="I117" i="10" s="1"/>
  <c r="G117" i="10"/>
  <c r="J117" i="10" s="1"/>
  <c r="C118" i="11" l="1"/>
  <c r="G117" i="11"/>
  <c r="J117" i="11" s="1"/>
  <c r="F117" i="11"/>
  <c r="I117" i="11" s="1"/>
  <c r="C119" i="10"/>
  <c r="G118" i="10"/>
  <c r="J118" i="10" s="1"/>
  <c r="F118" i="10"/>
  <c r="I118" i="10" s="1"/>
  <c r="C120" i="9"/>
  <c r="G119" i="9"/>
  <c r="J119" i="9" s="1"/>
  <c r="F119" i="9"/>
  <c r="I119" i="9" s="1"/>
  <c r="C121" i="9" l="1"/>
  <c r="F120" i="9"/>
  <c r="I120" i="9" s="1"/>
  <c r="G120" i="9"/>
  <c r="J120" i="9" s="1"/>
  <c r="C119" i="11"/>
  <c r="F118" i="11"/>
  <c r="I118" i="11" s="1"/>
  <c r="G118" i="11"/>
  <c r="J118" i="11" s="1"/>
  <c r="C120" i="10"/>
  <c r="F119" i="10"/>
  <c r="I119" i="10" s="1"/>
  <c r="G119" i="10"/>
  <c r="J119" i="10" s="1"/>
  <c r="C121" i="10" l="1"/>
  <c r="F120" i="10"/>
  <c r="I120" i="10" s="1"/>
  <c r="G120" i="10"/>
  <c r="J120" i="10" s="1"/>
  <c r="C122" i="9"/>
  <c r="F121" i="9"/>
  <c r="I121" i="9" s="1"/>
  <c r="G121" i="9"/>
  <c r="J121" i="9" s="1"/>
  <c r="C120" i="11"/>
  <c r="F119" i="11"/>
  <c r="I119" i="11" s="1"/>
  <c r="G119" i="11"/>
  <c r="J119" i="11" s="1"/>
  <c r="C122" i="10" l="1"/>
  <c r="F121" i="10"/>
  <c r="I121" i="10" s="1"/>
  <c r="G121" i="10"/>
  <c r="J121" i="10" s="1"/>
  <c r="C121" i="11"/>
  <c r="G120" i="11"/>
  <c r="J120" i="11" s="1"/>
  <c r="F120" i="11"/>
  <c r="I120" i="11" s="1"/>
  <c r="C123" i="9"/>
  <c r="F122" i="9"/>
  <c r="I122" i="9" s="1"/>
  <c r="G122" i="9"/>
  <c r="J122" i="9" s="1"/>
  <c r="C124" i="9" l="1"/>
  <c r="G123" i="9"/>
  <c r="J123" i="9" s="1"/>
  <c r="F123" i="9"/>
  <c r="I123" i="9" s="1"/>
  <c r="C122" i="11"/>
  <c r="F121" i="11"/>
  <c r="I121" i="11" s="1"/>
  <c r="G121" i="11"/>
  <c r="J121" i="11" s="1"/>
  <c r="C123" i="10"/>
  <c r="G122" i="10"/>
  <c r="J122" i="10" s="1"/>
  <c r="F122" i="10"/>
  <c r="I122" i="10" s="1"/>
  <c r="C124" i="10" l="1"/>
  <c r="G123" i="10"/>
  <c r="J123" i="10" s="1"/>
  <c r="F123" i="10"/>
  <c r="I123" i="10" s="1"/>
  <c r="C123" i="11"/>
  <c r="F122" i="11"/>
  <c r="I122" i="11" s="1"/>
  <c r="G122" i="11"/>
  <c r="J122" i="11" s="1"/>
  <c r="C125" i="9"/>
  <c r="G124" i="9"/>
  <c r="J124" i="9" s="1"/>
  <c r="F124" i="9"/>
  <c r="I124" i="9" s="1"/>
  <c r="C126" i="9" l="1"/>
  <c r="G125" i="9"/>
  <c r="J125" i="9" s="1"/>
  <c r="F125" i="9"/>
  <c r="I125" i="9" s="1"/>
  <c r="C124" i="11"/>
  <c r="G123" i="11"/>
  <c r="J123" i="11" s="1"/>
  <c r="F123" i="11"/>
  <c r="I123" i="11" s="1"/>
  <c r="C125" i="10"/>
  <c r="F124" i="10"/>
  <c r="I124" i="10" s="1"/>
  <c r="G124" i="10"/>
  <c r="J124" i="10" s="1"/>
  <c r="C127" i="9" l="1"/>
  <c r="F126" i="9"/>
  <c r="I126" i="9" s="1"/>
  <c r="G126" i="9"/>
  <c r="J126" i="9" s="1"/>
  <c r="C126" i="10"/>
  <c r="F125" i="10"/>
  <c r="I125" i="10" s="1"/>
  <c r="G125" i="10"/>
  <c r="J125" i="10" s="1"/>
  <c r="C125" i="11"/>
  <c r="F124" i="11"/>
  <c r="I124" i="11" s="1"/>
  <c r="G124" i="11"/>
  <c r="J124" i="11" s="1"/>
  <c r="C128" i="9" l="1"/>
  <c r="F127" i="9"/>
  <c r="I127" i="9" s="1"/>
  <c r="G127" i="9"/>
  <c r="J127" i="9" s="1"/>
  <c r="C126" i="11"/>
  <c r="G125" i="11"/>
  <c r="J125" i="11" s="1"/>
  <c r="F125" i="11"/>
  <c r="I125" i="11" s="1"/>
  <c r="C127" i="10"/>
  <c r="F126" i="10"/>
  <c r="I126" i="10" s="1"/>
  <c r="G126" i="10"/>
  <c r="J126" i="10" s="1"/>
  <c r="C127" i="11" l="1"/>
  <c r="F126" i="11"/>
  <c r="I126" i="11" s="1"/>
  <c r="G126" i="11"/>
  <c r="J126" i="11" s="1"/>
  <c r="C128" i="10"/>
  <c r="F127" i="10"/>
  <c r="I127" i="10" s="1"/>
  <c r="G127" i="10"/>
  <c r="J127" i="10" s="1"/>
  <c r="C129" i="9"/>
  <c r="G128" i="9"/>
  <c r="J128" i="9" s="1"/>
  <c r="F128" i="9"/>
  <c r="I128" i="9" s="1"/>
  <c r="C128" i="11" l="1"/>
  <c r="F127" i="11"/>
  <c r="I127" i="11" s="1"/>
  <c r="G127" i="11"/>
  <c r="J127" i="11" s="1"/>
  <c r="C130" i="9"/>
  <c r="F129" i="9"/>
  <c r="I129" i="9" s="1"/>
  <c r="G129" i="9"/>
  <c r="J129" i="9" s="1"/>
  <c r="C129" i="10"/>
  <c r="F128" i="10"/>
  <c r="I128" i="10" s="1"/>
  <c r="G128" i="10"/>
  <c r="J128" i="10" s="1"/>
  <c r="C130" i="10" l="1"/>
  <c r="G129" i="10"/>
  <c r="J129" i="10" s="1"/>
  <c r="F129" i="10"/>
  <c r="I129" i="10" s="1"/>
  <c r="C131" i="9"/>
  <c r="F130" i="9"/>
  <c r="I130" i="9" s="1"/>
  <c r="G130" i="9"/>
  <c r="J130" i="9" s="1"/>
  <c r="C129" i="11"/>
  <c r="F128" i="11"/>
  <c r="I128" i="11" s="1"/>
  <c r="G128" i="11"/>
  <c r="J128" i="11" s="1"/>
  <c r="C131" i="10" l="1"/>
  <c r="F130" i="10"/>
  <c r="I130" i="10" s="1"/>
  <c r="G130" i="10"/>
  <c r="J130" i="10" s="1"/>
  <c r="C130" i="11"/>
  <c r="F129" i="11"/>
  <c r="I129" i="11" s="1"/>
  <c r="G129" i="11"/>
  <c r="J129" i="11" s="1"/>
  <c r="C132" i="9"/>
  <c r="F131" i="9"/>
  <c r="I131" i="9" s="1"/>
  <c r="G131" i="9"/>
  <c r="J131" i="9" s="1"/>
  <c r="C132" i="10" l="1"/>
  <c r="F131" i="10"/>
  <c r="I131" i="10" s="1"/>
  <c r="G131" i="10"/>
  <c r="J131" i="10" s="1"/>
  <c r="C131" i="11"/>
  <c r="G130" i="11"/>
  <c r="J130" i="11" s="1"/>
  <c r="F130" i="11"/>
  <c r="I130" i="11" s="1"/>
  <c r="C133" i="9"/>
  <c r="F132" i="9"/>
  <c r="I132" i="9" s="1"/>
  <c r="G132" i="9"/>
  <c r="J132" i="9" s="1"/>
  <c r="C133" i="10" l="1"/>
  <c r="F132" i="10"/>
  <c r="I132" i="10" s="1"/>
  <c r="G132" i="10"/>
  <c r="J132" i="10" s="1"/>
  <c r="C134" i="9"/>
  <c r="G133" i="9"/>
  <c r="J133" i="9" s="1"/>
  <c r="F133" i="9"/>
  <c r="I133" i="9" s="1"/>
  <c r="C132" i="11"/>
  <c r="F131" i="11"/>
  <c r="I131" i="11" s="1"/>
  <c r="G131" i="11"/>
  <c r="J131" i="11" s="1"/>
  <c r="C134" i="10" l="1"/>
  <c r="G133" i="10"/>
  <c r="J133" i="10" s="1"/>
  <c r="F133" i="10"/>
  <c r="I133" i="10" s="1"/>
  <c r="C133" i="11"/>
  <c r="G132" i="11"/>
  <c r="J132" i="11" s="1"/>
  <c r="F132" i="11"/>
  <c r="I132" i="11" s="1"/>
  <c r="C135" i="9"/>
  <c r="F134" i="9"/>
  <c r="I134" i="9" s="1"/>
  <c r="G134" i="9"/>
  <c r="J134" i="9" s="1"/>
  <c r="C136" i="9" l="1"/>
  <c r="F135" i="9"/>
  <c r="I135" i="9" s="1"/>
  <c r="G135" i="9"/>
  <c r="J135" i="9" s="1"/>
  <c r="C134" i="11"/>
  <c r="G133" i="11"/>
  <c r="J133" i="11" s="1"/>
  <c r="F133" i="11"/>
  <c r="I133" i="11" s="1"/>
  <c r="C135" i="10"/>
  <c r="F134" i="10"/>
  <c r="I134" i="10" s="1"/>
  <c r="G134" i="10"/>
  <c r="J134" i="10" s="1"/>
  <c r="C136" i="10" l="1"/>
  <c r="F135" i="10"/>
  <c r="I135" i="10" s="1"/>
  <c r="G135" i="10"/>
  <c r="J135" i="10" s="1"/>
  <c r="C135" i="11"/>
  <c r="F134" i="11"/>
  <c r="I134" i="11" s="1"/>
  <c r="G134" i="11"/>
  <c r="J134" i="11" s="1"/>
  <c r="C137" i="9"/>
  <c r="F136" i="9"/>
  <c r="I136" i="9" s="1"/>
  <c r="G136" i="9"/>
  <c r="J136" i="9" s="1"/>
  <c r="C138" i="9" l="1"/>
  <c r="F137" i="9"/>
  <c r="I137" i="9" s="1"/>
  <c r="G137" i="9"/>
  <c r="J137" i="9" s="1"/>
  <c r="C136" i="11"/>
  <c r="F135" i="11"/>
  <c r="I135" i="11" s="1"/>
  <c r="G135" i="11"/>
  <c r="J135" i="11" s="1"/>
  <c r="C137" i="10"/>
  <c r="F136" i="10"/>
  <c r="I136" i="10" s="1"/>
  <c r="G136" i="10"/>
  <c r="J136" i="10" s="1"/>
  <c r="C138" i="10" l="1"/>
  <c r="F137" i="10"/>
  <c r="I137" i="10" s="1"/>
  <c r="G137" i="10"/>
  <c r="J137" i="10" s="1"/>
  <c r="C139" i="9"/>
  <c r="F138" i="9"/>
  <c r="I138" i="9" s="1"/>
  <c r="G138" i="9"/>
  <c r="J138" i="9" s="1"/>
  <c r="C137" i="11"/>
  <c r="F136" i="11"/>
  <c r="I136" i="11" s="1"/>
  <c r="G136" i="11"/>
  <c r="J136" i="11" s="1"/>
  <c r="C138" i="11" l="1"/>
  <c r="F137" i="11"/>
  <c r="I137" i="11" s="1"/>
  <c r="G137" i="11"/>
  <c r="J137" i="11" s="1"/>
  <c r="C140" i="9"/>
  <c r="G139" i="9"/>
  <c r="J139" i="9" s="1"/>
  <c r="F139" i="9"/>
  <c r="I139" i="9" s="1"/>
  <c r="C139" i="10"/>
  <c r="G138" i="10"/>
  <c r="J138" i="10" s="1"/>
  <c r="F138" i="10"/>
  <c r="I138" i="10" s="1"/>
  <c r="C139" i="11" l="1"/>
  <c r="F138" i="11"/>
  <c r="I138" i="11" s="1"/>
  <c r="G138" i="11"/>
  <c r="J138" i="11" s="1"/>
  <c r="C140" i="10"/>
  <c r="F139" i="10"/>
  <c r="I139" i="10" s="1"/>
  <c r="G139" i="10"/>
  <c r="J139" i="10" s="1"/>
  <c r="C141" i="9"/>
  <c r="F140" i="9"/>
  <c r="I140" i="9" s="1"/>
  <c r="G140" i="9"/>
  <c r="J140" i="9" s="1"/>
  <c r="C142" i="9" l="1"/>
  <c r="F141" i="9"/>
  <c r="I141" i="9" s="1"/>
  <c r="G141" i="9"/>
  <c r="J141" i="9" s="1"/>
  <c r="C141" i="10"/>
  <c r="F140" i="10"/>
  <c r="I140" i="10" s="1"/>
  <c r="G140" i="10"/>
  <c r="J140" i="10" s="1"/>
  <c r="C140" i="11"/>
  <c r="G139" i="11"/>
  <c r="J139" i="11" s="1"/>
  <c r="F139" i="11"/>
  <c r="I139" i="11" s="1"/>
  <c r="C143" i="9" l="1"/>
  <c r="G142" i="9"/>
  <c r="J142" i="9" s="1"/>
  <c r="F142" i="9"/>
  <c r="I142" i="9" s="1"/>
  <c r="C141" i="11"/>
  <c r="F140" i="11"/>
  <c r="I140" i="11" s="1"/>
  <c r="G140" i="11"/>
  <c r="J140" i="11" s="1"/>
  <c r="C142" i="10"/>
  <c r="F141" i="10"/>
  <c r="I141" i="10" s="1"/>
  <c r="G141" i="10"/>
  <c r="J141" i="10" s="1"/>
  <c r="C143" i="10" l="1"/>
  <c r="G142" i="10"/>
  <c r="J142" i="10" s="1"/>
  <c r="F142" i="10"/>
  <c r="I142" i="10" s="1"/>
  <c r="C142" i="11"/>
  <c r="F141" i="11"/>
  <c r="I141" i="11" s="1"/>
  <c r="G141" i="11"/>
  <c r="J141" i="11" s="1"/>
  <c r="C144" i="9"/>
  <c r="F143" i="9"/>
  <c r="I143" i="9" s="1"/>
  <c r="G143" i="9"/>
  <c r="J143" i="9" s="1"/>
  <c r="C145" i="9" l="1"/>
  <c r="G144" i="9"/>
  <c r="J144" i="9" s="1"/>
  <c r="F144" i="9"/>
  <c r="I144" i="9" s="1"/>
  <c r="C143" i="11"/>
  <c r="F142" i="11"/>
  <c r="I142" i="11" s="1"/>
  <c r="G142" i="11"/>
  <c r="J142" i="11" s="1"/>
  <c r="C144" i="10"/>
  <c r="F143" i="10"/>
  <c r="I143" i="10" s="1"/>
  <c r="G143" i="10"/>
  <c r="J143" i="10" s="1"/>
  <c r="C146" i="9" l="1"/>
  <c r="F145" i="9"/>
  <c r="I145" i="9" s="1"/>
  <c r="G145" i="9"/>
  <c r="J145" i="9" s="1"/>
  <c r="C144" i="11"/>
  <c r="F143" i="11"/>
  <c r="I143" i="11" s="1"/>
  <c r="G143" i="11"/>
  <c r="J143" i="11" s="1"/>
  <c r="C145" i="10"/>
  <c r="G144" i="10"/>
  <c r="J144" i="10" s="1"/>
  <c r="F144" i="10"/>
  <c r="I144" i="10" s="1"/>
  <c r="C146" i="10" l="1"/>
  <c r="F145" i="10"/>
  <c r="I145" i="10" s="1"/>
  <c r="G145" i="10"/>
  <c r="J145" i="10" s="1"/>
  <c r="C145" i="11"/>
  <c r="F144" i="11"/>
  <c r="I144" i="11" s="1"/>
  <c r="G144" i="11"/>
  <c r="J144" i="11" s="1"/>
  <c r="C147" i="9"/>
  <c r="F146" i="9"/>
  <c r="I146" i="9" s="1"/>
  <c r="G146" i="9"/>
  <c r="J146" i="9" s="1"/>
  <c r="C148" i="9" l="1"/>
  <c r="F147" i="9"/>
  <c r="I147" i="9" s="1"/>
  <c r="G147" i="9"/>
  <c r="J147" i="9" s="1"/>
  <c r="C146" i="11"/>
  <c r="F145" i="11"/>
  <c r="I145" i="11" s="1"/>
  <c r="G145" i="11"/>
  <c r="J145" i="11" s="1"/>
  <c r="C147" i="10"/>
  <c r="G146" i="10"/>
  <c r="J146" i="10" s="1"/>
  <c r="F146" i="10"/>
  <c r="I146" i="10" s="1"/>
  <c r="C148" i="10" l="1"/>
  <c r="F147" i="10"/>
  <c r="I147" i="10" s="1"/>
  <c r="G147" i="10"/>
  <c r="J147" i="10" s="1"/>
  <c r="C147" i="11"/>
  <c r="G146" i="11"/>
  <c r="J146" i="11" s="1"/>
  <c r="F146" i="11"/>
  <c r="I146" i="11" s="1"/>
  <c r="C149" i="9"/>
  <c r="F148" i="9"/>
  <c r="I148" i="9" s="1"/>
  <c r="G148" i="9"/>
  <c r="J148" i="9" s="1"/>
  <c r="C150" i="9" l="1"/>
  <c r="F149" i="9"/>
  <c r="I149" i="9" s="1"/>
  <c r="G149" i="9"/>
  <c r="J149" i="9" s="1"/>
  <c r="C148" i="11"/>
  <c r="F147" i="11"/>
  <c r="I147" i="11" s="1"/>
  <c r="G147" i="11"/>
  <c r="J147" i="11" s="1"/>
  <c r="C149" i="10"/>
  <c r="G148" i="10"/>
  <c r="J148" i="10" s="1"/>
  <c r="F148" i="10"/>
  <c r="I148" i="10" s="1"/>
  <c r="C150" i="10" l="1"/>
  <c r="F149" i="10"/>
  <c r="I149" i="10" s="1"/>
  <c r="G149" i="10"/>
  <c r="J149" i="10" s="1"/>
  <c r="C149" i="11"/>
  <c r="G148" i="11"/>
  <c r="J148" i="11" s="1"/>
  <c r="F148" i="11"/>
  <c r="I148" i="11" s="1"/>
  <c r="C151" i="9"/>
  <c r="F150" i="9"/>
  <c r="I150" i="9" s="1"/>
  <c r="G150" i="9"/>
  <c r="J150" i="9" s="1"/>
  <c r="C152" i="9" l="1"/>
  <c r="G151" i="9"/>
  <c r="J151" i="9" s="1"/>
  <c r="F151" i="9"/>
  <c r="I151" i="9" s="1"/>
  <c r="C150" i="11"/>
  <c r="F149" i="11"/>
  <c r="I149" i="11" s="1"/>
  <c r="G149" i="11"/>
  <c r="J149" i="11" s="1"/>
  <c r="C151" i="10"/>
  <c r="F150" i="10"/>
  <c r="I150" i="10" s="1"/>
  <c r="G150" i="10"/>
  <c r="J150" i="10" s="1"/>
  <c r="C151" i="11" l="1"/>
  <c r="F150" i="11"/>
  <c r="I150" i="11" s="1"/>
  <c r="G150" i="11"/>
  <c r="J150" i="11" s="1"/>
  <c r="C153" i="9"/>
  <c r="F152" i="9"/>
  <c r="I152" i="9" s="1"/>
  <c r="G152" i="9"/>
  <c r="J152" i="9" s="1"/>
  <c r="C152" i="10"/>
  <c r="F151" i="10"/>
  <c r="I151" i="10" s="1"/>
  <c r="G151" i="10"/>
  <c r="J151" i="10" s="1"/>
  <c r="C152" i="11" l="1"/>
  <c r="F151" i="11"/>
  <c r="I151" i="11" s="1"/>
  <c r="G151" i="11"/>
  <c r="J151" i="11" s="1"/>
  <c r="C153" i="10"/>
  <c r="F152" i="10"/>
  <c r="I152" i="10" s="1"/>
  <c r="G152" i="10"/>
  <c r="J152" i="10" s="1"/>
  <c r="C154" i="9"/>
  <c r="F153" i="9"/>
  <c r="I153" i="9" s="1"/>
  <c r="G153" i="9"/>
  <c r="J153" i="9" s="1"/>
  <c r="C155" i="9" l="1"/>
  <c r="F154" i="9"/>
  <c r="I154" i="9" s="1"/>
  <c r="G154" i="9"/>
  <c r="J154" i="9" s="1"/>
  <c r="C154" i="10"/>
  <c r="G153" i="10"/>
  <c r="J153" i="10" s="1"/>
  <c r="F153" i="10"/>
  <c r="I153" i="10" s="1"/>
  <c r="C153" i="11"/>
  <c r="G152" i="11"/>
  <c r="J152" i="11" s="1"/>
  <c r="F152" i="11"/>
  <c r="I152" i="11" s="1"/>
  <c r="C154" i="11" l="1"/>
  <c r="F153" i="11"/>
  <c r="I153" i="11" s="1"/>
  <c r="G153" i="11"/>
  <c r="J153" i="11" s="1"/>
  <c r="C155" i="10"/>
  <c r="F154" i="10"/>
  <c r="I154" i="10" s="1"/>
  <c r="G154" i="10"/>
  <c r="J154" i="10" s="1"/>
  <c r="C156" i="9"/>
  <c r="G155" i="9"/>
  <c r="J155" i="9" s="1"/>
  <c r="F155" i="9"/>
  <c r="I155" i="9" s="1"/>
  <c r="C157" i="9" l="1"/>
  <c r="G156" i="9"/>
  <c r="J156" i="9" s="1"/>
  <c r="F156" i="9"/>
  <c r="I156" i="9" s="1"/>
  <c r="C156" i="10"/>
  <c r="G155" i="10"/>
  <c r="J155" i="10" s="1"/>
  <c r="F155" i="10"/>
  <c r="I155" i="10" s="1"/>
  <c r="C155" i="11"/>
  <c r="G154" i="11"/>
  <c r="J154" i="11" s="1"/>
  <c r="F154" i="11"/>
  <c r="I154" i="11" s="1"/>
  <c r="C156" i="11" l="1"/>
  <c r="G155" i="11"/>
  <c r="J155" i="11" s="1"/>
  <c r="F155" i="11"/>
  <c r="I155" i="11" s="1"/>
  <c r="C157" i="10"/>
  <c r="F156" i="10"/>
  <c r="I156" i="10" s="1"/>
  <c r="G156" i="10"/>
  <c r="J156" i="10" s="1"/>
  <c r="C158" i="9"/>
  <c r="F157" i="9"/>
  <c r="I157" i="9" s="1"/>
  <c r="G157" i="9"/>
  <c r="J157" i="9" s="1"/>
  <c r="C159" i="9" l="1"/>
  <c r="G158" i="9"/>
  <c r="J158" i="9" s="1"/>
  <c r="F158" i="9"/>
  <c r="I158" i="9" s="1"/>
  <c r="C158" i="10"/>
  <c r="G157" i="10"/>
  <c r="J157" i="10" s="1"/>
  <c r="F157" i="10"/>
  <c r="I157" i="10" s="1"/>
  <c r="C157" i="11"/>
  <c r="F156" i="11"/>
  <c r="I156" i="11" s="1"/>
  <c r="G156" i="11"/>
  <c r="J156" i="11" s="1"/>
  <c r="C158" i="11" l="1"/>
  <c r="F157" i="11"/>
  <c r="I157" i="11" s="1"/>
  <c r="G157" i="11"/>
  <c r="J157" i="11" s="1"/>
  <c r="C159" i="10"/>
  <c r="F158" i="10"/>
  <c r="I158" i="10" s="1"/>
  <c r="G158" i="10"/>
  <c r="J158" i="10" s="1"/>
  <c r="C160" i="9"/>
  <c r="F159" i="9"/>
  <c r="I159" i="9" s="1"/>
  <c r="G159" i="9"/>
  <c r="J159" i="9" s="1"/>
  <c r="C160" i="10" l="1"/>
  <c r="G159" i="10"/>
  <c r="J159" i="10" s="1"/>
  <c r="F159" i="10"/>
  <c r="I159" i="10" s="1"/>
  <c r="C161" i="9"/>
  <c r="F160" i="9"/>
  <c r="I160" i="9" s="1"/>
  <c r="G160" i="9"/>
  <c r="J160" i="9" s="1"/>
  <c r="C159" i="11"/>
  <c r="F158" i="11"/>
  <c r="I158" i="11" s="1"/>
  <c r="G158" i="11"/>
  <c r="J158" i="11" s="1"/>
  <c r="C161" i="10" l="1"/>
  <c r="G160" i="10"/>
  <c r="J160" i="10" s="1"/>
  <c r="F160" i="10"/>
  <c r="I160" i="10" s="1"/>
  <c r="C160" i="11"/>
  <c r="G159" i="11"/>
  <c r="J159" i="11" s="1"/>
  <c r="F159" i="11"/>
  <c r="I159" i="11" s="1"/>
  <c r="C162" i="9"/>
  <c r="F161" i="9"/>
  <c r="I161" i="9" s="1"/>
  <c r="G161" i="9"/>
  <c r="J161" i="9" s="1"/>
  <c r="C163" i="9" l="1"/>
  <c r="F162" i="9"/>
  <c r="I162" i="9" s="1"/>
  <c r="G162" i="9"/>
  <c r="J162" i="9" s="1"/>
  <c r="C161" i="11"/>
  <c r="F160" i="11"/>
  <c r="I160" i="11" s="1"/>
  <c r="G160" i="11"/>
  <c r="J160" i="11" s="1"/>
  <c r="C162" i="10"/>
  <c r="F161" i="10"/>
  <c r="I161" i="10" s="1"/>
  <c r="G161" i="10"/>
  <c r="J161" i="10" s="1"/>
  <c r="C163" i="10" l="1"/>
  <c r="G162" i="10"/>
  <c r="J162" i="10" s="1"/>
  <c r="F162" i="10"/>
  <c r="I162" i="10" s="1"/>
  <c r="C162" i="11"/>
  <c r="G161" i="11"/>
  <c r="J161" i="11" s="1"/>
  <c r="F161" i="11"/>
  <c r="I161" i="11" s="1"/>
  <c r="C164" i="9"/>
  <c r="F163" i="9"/>
  <c r="I163" i="9" s="1"/>
  <c r="G163" i="9"/>
  <c r="J163" i="9" s="1"/>
  <c r="C165" i="9" l="1"/>
  <c r="F164" i="9"/>
  <c r="I164" i="9" s="1"/>
  <c r="G164" i="9"/>
  <c r="J164" i="9" s="1"/>
  <c r="C164" i="10"/>
  <c r="F163" i="10"/>
  <c r="I163" i="10" s="1"/>
  <c r="G163" i="10"/>
  <c r="J163" i="10" s="1"/>
  <c r="C163" i="11"/>
  <c r="G162" i="11"/>
  <c r="J162" i="11" s="1"/>
  <c r="F162" i="11"/>
  <c r="I162" i="11" s="1"/>
  <c r="C164" i="11" l="1"/>
  <c r="F163" i="11"/>
  <c r="I163" i="11" s="1"/>
  <c r="G163" i="11"/>
  <c r="J163" i="11" s="1"/>
  <c r="C165" i="10"/>
  <c r="G164" i="10"/>
  <c r="J164" i="10" s="1"/>
  <c r="F164" i="10"/>
  <c r="I164" i="10" s="1"/>
  <c r="C166" i="9"/>
  <c r="G165" i="9"/>
  <c r="J165" i="9" s="1"/>
  <c r="F165" i="9"/>
  <c r="I165" i="9" s="1"/>
  <c r="C167" i="9" l="1"/>
  <c r="G166" i="9"/>
  <c r="J166" i="9" s="1"/>
  <c r="F166" i="9"/>
  <c r="I166" i="9" s="1"/>
  <c r="C166" i="10"/>
  <c r="F165" i="10"/>
  <c r="I165" i="10" s="1"/>
  <c r="G165" i="10"/>
  <c r="J165" i="10" s="1"/>
  <c r="C165" i="11"/>
  <c r="F164" i="11"/>
  <c r="I164" i="11" s="1"/>
  <c r="G164" i="11"/>
  <c r="J164" i="11" s="1"/>
  <c r="C166" i="11" l="1"/>
  <c r="G165" i="11"/>
  <c r="J165" i="11" s="1"/>
  <c r="F165" i="11"/>
  <c r="I165" i="11" s="1"/>
  <c r="C167" i="10"/>
  <c r="G166" i="10"/>
  <c r="J166" i="10" s="1"/>
  <c r="F166" i="10"/>
  <c r="I166" i="10" s="1"/>
  <c r="C168" i="9"/>
  <c r="G167" i="9"/>
  <c r="J167" i="9" s="1"/>
  <c r="F167" i="9"/>
  <c r="I167" i="9" s="1"/>
  <c r="C169" i="9" l="1"/>
  <c r="F168" i="9"/>
  <c r="I168" i="9" s="1"/>
  <c r="G168" i="9"/>
  <c r="J168" i="9" s="1"/>
  <c r="C167" i="11"/>
  <c r="F166" i="11"/>
  <c r="I166" i="11" s="1"/>
  <c r="G166" i="11"/>
  <c r="J166" i="11" s="1"/>
  <c r="C168" i="10"/>
  <c r="F167" i="10"/>
  <c r="I167" i="10" s="1"/>
  <c r="G167" i="10"/>
  <c r="J167" i="10" s="1"/>
  <c r="C168" i="11" l="1"/>
  <c r="F167" i="11"/>
  <c r="I167" i="11" s="1"/>
  <c r="G167" i="11"/>
  <c r="J167" i="11" s="1"/>
  <c r="C169" i="10"/>
  <c r="F168" i="10"/>
  <c r="I168" i="10" s="1"/>
  <c r="G168" i="10"/>
  <c r="J168" i="10" s="1"/>
  <c r="C170" i="9"/>
  <c r="F169" i="9"/>
  <c r="I169" i="9" s="1"/>
  <c r="G169" i="9"/>
  <c r="J169" i="9" s="1"/>
  <c r="C171" i="9" l="1"/>
  <c r="F170" i="9"/>
  <c r="I170" i="9" s="1"/>
  <c r="G170" i="9"/>
  <c r="J170" i="9" s="1"/>
  <c r="C169" i="11"/>
  <c r="G168" i="11"/>
  <c r="J168" i="11" s="1"/>
  <c r="F168" i="11"/>
  <c r="I168" i="11" s="1"/>
  <c r="C170" i="10"/>
  <c r="F169" i="10"/>
  <c r="I169" i="10" s="1"/>
  <c r="G169" i="10"/>
  <c r="J169" i="10" s="1"/>
  <c r="C171" i="10" l="1"/>
  <c r="F170" i="10"/>
  <c r="I170" i="10" s="1"/>
  <c r="G170" i="10"/>
  <c r="J170" i="10" s="1"/>
  <c r="C170" i="11"/>
  <c r="G169" i="11"/>
  <c r="J169" i="11" s="1"/>
  <c r="F169" i="11"/>
  <c r="I169" i="11" s="1"/>
  <c r="C172" i="9"/>
  <c r="F171" i="9"/>
  <c r="I171" i="9" s="1"/>
  <c r="G171" i="9"/>
  <c r="J171" i="9" s="1"/>
  <c r="C173" i="9" l="1"/>
  <c r="F172" i="9"/>
  <c r="I172" i="9" s="1"/>
  <c r="G172" i="9"/>
  <c r="J172" i="9" s="1"/>
  <c r="C171" i="11"/>
  <c r="G170" i="11"/>
  <c r="J170" i="11" s="1"/>
  <c r="F170" i="11"/>
  <c r="I170" i="11" s="1"/>
  <c r="C172" i="10"/>
  <c r="F171" i="10"/>
  <c r="I171" i="10" s="1"/>
  <c r="G171" i="10"/>
  <c r="J171" i="10" s="1"/>
  <c r="C172" i="11" l="1"/>
  <c r="G171" i="11"/>
  <c r="J171" i="11" s="1"/>
  <c r="F171" i="11"/>
  <c r="I171" i="11" s="1"/>
  <c r="C173" i="10"/>
  <c r="F172" i="10"/>
  <c r="I172" i="10" s="1"/>
  <c r="G172" i="10"/>
  <c r="J172" i="10" s="1"/>
  <c r="C174" i="9"/>
  <c r="F173" i="9"/>
  <c r="I173" i="9" s="1"/>
  <c r="G173" i="9"/>
  <c r="J173" i="9" s="1"/>
  <c r="C173" i="11" l="1"/>
  <c r="G172" i="11"/>
  <c r="J172" i="11" s="1"/>
  <c r="F172" i="11"/>
  <c r="I172" i="11" s="1"/>
  <c r="C175" i="9"/>
  <c r="G174" i="9"/>
  <c r="J174" i="9" s="1"/>
  <c r="F174" i="9"/>
  <c r="I174" i="9" s="1"/>
  <c r="C174" i="10"/>
  <c r="F173" i="10"/>
  <c r="I173" i="10" s="1"/>
  <c r="G173" i="10"/>
  <c r="J173" i="10" s="1"/>
  <c r="C176" i="9" l="1"/>
  <c r="F175" i="9"/>
  <c r="I175" i="9" s="1"/>
  <c r="G175" i="9"/>
  <c r="J175" i="9" s="1"/>
  <c r="C175" i="10"/>
  <c r="F174" i="10"/>
  <c r="I174" i="10" s="1"/>
  <c r="G174" i="10"/>
  <c r="J174" i="10" s="1"/>
  <c r="C174" i="11"/>
  <c r="G173" i="11"/>
  <c r="J173" i="11" s="1"/>
  <c r="F173" i="11"/>
  <c r="I173" i="11" s="1"/>
  <c r="C176" i="10" l="1"/>
  <c r="G175" i="10"/>
  <c r="J175" i="10" s="1"/>
  <c r="F175" i="10"/>
  <c r="I175" i="10" s="1"/>
  <c r="C175" i="11"/>
  <c r="F174" i="11"/>
  <c r="I174" i="11" s="1"/>
  <c r="G174" i="11"/>
  <c r="J174" i="11" s="1"/>
  <c r="C177" i="9"/>
  <c r="F176" i="9"/>
  <c r="I176" i="9" s="1"/>
  <c r="G176" i="9"/>
  <c r="J176" i="9" s="1"/>
  <c r="C178" i="9" l="1"/>
  <c r="F177" i="9"/>
  <c r="I177" i="9" s="1"/>
  <c r="G177" i="9"/>
  <c r="J177" i="9" s="1"/>
  <c r="C177" i="10"/>
  <c r="F176" i="10"/>
  <c r="I176" i="10" s="1"/>
  <c r="G176" i="10"/>
  <c r="J176" i="10" s="1"/>
  <c r="C176" i="11"/>
  <c r="F175" i="11"/>
  <c r="I175" i="11" s="1"/>
  <c r="G175" i="11"/>
  <c r="J175" i="11" s="1"/>
  <c r="C177" i="11" l="1"/>
  <c r="F176" i="11"/>
  <c r="I176" i="11" s="1"/>
  <c r="G176" i="11"/>
  <c r="J176" i="11" s="1"/>
  <c r="C178" i="10"/>
  <c r="F177" i="10"/>
  <c r="I177" i="10" s="1"/>
  <c r="G177" i="10"/>
  <c r="J177" i="10" s="1"/>
  <c r="C179" i="9"/>
  <c r="G178" i="9"/>
  <c r="J178" i="9" s="1"/>
  <c r="F178" i="9"/>
  <c r="I178" i="9" s="1"/>
  <c r="C180" i="9" l="1"/>
  <c r="F179" i="9"/>
  <c r="I179" i="9" s="1"/>
  <c r="G179" i="9"/>
  <c r="J179" i="9" s="1"/>
  <c r="C179" i="10"/>
  <c r="F178" i="10"/>
  <c r="I178" i="10" s="1"/>
  <c r="G178" i="10"/>
  <c r="J178" i="10" s="1"/>
  <c r="C178" i="11"/>
  <c r="G177" i="11"/>
  <c r="J177" i="11" s="1"/>
  <c r="F177" i="11"/>
  <c r="I177" i="11" s="1"/>
  <c r="C179" i="11" l="1"/>
  <c r="F178" i="11"/>
  <c r="I178" i="11" s="1"/>
  <c r="G178" i="11"/>
  <c r="J178" i="11" s="1"/>
  <c r="C180" i="10"/>
  <c r="F179" i="10"/>
  <c r="I179" i="10" s="1"/>
  <c r="G179" i="10"/>
  <c r="J179" i="10" s="1"/>
  <c r="C181" i="9"/>
  <c r="F180" i="9"/>
  <c r="I180" i="9" s="1"/>
  <c r="G180" i="9"/>
  <c r="J180" i="9" s="1"/>
  <c r="C182" i="9" l="1"/>
  <c r="F181" i="9"/>
  <c r="I181" i="9" s="1"/>
  <c r="G181" i="9"/>
  <c r="J181" i="9" s="1"/>
  <c r="C181" i="10"/>
  <c r="G180" i="10"/>
  <c r="J180" i="10" s="1"/>
  <c r="F180" i="10"/>
  <c r="I180" i="10" s="1"/>
  <c r="C180" i="11"/>
  <c r="F179" i="11"/>
  <c r="I179" i="11" s="1"/>
  <c r="G179" i="11"/>
  <c r="J179" i="11" s="1"/>
  <c r="C181" i="11" l="1"/>
  <c r="F180" i="11"/>
  <c r="I180" i="11" s="1"/>
  <c r="G180" i="11"/>
  <c r="J180" i="11" s="1"/>
  <c r="C182" i="10"/>
  <c r="F181" i="10"/>
  <c r="I181" i="10" s="1"/>
  <c r="G181" i="10"/>
  <c r="J181" i="10" s="1"/>
  <c r="C183" i="9"/>
  <c r="G182" i="9"/>
  <c r="J182" i="9" s="1"/>
  <c r="F182" i="9"/>
  <c r="I182" i="9" s="1"/>
  <c r="C183" i="10" l="1"/>
  <c r="F182" i="10"/>
  <c r="I182" i="10" s="1"/>
  <c r="G182" i="10"/>
  <c r="J182" i="10" s="1"/>
  <c r="C184" i="9"/>
  <c r="G183" i="9"/>
  <c r="J183" i="9" s="1"/>
  <c r="F183" i="9"/>
  <c r="I183" i="9" s="1"/>
  <c r="C182" i="11"/>
  <c r="F181" i="11"/>
  <c r="I181" i="11" s="1"/>
  <c r="G181" i="11"/>
  <c r="J181" i="11" s="1"/>
  <c r="C183" i="11" l="1"/>
  <c r="G182" i="11"/>
  <c r="J182" i="11" s="1"/>
  <c r="F182" i="11"/>
  <c r="I182" i="11" s="1"/>
  <c r="C185" i="9"/>
  <c r="F184" i="9"/>
  <c r="I184" i="9" s="1"/>
  <c r="G184" i="9"/>
  <c r="J184" i="9" s="1"/>
  <c r="C184" i="10"/>
  <c r="G183" i="10"/>
  <c r="J183" i="10" s="1"/>
  <c r="F183" i="10"/>
  <c r="I183" i="10" s="1"/>
  <c r="C186" i="9" l="1"/>
  <c r="F185" i="9"/>
  <c r="I185" i="9" s="1"/>
  <c r="G185" i="9"/>
  <c r="J185" i="9" s="1"/>
  <c r="C185" i="10"/>
  <c r="F184" i="10"/>
  <c r="I184" i="10" s="1"/>
  <c r="G184" i="10"/>
  <c r="J184" i="10" s="1"/>
  <c r="C184" i="11"/>
  <c r="G183" i="11"/>
  <c r="J183" i="11" s="1"/>
  <c r="F183" i="11"/>
  <c r="I183" i="11" s="1"/>
  <c r="C185" i="11" l="1"/>
  <c r="F184" i="11"/>
  <c r="I184" i="11" s="1"/>
  <c r="G184" i="11"/>
  <c r="J184" i="11" s="1"/>
  <c r="C186" i="10"/>
  <c r="F185" i="10"/>
  <c r="I185" i="10" s="1"/>
  <c r="G185" i="10"/>
  <c r="J185" i="10" s="1"/>
  <c r="C187" i="9"/>
  <c r="G186" i="9"/>
  <c r="J186" i="9" s="1"/>
  <c r="F186" i="9"/>
  <c r="I186" i="9" s="1"/>
  <c r="C187" i="10" l="1"/>
  <c r="F186" i="10"/>
  <c r="I186" i="10" s="1"/>
  <c r="G186" i="10"/>
  <c r="J186" i="10" s="1"/>
  <c r="C188" i="9"/>
  <c r="F187" i="9"/>
  <c r="I187" i="9" s="1"/>
  <c r="G187" i="9"/>
  <c r="J187" i="9" s="1"/>
  <c r="C186" i="11"/>
  <c r="F185" i="11"/>
  <c r="I185" i="11" s="1"/>
  <c r="G185" i="11"/>
  <c r="J185" i="11" s="1"/>
  <c r="C189" i="9" l="1"/>
  <c r="F188" i="9"/>
  <c r="I188" i="9" s="1"/>
  <c r="G188" i="9"/>
  <c r="J188" i="9" s="1"/>
  <c r="C187" i="11"/>
  <c r="F186" i="11"/>
  <c r="I186" i="11" s="1"/>
  <c r="G186" i="11"/>
  <c r="J186" i="11" s="1"/>
  <c r="C188" i="10"/>
  <c r="F187" i="10"/>
  <c r="I187" i="10" s="1"/>
  <c r="G187" i="10"/>
  <c r="J187" i="10" s="1"/>
  <c r="C189" i="10" l="1"/>
  <c r="F188" i="10"/>
  <c r="I188" i="10" s="1"/>
  <c r="G188" i="10"/>
  <c r="J188" i="10" s="1"/>
  <c r="C188" i="11"/>
  <c r="G187" i="11"/>
  <c r="J187" i="11" s="1"/>
  <c r="F187" i="11"/>
  <c r="I187" i="11" s="1"/>
  <c r="C190" i="9"/>
  <c r="F189" i="9"/>
  <c r="I189" i="9" s="1"/>
  <c r="G189" i="9"/>
  <c r="J189" i="9" s="1"/>
  <c r="C189" i="11" l="1"/>
  <c r="G188" i="11"/>
  <c r="J188" i="11" s="1"/>
  <c r="F188" i="11"/>
  <c r="I188" i="11" s="1"/>
  <c r="C191" i="9"/>
  <c r="G190" i="9"/>
  <c r="J190" i="9" s="1"/>
  <c r="F190" i="9"/>
  <c r="I190" i="9" s="1"/>
  <c r="C190" i="10"/>
  <c r="F189" i="10"/>
  <c r="I189" i="10" s="1"/>
  <c r="G189" i="10"/>
  <c r="J189" i="10" s="1"/>
  <c r="C191" i="10" l="1"/>
  <c r="F190" i="10"/>
  <c r="I190" i="10" s="1"/>
  <c r="G190" i="10"/>
  <c r="J190" i="10" s="1"/>
  <c r="C192" i="9"/>
  <c r="F191" i="9"/>
  <c r="I191" i="9" s="1"/>
  <c r="G191" i="9"/>
  <c r="J191" i="9" s="1"/>
  <c r="C190" i="11"/>
  <c r="G189" i="11"/>
  <c r="J189" i="11" s="1"/>
  <c r="F189" i="11"/>
  <c r="I189" i="11" s="1"/>
  <c r="C191" i="11" l="1"/>
  <c r="F190" i="11"/>
  <c r="I190" i="11" s="1"/>
  <c r="G190" i="11"/>
  <c r="J190" i="11" s="1"/>
  <c r="C193" i="9"/>
  <c r="F192" i="9"/>
  <c r="I192" i="9" s="1"/>
  <c r="G192" i="9"/>
  <c r="J192" i="9" s="1"/>
  <c r="C192" i="10"/>
  <c r="F191" i="10"/>
  <c r="I191" i="10" s="1"/>
  <c r="G191" i="10"/>
  <c r="J191" i="10" s="1"/>
  <c r="C193" i="10" l="1"/>
  <c r="F192" i="10"/>
  <c r="I192" i="10" s="1"/>
  <c r="G192" i="10"/>
  <c r="J192" i="10" s="1"/>
  <c r="C194" i="9"/>
  <c r="F193" i="9"/>
  <c r="I193" i="9" s="1"/>
  <c r="G193" i="9"/>
  <c r="J193" i="9" s="1"/>
  <c r="C192" i="11"/>
  <c r="F191" i="11"/>
  <c r="I191" i="11" s="1"/>
  <c r="G191" i="11"/>
  <c r="J191" i="11" s="1"/>
  <c r="C193" i="11" l="1"/>
  <c r="F192" i="11"/>
  <c r="I192" i="11" s="1"/>
  <c r="G192" i="11"/>
  <c r="J192" i="11" s="1"/>
  <c r="C195" i="9"/>
  <c r="F194" i="9"/>
  <c r="I194" i="9" s="1"/>
  <c r="G194" i="9"/>
  <c r="J194" i="9" s="1"/>
  <c r="C194" i="10"/>
  <c r="F193" i="10"/>
  <c r="I193" i="10" s="1"/>
  <c r="G193" i="10"/>
  <c r="J193" i="10" s="1"/>
  <c r="C195" i="10" l="1"/>
  <c r="F194" i="10"/>
  <c r="I194" i="10" s="1"/>
  <c r="G194" i="10"/>
  <c r="J194" i="10" s="1"/>
  <c r="C196" i="9"/>
  <c r="F195" i="9"/>
  <c r="I195" i="9" s="1"/>
  <c r="G195" i="9"/>
  <c r="J195" i="9" s="1"/>
  <c r="C194" i="11"/>
  <c r="G193" i="11"/>
  <c r="J193" i="11" s="1"/>
  <c r="F193" i="11"/>
  <c r="I193" i="11" s="1"/>
  <c r="C195" i="11" l="1"/>
  <c r="F194" i="11"/>
  <c r="I194" i="11" s="1"/>
  <c r="G194" i="11"/>
  <c r="J194" i="11" s="1"/>
  <c r="C197" i="9"/>
  <c r="F196" i="9"/>
  <c r="I196" i="9" s="1"/>
  <c r="G196" i="9"/>
  <c r="J196" i="9" s="1"/>
  <c r="C196" i="10"/>
  <c r="F195" i="10"/>
  <c r="I195" i="10" s="1"/>
  <c r="G195" i="10"/>
  <c r="J195" i="10" s="1"/>
  <c r="C197" i="10" l="1"/>
  <c r="F196" i="10"/>
  <c r="I196" i="10" s="1"/>
  <c r="G196" i="10"/>
  <c r="J196" i="10" s="1"/>
  <c r="C198" i="9"/>
  <c r="G197" i="9"/>
  <c r="J197" i="9" s="1"/>
  <c r="F197" i="9"/>
  <c r="I197" i="9" s="1"/>
  <c r="C196" i="11"/>
  <c r="F195" i="11"/>
  <c r="I195" i="11" s="1"/>
  <c r="G195" i="11"/>
  <c r="J195" i="11" s="1"/>
  <c r="C199" i="9" l="1"/>
  <c r="F198" i="9"/>
  <c r="I198" i="9" s="1"/>
  <c r="G198" i="9"/>
  <c r="J198" i="9" s="1"/>
  <c r="C197" i="11"/>
  <c r="F196" i="11"/>
  <c r="I196" i="11" s="1"/>
  <c r="G196" i="11"/>
  <c r="J196" i="11" s="1"/>
  <c r="C198" i="10"/>
  <c r="F197" i="10"/>
  <c r="I197" i="10" s="1"/>
  <c r="G197" i="10"/>
  <c r="J197" i="10" s="1"/>
  <c r="C199" i="10" l="1"/>
  <c r="F198" i="10"/>
  <c r="I198" i="10" s="1"/>
  <c r="G198" i="10"/>
  <c r="J198" i="10" s="1"/>
  <c r="C198" i="11"/>
  <c r="F197" i="11"/>
  <c r="I197" i="11" s="1"/>
  <c r="G197" i="11"/>
  <c r="J197" i="11" s="1"/>
  <c r="C200" i="9"/>
  <c r="F199" i="9"/>
  <c r="I199" i="9" s="1"/>
  <c r="G199" i="9"/>
  <c r="J199" i="9" s="1"/>
  <c r="C201" i="9" l="1"/>
  <c r="F200" i="9"/>
  <c r="I200" i="9" s="1"/>
  <c r="G200" i="9"/>
  <c r="J200" i="9" s="1"/>
  <c r="C199" i="11"/>
  <c r="G198" i="11"/>
  <c r="J198" i="11" s="1"/>
  <c r="F198" i="11"/>
  <c r="I198" i="11" s="1"/>
  <c r="C200" i="10"/>
  <c r="F199" i="10"/>
  <c r="I199" i="10" s="1"/>
  <c r="G199" i="10"/>
  <c r="J199" i="10" s="1"/>
  <c r="C201" i="10" l="1"/>
  <c r="F200" i="10"/>
  <c r="I200" i="10" s="1"/>
  <c r="G200" i="10"/>
  <c r="J200" i="10" s="1"/>
  <c r="C200" i="11"/>
  <c r="F199" i="11"/>
  <c r="I199" i="11" s="1"/>
  <c r="G199" i="11"/>
  <c r="J199" i="11" s="1"/>
  <c r="C202" i="9"/>
  <c r="F201" i="9"/>
  <c r="I201" i="9" s="1"/>
  <c r="G201" i="9"/>
  <c r="J201" i="9" s="1"/>
  <c r="C203" i="9" l="1"/>
  <c r="F202" i="9"/>
  <c r="I202" i="9" s="1"/>
  <c r="G202" i="9"/>
  <c r="J202" i="9" s="1"/>
  <c r="C201" i="11"/>
  <c r="F200" i="11"/>
  <c r="I200" i="11" s="1"/>
  <c r="G200" i="11"/>
  <c r="J200" i="11" s="1"/>
  <c r="C202" i="10"/>
  <c r="F201" i="10"/>
  <c r="I201" i="10" s="1"/>
  <c r="G201" i="10"/>
  <c r="J201" i="10" s="1"/>
  <c r="C204" i="9" l="1"/>
  <c r="F203" i="9"/>
  <c r="I203" i="9" s="1"/>
  <c r="G203" i="9"/>
  <c r="J203" i="9" s="1"/>
  <c r="C202" i="11"/>
  <c r="F201" i="11"/>
  <c r="I201" i="11" s="1"/>
  <c r="G201" i="11"/>
  <c r="J201" i="11" s="1"/>
  <c r="C203" i="10"/>
  <c r="G202" i="10"/>
  <c r="J202" i="10" s="1"/>
  <c r="F202" i="10"/>
  <c r="I202" i="10" s="1"/>
  <c r="C204" i="10" l="1"/>
  <c r="G203" i="10"/>
  <c r="J203" i="10" s="1"/>
  <c r="F203" i="10"/>
  <c r="I203" i="10" s="1"/>
  <c r="C203" i="11"/>
  <c r="F202" i="11"/>
  <c r="I202" i="11" s="1"/>
  <c r="G202" i="11"/>
  <c r="J202" i="11" s="1"/>
  <c r="C205" i="9"/>
  <c r="F204" i="9"/>
  <c r="I204" i="9" s="1"/>
  <c r="G204" i="9"/>
  <c r="J204" i="9" s="1"/>
  <c r="C206" i="9" l="1"/>
  <c r="F205" i="9"/>
  <c r="I205" i="9" s="1"/>
  <c r="G205" i="9"/>
  <c r="J205" i="9" s="1"/>
  <c r="C204" i="11"/>
  <c r="G203" i="11"/>
  <c r="J203" i="11" s="1"/>
  <c r="F203" i="11"/>
  <c r="I203" i="11" s="1"/>
  <c r="C205" i="10"/>
  <c r="F204" i="10"/>
  <c r="I204" i="10" s="1"/>
  <c r="G204" i="10"/>
  <c r="J204" i="10" s="1"/>
  <c r="C205" i="11" l="1"/>
  <c r="F204" i="11"/>
  <c r="I204" i="11" s="1"/>
  <c r="G204" i="11"/>
  <c r="J204" i="11" s="1"/>
  <c r="C206" i="10"/>
  <c r="F205" i="10"/>
  <c r="I205" i="10" s="1"/>
  <c r="G205" i="10"/>
  <c r="J205" i="10" s="1"/>
  <c r="C207" i="9"/>
  <c r="G206" i="9"/>
  <c r="J206" i="9" s="1"/>
  <c r="F206" i="9"/>
  <c r="I206" i="9" s="1"/>
  <c r="C208" i="9" l="1"/>
  <c r="F207" i="9"/>
  <c r="I207" i="9" s="1"/>
  <c r="G207" i="9"/>
  <c r="J207" i="9" s="1"/>
  <c r="C207" i="10"/>
  <c r="F206" i="10"/>
  <c r="I206" i="10" s="1"/>
  <c r="G206" i="10"/>
  <c r="J206" i="10" s="1"/>
  <c r="C206" i="11"/>
  <c r="G205" i="11"/>
  <c r="J205" i="11" s="1"/>
  <c r="F205" i="11"/>
  <c r="I205" i="11" s="1"/>
  <c r="C207" i="11" l="1"/>
  <c r="G206" i="11"/>
  <c r="J206" i="11" s="1"/>
  <c r="F206" i="11"/>
  <c r="I206" i="11" s="1"/>
  <c r="C209" i="9"/>
  <c r="F208" i="9"/>
  <c r="I208" i="9" s="1"/>
  <c r="G208" i="9"/>
  <c r="J208" i="9" s="1"/>
  <c r="C208" i="10"/>
  <c r="G207" i="10"/>
  <c r="J207" i="10" s="1"/>
  <c r="F207" i="10"/>
  <c r="I207" i="10" s="1"/>
  <c r="C208" i="11" l="1"/>
  <c r="F207" i="11"/>
  <c r="I207" i="11" s="1"/>
  <c r="G207" i="11"/>
  <c r="J207" i="11" s="1"/>
  <c r="C209" i="10"/>
  <c r="F208" i="10"/>
  <c r="I208" i="10" s="1"/>
  <c r="G208" i="10"/>
  <c r="J208" i="10" s="1"/>
  <c r="C210" i="9"/>
  <c r="F209" i="9"/>
  <c r="I209" i="9" s="1"/>
  <c r="G209" i="9"/>
  <c r="J209" i="9" s="1"/>
  <c r="C209" i="11" l="1"/>
  <c r="F208" i="11"/>
  <c r="I208" i="11" s="1"/>
  <c r="G208" i="11"/>
  <c r="J208" i="11" s="1"/>
  <c r="C211" i="9"/>
  <c r="F210" i="9"/>
  <c r="I210" i="9" s="1"/>
  <c r="G210" i="9"/>
  <c r="J210" i="9" s="1"/>
  <c r="C210" i="10"/>
  <c r="F209" i="10"/>
  <c r="I209" i="10" s="1"/>
  <c r="G209" i="10"/>
  <c r="J209" i="10" s="1"/>
  <c r="C210" i="11" l="1"/>
  <c r="F209" i="11"/>
  <c r="I209" i="11" s="1"/>
  <c r="G209" i="11"/>
  <c r="J209" i="11" s="1"/>
  <c r="C211" i="10"/>
  <c r="F210" i="10"/>
  <c r="I210" i="10" s="1"/>
  <c r="G210" i="10"/>
  <c r="J210" i="10" s="1"/>
  <c r="C212" i="9"/>
  <c r="F211" i="9"/>
  <c r="I211" i="9" s="1"/>
  <c r="G211" i="9"/>
  <c r="J211" i="9" s="1"/>
  <c r="C211" i="11" l="1"/>
  <c r="G210" i="11"/>
  <c r="J210" i="11" s="1"/>
  <c r="F210" i="11"/>
  <c r="I210" i="11" s="1"/>
  <c r="C213" i="9"/>
  <c r="F212" i="9"/>
  <c r="I212" i="9" s="1"/>
  <c r="G212" i="9"/>
  <c r="J212" i="9" s="1"/>
  <c r="C212" i="10"/>
  <c r="G211" i="10"/>
  <c r="J211" i="10" s="1"/>
  <c r="F211" i="10"/>
  <c r="I211" i="10" s="1"/>
  <c r="C213" i="10" l="1"/>
  <c r="F212" i="10"/>
  <c r="I212" i="10" s="1"/>
  <c r="G212" i="10"/>
  <c r="J212" i="10" s="1"/>
  <c r="C214" i="9"/>
  <c r="G213" i="9"/>
  <c r="J213" i="9" s="1"/>
  <c r="F213" i="9"/>
  <c r="I213" i="9" s="1"/>
  <c r="C212" i="11"/>
  <c r="G211" i="11"/>
  <c r="J211" i="11" s="1"/>
  <c r="F211" i="11"/>
  <c r="I211" i="11" s="1"/>
  <c r="C213" i="11" l="1"/>
  <c r="G212" i="11"/>
  <c r="J212" i="11" s="1"/>
  <c r="F212" i="11"/>
  <c r="I212" i="11" s="1"/>
  <c r="C215" i="9"/>
  <c r="F214" i="9"/>
  <c r="I214" i="9" s="1"/>
  <c r="G214" i="9"/>
  <c r="J214" i="9" s="1"/>
  <c r="C214" i="10"/>
  <c r="F213" i="10"/>
  <c r="I213" i="10" s="1"/>
  <c r="G213" i="10"/>
  <c r="J213" i="10" s="1"/>
  <c r="C215" i="10" l="1"/>
  <c r="F214" i="10"/>
  <c r="I214" i="10" s="1"/>
  <c r="G214" i="10"/>
  <c r="J214" i="10" s="1"/>
  <c r="C216" i="9"/>
  <c r="F215" i="9"/>
  <c r="I215" i="9" s="1"/>
  <c r="G215" i="9"/>
  <c r="J215" i="9" s="1"/>
  <c r="C214" i="11"/>
  <c r="F213" i="11"/>
  <c r="I213" i="11" s="1"/>
  <c r="G213" i="11"/>
  <c r="J213" i="11" s="1"/>
  <c r="C215" i="11" l="1"/>
  <c r="F214" i="11"/>
  <c r="I214" i="11" s="1"/>
  <c r="G214" i="11"/>
  <c r="J214" i="11" s="1"/>
  <c r="C217" i="9"/>
  <c r="F216" i="9"/>
  <c r="I216" i="9" s="1"/>
  <c r="G216" i="9"/>
  <c r="J216" i="9" s="1"/>
  <c r="C216" i="10"/>
  <c r="F215" i="10"/>
  <c r="I215" i="10" s="1"/>
  <c r="G215" i="10"/>
  <c r="J215" i="10" s="1"/>
  <c r="C216" i="11" l="1"/>
  <c r="F215" i="11"/>
  <c r="I215" i="11" s="1"/>
  <c r="G215" i="11"/>
  <c r="J215" i="11" s="1"/>
  <c r="C217" i="10"/>
  <c r="F216" i="10"/>
  <c r="I216" i="10" s="1"/>
  <c r="G216" i="10"/>
  <c r="J216" i="10" s="1"/>
  <c r="C218" i="9"/>
  <c r="F217" i="9"/>
  <c r="I217" i="9" s="1"/>
  <c r="G217" i="9"/>
  <c r="J217" i="9" s="1"/>
  <c r="C219" i="9" l="1"/>
  <c r="F218" i="9"/>
  <c r="I218" i="9" s="1"/>
  <c r="G218" i="9"/>
  <c r="J218" i="9" s="1"/>
  <c r="C218" i="10"/>
  <c r="F217" i="10"/>
  <c r="I217" i="10" s="1"/>
  <c r="G217" i="10"/>
  <c r="J217" i="10" s="1"/>
  <c r="C217" i="11"/>
  <c r="F216" i="11"/>
  <c r="I216" i="11" s="1"/>
  <c r="G216" i="11"/>
  <c r="J216" i="11" s="1"/>
  <c r="C218" i="11" l="1"/>
  <c r="F217" i="11"/>
  <c r="I217" i="11" s="1"/>
  <c r="G217" i="11"/>
  <c r="J217" i="11" s="1"/>
  <c r="C220" i="9"/>
  <c r="F219" i="9"/>
  <c r="I219" i="9" s="1"/>
  <c r="G219" i="9"/>
  <c r="J219" i="9" s="1"/>
  <c r="C219" i="10"/>
  <c r="G218" i="10"/>
  <c r="J218" i="10" s="1"/>
  <c r="F218" i="10"/>
  <c r="I218" i="10" s="1"/>
  <c r="C220" i="10" l="1"/>
  <c r="F219" i="10"/>
  <c r="I219" i="10" s="1"/>
  <c r="G219" i="10"/>
  <c r="J219" i="10" s="1"/>
  <c r="C219" i="11"/>
  <c r="F218" i="11"/>
  <c r="I218" i="11" s="1"/>
  <c r="G218" i="11"/>
  <c r="J218" i="11" s="1"/>
  <c r="C221" i="9"/>
  <c r="F220" i="9"/>
  <c r="I220" i="9" s="1"/>
  <c r="G220" i="9"/>
  <c r="J220" i="9" s="1"/>
  <c r="C222" i="9" l="1"/>
  <c r="F221" i="9"/>
  <c r="I221" i="9" s="1"/>
  <c r="G221" i="9"/>
  <c r="J221" i="9" s="1"/>
  <c r="C221" i="10"/>
  <c r="G220" i="10"/>
  <c r="J220" i="10" s="1"/>
  <c r="F220" i="10"/>
  <c r="I220" i="10" s="1"/>
  <c r="C220" i="11"/>
  <c r="F219" i="11"/>
  <c r="I219" i="11" s="1"/>
  <c r="G219" i="11"/>
  <c r="J219" i="11" s="1"/>
  <c r="C221" i="11" l="1"/>
  <c r="F220" i="11"/>
  <c r="I220" i="11" s="1"/>
  <c r="G220" i="11"/>
  <c r="J220" i="11" s="1"/>
  <c r="C222" i="10"/>
  <c r="F221" i="10"/>
  <c r="I221" i="10" s="1"/>
  <c r="G221" i="10"/>
  <c r="J221" i="10" s="1"/>
  <c r="C223" i="9"/>
  <c r="G222" i="9"/>
  <c r="J222" i="9" s="1"/>
  <c r="F222" i="9"/>
  <c r="I222" i="9" s="1"/>
  <c r="C222" i="11" l="1"/>
  <c r="F221" i="11"/>
  <c r="I221" i="11" s="1"/>
  <c r="G221" i="11"/>
  <c r="J221" i="11" s="1"/>
  <c r="C224" i="9"/>
  <c r="F223" i="9"/>
  <c r="I223" i="9" s="1"/>
  <c r="G223" i="9"/>
  <c r="J223" i="9" s="1"/>
  <c r="C223" i="10"/>
  <c r="G222" i="10"/>
  <c r="J222" i="10" s="1"/>
  <c r="F222" i="10"/>
  <c r="I222" i="10" s="1"/>
  <c r="C224" i="10" l="1"/>
  <c r="F223" i="10"/>
  <c r="I223" i="10" s="1"/>
  <c r="G223" i="10"/>
  <c r="J223" i="10" s="1"/>
  <c r="F224" i="9"/>
  <c r="I224" i="9" s="1"/>
  <c r="M4" i="9" s="1"/>
  <c r="G224" i="9"/>
  <c r="J224" i="9" s="1"/>
  <c r="C223" i="11"/>
  <c r="F222" i="11"/>
  <c r="I222" i="11" s="1"/>
  <c r="G222" i="11"/>
  <c r="J222" i="11" s="1"/>
  <c r="C224" i="11" l="1"/>
  <c r="F223" i="11"/>
  <c r="I223" i="11" s="1"/>
  <c r="G223" i="11"/>
  <c r="J223" i="11" s="1"/>
  <c r="M6" i="9"/>
  <c r="M7" i="9" s="1"/>
  <c r="M5" i="9"/>
  <c r="F224" i="10"/>
  <c r="I224" i="10" s="1"/>
  <c r="M4" i="10" s="1"/>
  <c r="G224" i="10"/>
  <c r="J224" i="10" s="1"/>
  <c r="F224" i="11" l="1"/>
  <c r="I224" i="11" s="1"/>
  <c r="M4" i="11" s="1"/>
  <c r="G224" i="11"/>
  <c r="J224" i="11" s="1"/>
  <c r="M5" i="10"/>
  <c r="M6" i="10"/>
  <c r="M7" i="10" s="1"/>
  <c r="M5" i="11" l="1"/>
  <c r="M6" i="11"/>
  <c r="M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<sst xmlns="http://schemas.openxmlformats.org/spreadsheetml/2006/main" count="732" uniqueCount="182">
  <si>
    <t>Акрон</t>
  </si>
  <si>
    <t>ДЭК ао</t>
  </si>
  <si>
    <t>Сбербанк</t>
  </si>
  <si>
    <t>Дата</t>
  </si>
  <si>
    <t>Цена</t>
  </si>
  <si>
    <t>Объем</t>
  </si>
  <si>
    <t>Лог.цен</t>
  </si>
  <si>
    <t>Лог.объема</t>
  </si>
  <si>
    <t>Доходности</t>
  </si>
  <si>
    <t>Логдоходности</t>
  </si>
  <si>
    <t>Исследование изменения цен акций</t>
  </si>
  <si>
    <t>Относительные цены</t>
  </si>
  <si>
    <t>Мин Ц</t>
  </si>
  <si>
    <t>Макс Ц</t>
  </si>
  <si>
    <t>Диаграммы рассеяния значений признаков логарифмов объемов торгов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</si>
  <si>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</si>
  <si>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</si>
  <si>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</si>
  <si>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</si>
  <si>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</si>
  <si>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</si>
  <si>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</si>
  <si>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</si>
  <si>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</si>
  <si>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</si>
  <si>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</si>
  <si>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</si>
  <si>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</si>
  <si>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 xml:space="preserve">Описательная статистика признаков «логарифмов объемов торгов» акций компаний </t>
  </si>
  <si>
    <t>1 квартиль</t>
  </si>
  <si>
    <t>3 квартиль</t>
  </si>
  <si>
    <t>Кв. размах</t>
  </si>
  <si>
    <t>Нижняя граница</t>
  </si>
  <si>
    <t>Верхняя граница</t>
  </si>
  <si>
    <t>Выборка после удаления выбросов</t>
  </si>
  <si>
    <t>Инт. оц. мат. ожидания</t>
  </si>
  <si>
    <t>Среднее =</t>
  </si>
  <si>
    <t xml:space="preserve">Отклонение = </t>
  </si>
  <si>
    <t xml:space="preserve">Альфа = </t>
  </si>
  <si>
    <t>Размер выборки =</t>
  </si>
  <si>
    <t xml:space="preserve">Эпсилон = </t>
  </si>
  <si>
    <t>Нижняя граница =</t>
  </si>
  <si>
    <t>Верхняя граница =</t>
  </si>
  <si>
    <t xml:space="preserve">Инт. оц. дисперсии </t>
  </si>
  <si>
    <t>Хи^2 левая =</t>
  </si>
  <si>
    <t>Хи^2 правая =</t>
  </si>
  <si>
    <t>(n-1)*s^2 =</t>
  </si>
  <si>
    <t xml:space="preserve">Инт. оц. квадрат. откл. </t>
  </si>
  <si>
    <t>(n-1) =</t>
  </si>
  <si>
    <t>Правило Стерджеса</t>
  </si>
  <si>
    <t>Лд ДВМП ао</t>
  </si>
  <si>
    <t>Лд Акрон</t>
  </si>
  <si>
    <t>Число интервалов (l) =</t>
  </si>
  <si>
    <t>Длина интервала (h) =</t>
  </si>
  <si>
    <t>Интервалы</t>
  </si>
  <si>
    <t>Первый интервал =</t>
  </si>
  <si>
    <t xml:space="preserve">Второй интервал = </t>
  </si>
  <si>
    <t>Третий интервал =</t>
  </si>
  <si>
    <t>Четвертый интервал =</t>
  </si>
  <si>
    <t>Пятый интервал =</t>
  </si>
  <si>
    <t>Шестой интервал =</t>
  </si>
  <si>
    <t>Седьмой интервал =</t>
  </si>
  <si>
    <t>Восьмой интервал =</t>
  </si>
  <si>
    <t>Эмп. инт. частоты</t>
  </si>
  <si>
    <t>Первая частота =</t>
  </si>
  <si>
    <t>Вторая частота =</t>
  </si>
  <si>
    <t>Третья частота =</t>
  </si>
  <si>
    <t>Четвертая частота =</t>
  </si>
  <si>
    <t>Пятая частота =</t>
  </si>
  <si>
    <t>Шестая частота</t>
  </si>
  <si>
    <t>Седьмая частота =</t>
  </si>
  <si>
    <t>Восьмая частота =</t>
  </si>
  <si>
    <t>Эмп. инт. Частоты (ni)</t>
  </si>
  <si>
    <t>Отд. теор. инт. частота (npi)</t>
  </si>
  <si>
    <t>Значения</t>
  </si>
  <si>
    <t>Первое =</t>
  </si>
  <si>
    <t>Второе =</t>
  </si>
  <si>
    <t>Третье =</t>
  </si>
  <si>
    <t>Четвертое =</t>
  </si>
  <si>
    <t>Пятое =</t>
  </si>
  <si>
    <t>Шестое =</t>
  </si>
  <si>
    <t>Седьмое =</t>
  </si>
  <si>
    <t>Восьмое =</t>
  </si>
  <si>
    <t>Значение критерия =</t>
  </si>
  <si>
    <t>Вероятность (рi)</t>
  </si>
  <si>
    <t>Теор. инт. частота (npi)</t>
  </si>
  <si>
    <t>Первая =</t>
  </si>
  <si>
    <t>Вторая =</t>
  </si>
  <si>
    <t>Третья =</t>
  </si>
  <si>
    <t>Четвертая =</t>
  </si>
  <si>
    <t>Пятая =</t>
  </si>
  <si>
    <t>Шестая =</t>
  </si>
  <si>
    <t>Седьмая =</t>
  </si>
  <si>
    <t>Восьмая =</t>
  </si>
  <si>
    <t>Отд. эмп. инт. Частоты (ni)</t>
  </si>
  <si>
    <t>Отдельные значения</t>
  </si>
  <si>
    <t>Критическое значение</t>
  </si>
  <si>
    <t>Значение критерия (0.05) =</t>
  </si>
  <si>
    <t xml:space="preserve">Гипотеза = </t>
  </si>
  <si>
    <t>Принимается</t>
  </si>
  <si>
    <t>Отклоняется</t>
  </si>
  <si>
    <t>Значение критерия (0.01) =</t>
  </si>
  <si>
    <t>Проверка гипотезы о нормальном распределении выборки с использованием критерия Колмогорова</t>
  </si>
  <si>
    <t>ДАТА</t>
  </si>
  <si>
    <t>Номер</t>
  </si>
  <si>
    <t xml:space="preserve">Вар. Ряд </t>
  </si>
  <si>
    <t>Нормированный ряд</t>
  </si>
  <si>
    <t>Fтеор</t>
  </si>
  <si>
    <t>по Dn+</t>
  </si>
  <si>
    <t>по Dn-</t>
  </si>
  <si>
    <t>&lt;DATA&gt;</t>
  </si>
  <si>
    <t>Х</t>
  </si>
  <si>
    <t>i</t>
  </si>
  <si>
    <t>Xi</t>
  </si>
  <si>
    <t>X0</t>
  </si>
  <si>
    <t>i/n</t>
  </si>
  <si>
    <t>(i-1)/n</t>
  </si>
  <si>
    <t>i/n - Fтеор</t>
  </si>
  <si>
    <t>Fтеор - (i-1)/n</t>
  </si>
  <si>
    <t>n =</t>
  </si>
  <si>
    <t>Xср =</t>
  </si>
  <si>
    <t>a =</t>
  </si>
  <si>
    <t>s =</t>
  </si>
  <si>
    <t>Sn кр =</t>
  </si>
  <si>
    <t>Dn+</t>
  </si>
  <si>
    <t>Гипотеза</t>
  </si>
  <si>
    <t>Принимается на любом уровне</t>
  </si>
  <si>
    <t>Dn-</t>
  </si>
  <si>
    <t>Dn =</t>
  </si>
  <si>
    <t>знач =</t>
  </si>
  <si>
    <t>Принимается на уровне 0,05 0,025 0,01</t>
  </si>
  <si>
    <t>Проверка гипотезы о равенстве нулю матожидания недельной логдоходности</t>
  </si>
  <si>
    <t>альфа =</t>
  </si>
  <si>
    <t xml:space="preserve">Среднее = </t>
  </si>
  <si>
    <t>Объем =</t>
  </si>
  <si>
    <t>Откл =</t>
  </si>
  <si>
    <t>t =</t>
  </si>
  <si>
    <t>t кр (0.05) =</t>
  </si>
  <si>
    <t>t кр (0.01) =</t>
  </si>
  <si>
    <t>Zтест =</t>
  </si>
  <si>
    <t>Принимаем</t>
  </si>
  <si>
    <t xml:space="preserve">Проверка гипотезы о равенстве дисперсий логарифмической доходности за последний и предпоследний годы </t>
  </si>
  <si>
    <t>альфа/2 =</t>
  </si>
  <si>
    <t>F-тест =</t>
  </si>
  <si>
    <t>Отклоняем 0,01</t>
  </si>
  <si>
    <t>Проверка гипотезы о равенстве средних значений логарифмической доходности за последний и предпоследний годы</t>
  </si>
  <si>
    <t>n1 =</t>
  </si>
  <si>
    <t>k =</t>
  </si>
  <si>
    <t>n2 =</t>
  </si>
  <si>
    <t>D1 =</t>
  </si>
  <si>
    <t>D2 =</t>
  </si>
  <si>
    <t>Проверка гипотезы о значимости зависимости значений логдоходности акций компании "ДВМП" от номера года</t>
  </si>
  <si>
    <t>Однофакторный дисперсионный анализ</t>
  </si>
  <si>
    <t>ИТОГИ</t>
  </si>
  <si>
    <t>Группы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</si>
  <si>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</si>
  <si>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</si>
  <si>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</si>
  <si>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</si>
  <si>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</si>
  <si>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</si>
  <si>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</si>
  <si>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</si>
  <si>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</si>
  <si>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</si>
  <si>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</si>
  <si>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</si>
  <si>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Гипотеза принимается</t>
  </si>
  <si>
    <t>F = 1,9191851 &lt; 2,414848367 = F критическое</t>
  </si>
  <si>
    <t>P - значение = 0,108448 &gt; 0,05 = альфа</t>
  </si>
  <si>
    <t>Проверка гипотезы о значимости зависимости значений логдоходности акций компаний от названия компании на промежутке времени от 1 января 2018 года по 27 января 2020 года при уровне значимости α = 0,05</t>
  </si>
  <si>
    <t>F = 5,9094012 &gt; 3,0274 = F критическое</t>
  </si>
  <si>
    <t>P - значение = 0,0030575 &lt; 0,05 = альфа</t>
  </si>
  <si>
    <t>Гипотеза отклоняется</t>
  </si>
  <si>
    <t>Построения графиков зависимостей логдоходностей от времени  трех компаний</t>
  </si>
  <si>
    <t>r</t>
  </si>
  <si>
    <t>t</t>
  </si>
  <si>
    <t>tкр (0,05)</t>
  </si>
  <si>
    <t>tкр (0,01)</t>
  </si>
  <si>
    <t xml:space="preserve">Из представленной таблицы следует, что гипотезу о наличии корреляции между логдоходностями компаний нет оснований отклонить на уровне значимости α = 0,05 и на уровне значимости  α = 0,01. </t>
  </si>
  <si>
    <t>Выборка акций после удаления выбросов</t>
  </si>
  <si>
    <t>Отклоняем 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</si>
</sst>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9" fillId="0" borderId="12" xfId="0" applyFont="1" applyFill="1" applyBorder="1"/>
    <xf numFmtId="0" fontId="19" fillId="0" borderId="13" xfId="0" applyFont="1" applyFill="1" applyBorder="1"/>
    <xf numFmtId="0" fontId="19" fillId="0" borderId="14" xfId="0" applyFont="1" applyFill="1" applyBorder="1"/>
    <xf numFmtId="0" fontId="19" fillId="0" borderId="0" xfId="0" applyFont="1" applyFill="1"/>
    <xf numFmtId="0" fontId="19" fillId="0" borderId="0" xfId="0" applyFont="1" applyFill="1" applyAlignment="1"/>
    <xf numFmtId="0" fontId="19" fillId="0" borderId="12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8" fillId="0" borderId="1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0" borderId="11" xfId="0" applyFont="1" applyFill="1" applyBorder="1" applyAlignment="1">
      <alignment horizontal="center"/>
    </xf>
    <xf numFmtId="0" fontId="19" fillId="0" borderId="0" xfId="0" applyFont="1" applyFill="1" applyBorder="1" applyAlignment="1"/>
    <xf numFmtId="0" fontId="19" fillId="0" borderId="10" xfId="0" applyFont="1" applyFill="1" applyBorder="1" applyAlignment="1"/>
    <xf numFmtId="14" fontId="19" fillId="0" borderId="0" xfId="0" applyNumberFormat="1" applyFont="1" applyFill="1" applyAlignment="1">
      <alignment horizontal="center" vertical="center"/>
    </xf>
    <xf numFmtId="0" fontId="19" fillId="0" borderId="15" xfId="0" applyFont="1" applyFill="1" applyBorder="1"/>
    <xf numFmtId="0" fontId="19" fillId="0" borderId="16" xfId="0" applyFont="1" applyFill="1" applyBorder="1"/>
    <xf numFmtId="0" fontId="19" fillId="0" borderId="17" xfId="0" applyFont="1" applyFill="1" applyBorder="1"/>
    <xf numFmtId="0" fontId="19" fillId="0" borderId="18" xfId="0" applyFont="1" applyFill="1" applyBorder="1"/>
    <xf numFmtId="0" fontId="19" fillId="0" borderId="19" xfId="0" applyFont="1" applyFill="1" applyBorder="1"/>
    <xf numFmtId="0" fontId="19" fillId="0" borderId="20" xfId="0" applyFont="1" applyFill="1" applyBorder="1"/>
    <xf numFmtId="0" fontId="19" fillId="0" borderId="23" xfId="0" applyFont="1" applyFill="1" applyBorder="1"/>
    <xf numFmtId="0" fontId="19" fillId="0" borderId="21" xfId="0" applyFont="1" applyFill="1" applyBorder="1"/>
    <xf numFmtId="0" fontId="19" fillId="0" borderId="22" xfId="0" applyFont="1" applyFill="1" applyBorder="1"/>
    <xf numFmtId="0" fontId="19" fillId="0" borderId="24" xfId="0" applyFont="1" applyFill="1" applyBorder="1"/>
    <xf numFmtId="0" fontId="19" fillId="0" borderId="25" xfId="0" applyFont="1" applyFill="1" applyBorder="1"/>
    <xf numFmtId="0" fontId="19" fillId="0" borderId="11" xfId="0" applyFont="1" applyFill="1" applyBorder="1" applyAlignment="1">
      <alignment horizontal="center"/>
    </xf>
    <xf numFmtId="0" fontId="19" fillId="0" borderId="27" xfId="0" applyFont="1" applyFill="1" applyBorder="1"/>
    <xf numFmtId="0" fontId="19" fillId="0" borderId="28" xfId="0" applyFont="1" applyFill="1" applyBorder="1"/>
    <xf numFmtId="0" fontId="19" fillId="0" borderId="30" xfId="0" applyFont="1" applyFill="1" applyBorder="1"/>
    <xf numFmtId="0" fontId="19" fillId="0" borderId="31" xfId="0" applyFont="1" applyFill="1" applyBorder="1"/>
    <xf numFmtId="0" fontId="19" fillId="0" borderId="32" xfId="0" applyFont="1" applyFill="1" applyBorder="1"/>
    <xf numFmtId="0" fontId="19" fillId="0" borderId="19" xfId="0" applyFont="1" applyFill="1" applyBorder="1" applyAlignment="1">
      <alignment horizontal="center"/>
    </xf>
    <xf numFmtId="0" fontId="19" fillId="0" borderId="26" xfId="0" applyFont="1" applyFill="1" applyBorder="1" applyAlignment="1">
      <alignment horizontal="center"/>
    </xf>
    <xf numFmtId="0" fontId="19" fillId="0" borderId="34" xfId="0" applyFont="1" applyFill="1" applyBorder="1"/>
    <xf numFmtId="0" fontId="19" fillId="0" borderId="29" xfId="0" applyFont="1" applyFill="1" applyBorder="1"/>
    <xf numFmtId="0" fontId="0" fillId="0" borderId="0" xfId="0" applyAlignment="1">
      <alignment horizontal="center" vertical="center"/>
    </xf>
    <xf numFmtId="0" fontId="19" fillId="0" borderId="37" xfId="0" applyFont="1" applyFill="1" applyBorder="1" applyAlignment="1">
      <alignment horizontal="center"/>
    </xf>
    <xf numFmtId="0" fontId="19" fillId="0" borderId="37" xfId="0" applyFont="1" applyFill="1" applyBorder="1"/>
    <xf numFmtId="0" fontId="19" fillId="36" borderId="37" xfId="0" applyFont="1" applyFill="1" applyBorder="1" applyAlignment="1">
      <alignment horizontal="center"/>
    </xf>
    <xf numFmtId="0" fontId="19" fillId="35" borderId="37" xfId="0" applyFont="1" applyFill="1" applyBorder="1" applyAlignment="1">
      <alignment horizontal="center"/>
    </xf>
    <xf numFmtId="0" fontId="0" fillId="0" borderId="37" xfId="0" applyFill="1" applyBorder="1"/>
    <xf numFmtId="1" fontId="19" fillId="0" borderId="37" xfId="0" applyNumberFormat="1" applyFont="1" applyFill="1" applyBorder="1"/>
    <xf numFmtId="0" fontId="19" fillId="33" borderId="37" xfId="0" applyFont="1" applyFill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19" fillId="0" borderId="37" xfId="0" applyFont="1" applyFill="1" applyBorder="1" applyAlignment="1">
      <alignment horizontal="center"/>
    </xf>
    <xf numFmtId="0" fontId="19" fillId="35" borderId="37" xfId="0" applyFont="1" applyFill="1" applyBorder="1" applyAlignment="1">
      <alignment horizontal="center"/>
    </xf>
    <xf numFmtId="0" fontId="19" fillId="0" borderId="20" xfId="0" applyFont="1" applyFill="1" applyBorder="1" applyAlignment="1">
      <alignment horizontal="center"/>
    </xf>
    <xf numFmtId="0" fontId="19" fillId="0" borderId="33" xfId="0" applyFont="1" applyFill="1" applyBorder="1" applyAlignment="1">
      <alignment horizontal="center"/>
    </xf>
    <xf numFmtId="0" fontId="19" fillId="0" borderId="35" xfId="0" applyFont="1" applyFill="1" applyBorder="1" applyAlignment="1">
      <alignment horizontal="center" vertical="center" wrapText="1"/>
    </xf>
    <xf numFmtId="0" fontId="19" fillId="33" borderId="37" xfId="0" applyFont="1" applyFill="1" applyBorder="1" applyAlignment="1">
      <alignment horizontal="center" vertical="center"/>
    </xf>
    <xf numFmtId="0" fontId="19" fillId="36" borderId="37" xfId="0" applyFont="1" applyFill="1" applyBorder="1" applyAlignment="1">
      <alignment horizontal="center"/>
    </xf>
    <xf numFmtId="0" fontId="19" fillId="35" borderId="38" xfId="0" applyFont="1" applyFill="1" applyBorder="1" applyAlignment="1">
      <alignment horizontal="center"/>
    </xf>
    <xf numFmtId="0" fontId="19" fillId="35" borderId="36" xfId="0" applyFont="1" applyFill="1" applyBorder="1" applyAlignment="1">
      <alignment horizontal="center"/>
    </xf>
    <xf numFmtId="0" fontId="19" fillId="33" borderId="37" xfId="0" applyFont="1" applyFill="1" applyBorder="1" applyAlignment="1">
      <alignment horizontal="center"/>
    </xf>
    <xf numFmtId="0" fontId="19" fillId="34" borderId="0" xfId="0" applyFont="1" applyFill="1" applyAlignment="1">
      <alignment horizontal="center"/>
    </xf>
    <xf numFmtId="0" fontId="22" fillId="35" borderId="0" xfId="0" applyFont="1" applyFill="1" applyAlignment="1">
      <alignment horizontal="center" vertical="center"/>
    </xf>
    <xf numFmtId="0" fontId="21" fillId="36" borderId="0" xfId="0" applyFont="1" applyFill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 акций</a:t>
            </a:r>
            <a:r>
              <a:rPr lang="ru-RU" baseline="0"/>
              <a:t> Акрон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'Данные с выбросами'!$C$3:$C$269</c:f>
              <c:numCache>
                <c:formatCode>General</c:formatCode>
                <c:ptCount val="267"/>
                <c:pt idx="0">
                  <c:v>1856</c:v>
                </c:pt>
                <c:pt idx="1">
                  <c:v>2061</c:v>
                </c:pt>
                <c:pt idx="2">
                  <c:v>2258</c:v>
                </c:pt>
                <c:pt idx="3">
                  <c:v>2378</c:v>
                </c:pt>
                <c:pt idx="4">
                  <c:v>2306</c:v>
                </c:pt>
                <c:pt idx="5">
                  <c:v>2477</c:v>
                </c:pt>
                <c:pt idx="6">
                  <c:v>2530</c:v>
                </c:pt>
                <c:pt idx="7">
                  <c:v>2435</c:v>
                </c:pt>
                <c:pt idx="8">
                  <c:v>2512</c:v>
                </c:pt>
                <c:pt idx="9">
                  <c:v>2445</c:v>
                </c:pt>
                <c:pt idx="10">
                  <c:v>2300</c:v>
                </c:pt>
                <c:pt idx="11">
                  <c:v>2193</c:v>
                </c:pt>
                <c:pt idx="12">
                  <c:v>2325</c:v>
                </c:pt>
                <c:pt idx="13">
                  <c:v>2250</c:v>
                </c:pt>
                <c:pt idx="14">
                  <c:v>2145</c:v>
                </c:pt>
                <c:pt idx="15">
                  <c:v>2225</c:v>
                </c:pt>
                <c:pt idx="16">
                  <c:v>2262</c:v>
                </c:pt>
                <c:pt idx="17">
                  <c:v>2336</c:v>
                </c:pt>
                <c:pt idx="18">
                  <c:v>2257</c:v>
                </c:pt>
                <c:pt idx="19">
                  <c:v>2262</c:v>
                </c:pt>
                <c:pt idx="20">
                  <c:v>2216</c:v>
                </c:pt>
                <c:pt idx="21">
                  <c:v>2262</c:v>
                </c:pt>
                <c:pt idx="22">
                  <c:v>2150</c:v>
                </c:pt>
                <c:pt idx="23">
                  <c:v>2220</c:v>
                </c:pt>
                <c:pt idx="24">
                  <c:v>2270</c:v>
                </c:pt>
                <c:pt idx="25">
                  <c:v>2280</c:v>
                </c:pt>
                <c:pt idx="26">
                  <c:v>2359</c:v>
                </c:pt>
                <c:pt idx="27">
                  <c:v>2589</c:v>
                </c:pt>
                <c:pt idx="28">
                  <c:v>2583</c:v>
                </c:pt>
                <c:pt idx="29">
                  <c:v>2556</c:v>
                </c:pt>
                <c:pt idx="30">
                  <c:v>2591</c:v>
                </c:pt>
                <c:pt idx="31">
                  <c:v>2776</c:v>
                </c:pt>
                <c:pt idx="32">
                  <c:v>2852</c:v>
                </c:pt>
                <c:pt idx="33">
                  <c:v>2700</c:v>
                </c:pt>
                <c:pt idx="34">
                  <c:v>2830</c:v>
                </c:pt>
                <c:pt idx="35">
                  <c:v>2950</c:v>
                </c:pt>
                <c:pt idx="36">
                  <c:v>3000</c:v>
                </c:pt>
                <c:pt idx="37">
                  <c:v>2960</c:v>
                </c:pt>
                <c:pt idx="38">
                  <c:v>2998</c:v>
                </c:pt>
                <c:pt idx="39">
                  <c:v>2888</c:v>
                </c:pt>
                <c:pt idx="40">
                  <c:v>2952</c:v>
                </c:pt>
                <c:pt idx="41">
                  <c:v>2982</c:v>
                </c:pt>
                <c:pt idx="42">
                  <c:v>3100</c:v>
                </c:pt>
                <c:pt idx="43">
                  <c:v>2980</c:v>
                </c:pt>
                <c:pt idx="44">
                  <c:v>2971</c:v>
                </c:pt>
                <c:pt idx="45">
                  <c:v>3084</c:v>
                </c:pt>
                <c:pt idx="46">
                  <c:v>3360</c:v>
                </c:pt>
                <c:pt idx="47">
                  <c:v>3399</c:v>
                </c:pt>
                <c:pt idx="48">
                  <c:v>3399</c:v>
                </c:pt>
                <c:pt idx="49">
                  <c:v>3593</c:v>
                </c:pt>
                <c:pt idx="50">
                  <c:v>3737</c:v>
                </c:pt>
                <c:pt idx="51">
                  <c:v>3779</c:v>
                </c:pt>
                <c:pt idx="52">
                  <c:v>3930</c:v>
                </c:pt>
                <c:pt idx="53">
                  <c:v>3440</c:v>
                </c:pt>
                <c:pt idx="54">
                  <c:v>3815</c:v>
                </c:pt>
                <c:pt idx="55">
                  <c:v>3571</c:v>
                </c:pt>
                <c:pt idx="56">
                  <c:v>3650</c:v>
                </c:pt>
                <c:pt idx="57">
                  <c:v>3490</c:v>
                </c:pt>
                <c:pt idx="58">
                  <c:v>3600</c:v>
                </c:pt>
                <c:pt idx="59">
                  <c:v>3600</c:v>
                </c:pt>
                <c:pt idx="60">
                  <c:v>3725</c:v>
                </c:pt>
                <c:pt idx="61">
                  <c:v>3770</c:v>
                </c:pt>
                <c:pt idx="62">
                  <c:v>3800</c:v>
                </c:pt>
                <c:pt idx="63">
                  <c:v>3775</c:v>
                </c:pt>
                <c:pt idx="64">
                  <c:v>3575</c:v>
                </c:pt>
                <c:pt idx="65">
                  <c:v>3555</c:v>
                </c:pt>
                <c:pt idx="66">
                  <c:v>3600</c:v>
                </c:pt>
                <c:pt idx="67">
                  <c:v>3725</c:v>
                </c:pt>
                <c:pt idx="68">
                  <c:v>3550</c:v>
                </c:pt>
                <c:pt idx="69">
                  <c:v>3535</c:v>
                </c:pt>
                <c:pt idx="70">
                  <c:v>3530</c:v>
                </c:pt>
                <c:pt idx="71">
                  <c:v>3545</c:v>
                </c:pt>
                <c:pt idx="72">
                  <c:v>3675</c:v>
                </c:pt>
                <c:pt idx="73">
                  <c:v>3755</c:v>
                </c:pt>
                <c:pt idx="74">
                  <c:v>3610</c:v>
                </c:pt>
                <c:pt idx="75">
                  <c:v>3565</c:v>
                </c:pt>
                <c:pt idx="76">
                  <c:v>3420</c:v>
                </c:pt>
                <c:pt idx="77">
                  <c:v>3430</c:v>
                </c:pt>
                <c:pt idx="78">
                  <c:v>3470</c:v>
                </c:pt>
                <c:pt idx="79">
                  <c:v>3440</c:v>
                </c:pt>
                <c:pt idx="80">
                  <c:v>3400</c:v>
                </c:pt>
                <c:pt idx="81">
                  <c:v>3420</c:v>
                </c:pt>
                <c:pt idx="82">
                  <c:v>3600</c:v>
                </c:pt>
                <c:pt idx="83">
                  <c:v>3510</c:v>
                </c:pt>
                <c:pt idx="84">
                  <c:v>3550</c:v>
                </c:pt>
                <c:pt idx="85">
                  <c:v>3715</c:v>
                </c:pt>
                <c:pt idx="86">
                  <c:v>3675</c:v>
                </c:pt>
                <c:pt idx="87">
                  <c:v>3675</c:v>
                </c:pt>
                <c:pt idx="88">
                  <c:v>3770</c:v>
                </c:pt>
                <c:pt idx="89">
                  <c:v>3400</c:v>
                </c:pt>
                <c:pt idx="90">
                  <c:v>3375</c:v>
                </c:pt>
                <c:pt idx="91">
                  <c:v>3265</c:v>
                </c:pt>
                <c:pt idx="92">
                  <c:v>3260</c:v>
                </c:pt>
                <c:pt idx="93">
                  <c:v>3090</c:v>
                </c:pt>
                <c:pt idx="94">
                  <c:v>3010</c:v>
                </c:pt>
                <c:pt idx="95">
                  <c:v>3045</c:v>
                </c:pt>
                <c:pt idx="96">
                  <c:v>3150</c:v>
                </c:pt>
                <c:pt idx="97">
                  <c:v>3320</c:v>
                </c:pt>
                <c:pt idx="98">
                  <c:v>3345</c:v>
                </c:pt>
                <c:pt idx="99">
                  <c:v>3525</c:v>
                </c:pt>
                <c:pt idx="100">
                  <c:v>3605</c:v>
                </c:pt>
                <c:pt idx="101">
                  <c:v>3575</c:v>
                </c:pt>
                <c:pt idx="102">
                  <c:v>3595</c:v>
                </c:pt>
                <c:pt idx="103">
                  <c:v>3575</c:v>
                </c:pt>
                <c:pt idx="104">
                  <c:v>3395</c:v>
                </c:pt>
                <c:pt idx="105">
                  <c:v>3500</c:v>
                </c:pt>
                <c:pt idx="106">
                  <c:v>3460</c:v>
                </c:pt>
                <c:pt idx="107">
                  <c:v>3505</c:v>
                </c:pt>
                <c:pt idx="108">
                  <c:v>3484</c:v>
                </c:pt>
                <c:pt idx="109">
                  <c:v>3452</c:v>
                </c:pt>
                <c:pt idx="110">
                  <c:v>3435</c:v>
                </c:pt>
                <c:pt idx="111">
                  <c:v>3400</c:v>
                </c:pt>
                <c:pt idx="112">
                  <c:v>3408</c:v>
                </c:pt>
                <c:pt idx="113">
                  <c:v>3290</c:v>
                </c:pt>
                <c:pt idx="114">
                  <c:v>3255</c:v>
                </c:pt>
                <c:pt idx="115">
                  <c:v>3288</c:v>
                </c:pt>
                <c:pt idx="116">
                  <c:v>3309</c:v>
                </c:pt>
                <c:pt idx="117">
                  <c:v>3334</c:v>
                </c:pt>
                <c:pt idx="118">
                  <c:v>3303</c:v>
                </c:pt>
                <c:pt idx="119">
                  <c:v>3274</c:v>
                </c:pt>
                <c:pt idx="120">
                  <c:v>3350</c:v>
                </c:pt>
                <c:pt idx="121">
                  <c:v>3315</c:v>
                </c:pt>
                <c:pt idx="122">
                  <c:v>3297</c:v>
                </c:pt>
                <c:pt idx="123">
                  <c:v>3194</c:v>
                </c:pt>
                <c:pt idx="124">
                  <c:v>3115</c:v>
                </c:pt>
                <c:pt idx="125">
                  <c:v>3004</c:v>
                </c:pt>
                <c:pt idx="126">
                  <c:v>3012</c:v>
                </c:pt>
                <c:pt idx="127">
                  <c:v>2933</c:v>
                </c:pt>
                <c:pt idx="128">
                  <c:v>3065</c:v>
                </c:pt>
                <c:pt idx="129">
                  <c:v>3135</c:v>
                </c:pt>
                <c:pt idx="130">
                  <c:v>3250</c:v>
                </c:pt>
                <c:pt idx="131">
                  <c:v>3240</c:v>
                </c:pt>
                <c:pt idx="132">
                  <c:v>3259</c:v>
                </c:pt>
                <c:pt idx="133">
                  <c:v>3220</c:v>
                </c:pt>
                <c:pt idx="134">
                  <c:v>3305</c:v>
                </c:pt>
                <c:pt idx="135">
                  <c:v>3271</c:v>
                </c:pt>
                <c:pt idx="136">
                  <c:v>3561</c:v>
                </c:pt>
                <c:pt idx="137">
                  <c:v>3506</c:v>
                </c:pt>
                <c:pt idx="138">
                  <c:v>3520</c:v>
                </c:pt>
                <c:pt idx="139">
                  <c:v>3611</c:v>
                </c:pt>
                <c:pt idx="140">
                  <c:v>3658</c:v>
                </c:pt>
                <c:pt idx="141">
                  <c:v>3657</c:v>
                </c:pt>
                <c:pt idx="142">
                  <c:v>3419</c:v>
                </c:pt>
                <c:pt idx="143">
                  <c:v>3527</c:v>
                </c:pt>
                <c:pt idx="144">
                  <c:v>3509</c:v>
                </c:pt>
                <c:pt idx="145">
                  <c:v>3560</c:v>
                </c:pt>
                <c:pt idx="146">
                  <c:v>3606</c:v>
                </c:pt>
                <c:pt idx="147">
                  <c:v>3675</c:v>
                </c:pt>
                <c:pt idx="148">
                  <c:v>3703</c:v>
                </c:pt>
                <c:pt idx="149">
                  <c:v>3867</c:v>
                </c:pt>
                <c:pt idx="150">
                  <c:v>3852</c:v>
                </c:pt>
                <c:pt idx="151">
                  <c:v>3874</c:v>
                </c:pt>
                <c:pt idx="152">
                  <c:v>3836</c:v>
                </c:pt>
                <c:pt idx="153">
                  <c:v>3958</c:v>
                </c:pt>
                <c:pt idx="154">
                  <c:v>3829</c:v>
                </c:pt>
                <c:pt idx="155">
                  <c:v>3870</c:v>
                </c:pt>
                <c:pt idx="156">
                  <c:v>3985</c:v>
                </c:pt>
                <c:pt idx="157">
                  <c:v>3999</c:v>
                </c:pt>
                <c:pt idx="158">
                  <c:v>4180</c:v>
                </c:pt>
                <c:pt idx="159">
                  <c:v>4085</c:v>
                </c:pt>
                <c:pt idx="160">
                  <c:v>4105</c:v>
                </c:pt>
                <c:pt idx="161">
                  <c:v>4225</c:v>
                </c:pt>
                <c:pt idx="162">
                  <c:v>4240</c:v>
                </c:pt>
                <c:pt idx="163">
                  <c:v>4261</c:v>
                </c:pt>
                <c:pt idx="164">
                  <c:v>4150</c:v>
                </c:pt>
                <c:pt idx="165">
                  <c:v>4220</c:v>
                </c:pt>
                <c:pt idx="166">
                  <c:v>4250</c:v>
                </c:pt>
                <c:pt idx="167">
                  <c:v>4235</c:v>
                </c:pt>
                <c:pt idx="168">
                  <c:v>4158</c:v>
                </c:pt>
                <c:pt idx="169">
                  <c:v>4152</c:v>
                </c:pt>
                <c:pt idx="170">
                  <c:v>4300</c:v>
                </c:pt>
                <c:pt idx="171">
                  <c:v>4263</c:v>
                </c:pt>
                <c:pt idx="172">
                  <c:v>4330</c:v>
                </c:pt>
                <c:pt idx="173">
                  <c:v>4370</c:v>
                </c:pt>
                <c:pt idx="174">
                  <c:v>4300</c:v>
                </c:pt>
                <c:pt idx="175">
                  <c:v>4300</c:v>
                </c:pt>
                <c:pt idx="176">
                  <c:v>4260</c:v>
                </c:pt>
                <c:pt idx="177">
                  <c:v>4340</c:v>
                </c:pt>
                <c:pt idx="178">
                  <c:v>4400</c:v>
                </c:pt>
                <c:pt idx="179">
                  <c:v>4198</c:v>
                </c:pt>
                <c:pt idx="180">
                  <c:v>4291</c:v>
                </c:pt>
                <c:pt idx="181">
                  <c:v>4350</c:v>
                </c:pt>
                <c:pt idx="182">
                  <c:v>4383</c:v>
                </c:pt>
                <c:pt idx="183">
                  <c:v>4419</c:v>
                </c:pt>
                <c:pt idx="184">
                  <c:v>4384</c:v>
                </c:pt>
                <c:pt idx="185">
                  <c:v>4473</c:v>
                </c:pt>
                <c:pt idx="186">
                  <c:v>4415</c:v>
                </c:pt>
                <c:pt idx="187">
                  <c:v>4420</c:v>
                </c:pt>
                <c:pt idx="188">
                  <c:v>4485</c:v>
                </c:pt>
                <c:pt idx="189">
                  <c:v>4565</c:v>
                </c:pt>
                <c:pt idx="190">
                  <c:v>4604</c:v>
                </c:pt>
                <c:pt idx="191">
                  <c:v>4499</c:v>
                </c:pt>
                <c:pt idx="192">
                  <c:v>4620</c:v>
                </c:pt>
                <c:pt idx="193">
                  <c:v>4760</c:v>
                </c:pt>
                <c:pt idx="194">
                  <c:v>4686</c:v>
                </c:pt>
                <c:pt idx="195">
                  <c:v>4616</c:v>
                </c:pt>
                <c:pt idx="196">
                  <c:v>4650</c:v>
                </c:pt>
                <c:pt idx="197">
                  <c:v>4640</c:v>
                </c:pt>
                <c:pt idx="198">
                  <c:v>4531</c:v>
                </c:pt>
                <c:pt idx="199">
                  <c:v>4570</c:v>
                </c:pt>
                <c:pt idx="200">
                  <c:v>4550</c:v>
                </c:pt>
                <c:pt idx="201">
                  <c:v>4610</c:v>
                </c:pt>
                <c:pt idx="202">
                  <c:v>4690</c:v>
                </c:pt>
                <c:pt idx="203">
                  <c:v>4620</c:v>
                </c:pt>
                <c:pt idx="204">
                  <c:v>4600</c:v>
                </c:pt>
                <c:pt idx="205">
                  <c:v>4520</c:v>
                </c:pt>
                <c:pt idx="206">
                  <c:v>4536</c:v>
                </c:pt>
                <c:pt idx="207">
                  <c:v>4710</c:v>
                </c:pt>
                <c:pt idx="208">
                  <c:v>4688</c:v>
                </c:pt>
                <c:pt idx="209">
                  <c:v>4680</c:v>
                </c:pt>
                <c:pt idx="210">
                  <c:v>4686</c:v>
                </c:pt>
                <c:pt idx="211">
                  <c:v>4690</c:v>
                </c:pt>
                <c:pt idx="212">
                  <c:v>4670</c:v>
                </c:pt>
                <c:pt idx="213">
                  <c:v>4670</c:v>
                </c:pt>
                <c:pt idx="214">
                  <c:v>4800</c:v>
                </c:pt>
                <c:pt idx="215">
                  <c:v>4776</c:v>
                </c:pt>
                <c:pt idx="216">
                  <c:v>4716</c:v>
                </c:pt>
                <c:pt idx="217">
                  <c:v>4700</c:v>
                </c:pt>
                <c:pt idx="218">
                  <c:v>4700</c:v>
                </c:pt>
                <c:pt idx="219">
                  <c:v>4596</c:v>
                </c:pt>
                <c:pt idx="220">
                  <c:v>4574</c:v>
                </c:pt>
                <c:pt idx="221">
                  <c:v>4570</c:v>
                </c:pt>
                <c:pt idx="222">
                  <c:v>4554</c:v>
                </c:pt>
                <c:pt idx="223">
                  <c:v>4520</c:v>
                </c:pt>
                <c:pt idx="224">
                  <c:v>4480</c:v>
                </c:pt>
                <c:pt idx="225">
                  <c:v>4526</c:v>
                </c:pt>
                <c:pt idx="226">
                  <c:v>4528</c:v>
                </c:pt>
                <c:pt idx="227">
                  <c:v>4560</c:v>
                </c:pt>
                <c:pt idx="228">
                  <c:v>4578</c:v>
                </c:pt>
                <c:pt idx="229">
                  <c:v>4600</c:v>
                </c:pt>
                <c:pt idx="230">
                  <c:v>4634</c:v>
                </c:pt>
                <c:pt idx="231">
                  <c:v>4550</c:v>
                </c:pt>
                <c:pt idx="232">
                  <c:v>4514</c:v>
                </c:pt>
                <c:pt idx="233">
                  <c:v>4564</c:v>
                </c:pt>
                <c:pt idx="234">
                  <c:v>4630</c:v>
                </c:pt>
                <c:pt idx="235">
                  <c:v>4682</c:v>
                </c:pt>
                <c:pt idx="236">
                  <c:v>4650</c:v>
                </c:pt>
                <c:pt idx="237">
                  <c:v>4650</c:v>
                </c:pt>
                <c:pt idx="238">
                  <c:v>4670</c:v>
                </c:pt>
                <c:pt idx="239">
                  <c:v>4662</c:v>
                </c:pt>
                <c:pt idx="240">
                  <c:v>4722</c:v>
                </c:pt>
                <c:pt idx="241">
                  <c:v>4710</c:v>
                </c:pt>
                <c:pt idx="242">
                  <c:v>4840</c:v>
                </c:pt>
                <c:pt idx="243">
                  <c:v>5014</c:v>
                </c:pt>
                <c:pt idx="244">
                  <c:v>4994</c:v>
                </c:pt>
                <c:pt idx="245">
                  <c:v>4970</c:v>
                </c:pt>
                <c:pt idx="246">
                  <c:v>4944</c:v>
                </c:pt>
                <c:pt idx="247">
                  <c:v>5040</c:v>
                </c:pt>
                <c:pt idx="248">
                  <c:v>5028</c:v>
                </c:pt>
                <c:pt idx="249">
                  <c:v>5028</c:v>
                </c:pt>
                <c:pt idx="250">
                  <c:v>5006</c:v>
                </c:pt>
                <c:pt idx="251">
                  <c:v>4960</c:v>
                </c:pt>
                <c:pt idx="252">
                  <c:v>4934</c:v>
                </c:pt>
                <c:pt idx="253">
                  <c:v>4900</c:v>
                </c:pt>
                <c:pt idx="254">
                  <c:v>4914</c:v>
                </c:pt>
                <c:pt idx="255">
                  <c:v>4926</c:v>
                </c:pt>
                <c:pt idx="256">
                  <c:v>4950</c:v>
                </c:pt>
                <c:pt idx="257">
                  <c:v>4850</c:v>
                </c:pt>
                <c:pt idx="258">
                  <c:v>4822</c:v>
                </c:pt>
                <c:pt idx="259">
                  <c:v>4788</c:v>
                </c:pt>
                <c:pt idx="260">
                  <c:v>4784</c:v>
                </c:pt>
                <c:pt idx="261">
                  <c:v>4700</c:v>
                </c:pt>
                <c:pt idx="262">
                  <c:v>4740</c:v>
                </c:pt>
                <c:pt idx="263">
                  <c:v>4732</c:v>
                </c:pt>
                <c:pt idx="264">
                  <c:v>4838</c:v>
                </c:pt>
                <c:pt idx="265">
                  <c:v>4852</c:v>
                </c:pt>
                <c:pt idx="266">
                  <c:v>4780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C3-43E0-B643-CD0FC7EFB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947832"/>
        <c:axId val="530948160"/>
      </c:barChart>
      <c:catAx>
        <c:axId val="530947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948160"/>
        <c:crosses val="autoZero"/>
        <c:auto val="1"/>
        <c:lblAlgn val="ctr"/>
        <c:lblOffset val="100"/>
        <c:noMultiLvlLbl val="0"/>
      </c:catAx>
      <c:valAx>
        <c:axId val="53094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947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</a:t>
            </a:r>
            <a:r>
              <a:rPr lang="ru-RU" baseline="0"/>
              <a:t> торгов Акрон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'Данные с выбросами'!$D$3:$D$269</c:f>
              <c:numCache>
                <c:formatCode>General</c:formatCode>
                <c:ptCount val="267"/>
                <c:pt idx="0">
                  <c:v>13070</c:v>
                </c:pt>
                <c:pt idx="1">
                  <c:v>30901</c:v>
                </c:pt>
                <c:pt idx="2">
                  <c:v>62687</c:v>
                </c:pt>
                <c:pt idx="3">
                  <c:v>52687</c:v>
                </c:pt>
                <c:pt idx="4">
                  <c:v>159429</c:v>
                </c:pt>
                <c:pt idx="5">
                  <c:v>166579</c:v>
                </c:pt>
                <c:pt idx="6">
                  <c:v>76318</c:v>
                </c:pt>
                <c:pt idx="7">
                  <c:v>19637</c:v>
                </c:pt>
                <c:pt idx="8">
                  <c:v>85522</c:v>
                </c:pt>
                <c:pt idx="9">
                  <c:v>46250</c:v>
                </c:pt>
                <c:pt idx="10">
                  <c:v>191669</c:v>
                </c:pt>
                <c:pt idx="11">
                  <c:v>56583</c:v>
                </c:pt>
                <c:pt idx="12">
                  <c:v>19192</c:v>
                </c:pt>
                <c:pt idx="13">
                  <c:v>46829</c:v>
                </c:pt>
                <c:pt idx="14">
                  <c:v>94395</c:v>
                </c:pt>
                <c:pt idx="15">
                  <c:v>158297</c:v>
                </c:pt>
                <c:pt idx="16">
                  <c:v>21948</c:v>
                </c:pt>
                <c:pt idx="17">
                  <c:v>17728</c:v>
                </c:pt>
                <c:pt idx="18">
                  <c:v>18297</c:v>
                </c:pt>
                <c:pt idx="19">
                  <c:v>12193</c:v>
                </c:pt>
                <c:pt idx="20">
                  <c:v>52886</c:v>
                </c:pt>
                <c:pt idx="21">
                  <c:v>40656</c:v>
                </c:pt>
                <c:pt idx="22">
                  <c:v>16279</c:v>
                </c:pt>
                <c:pt idx="23">
                  <c:v>27323</c:v>
                </c:pt>
                <c:pt idx="24">
                  <c:v>21340</c:v>
                </c:pt>
                <c:pt idx="25">
                  <c:v>18744</c:v>
                </c:pt>
                <c:pt idx="26">
                  <c:v>28285</c:v>
                </c:pt>
                <c:pt idx="27">
                  <c:v>42213</c:v>
                </c:pt>
                <c:pt idx="28">
                  <c:v>24749</c:v>
                </c:pt>
                <c:pt idx="29">
                  <c:v>33331</c:v>
                </c:pt>
                <c:pt idx="30">
                  <c:v>45907</c:v>
                </c:pt>
                <c:pt idx="31">
                  <c:v>53119</c:v>
                </c:pt>
                <c:pt idx="32">
                  <c:v>26536</c:v>
                </c:pt>
                <c:pt idx="33">
                  <c:v>44522</c:v>
                </c:pt>
                <c:pt idx="34">
                  <c:v>26371</c:v>
                </c:pt>
                <c:pt idx="35">
                  <c:v>18788</c:v>
                </c:pt>
                <c:pt idx="36">
                  <c:v>19986</c:v>
                </c:pt>
                <c:pt idx="37">
                  <c:v>10874</c:v>
                </c:pt>
                <c:pt idx="38">
                  <c:v>48156</c:v>
                </c:pt>
                <c:pt idx="39">
                  <c:v>17922</c:v>
                </c:pt>
                <c:pt idx="40">
                  <c:v>42474</c:v>
                </c:pt>
                <c:pt idx="41">
                  <c:v>11233</c:v>
                </c:pt>
                <c:pt idx="42">
                  <c:v>15815</c:v>
                </c:pt>
                <c:pt idx="43">
                  <c:v>22076</c:v>
                </c:pt>
                <c:pt idx="44">
                  <c:v>32065</c:v>
                </c:pt>
                <c:pt idx="45">
                  <c:v>25263</c:v>
                </c:pt>
                <c:pt idx="46">
                  <c:v>25325</c:v>
                </c:pt>
                <c:pt idx="47">
                  <c:v>15209</c:v>
                </c:pt>
                <c:pt idx="48">
                  <c:v>19093</c:v>
                </c:pt>
                <c:pt idx="49">
                  <c:v>21497</c:v>
                </c:pt>
                <c:pt idx="50">
                  <c:v>20151</c:v>
                </c:pt>
                <c:pt idx="51">
                  <c:v>6290</c:v>
                </c:pt>
                <c:pt idx="52">
                  <c:v>26633</c:v>
                </c:pt>
                <c:pt idx="53">
                  <c:v>46434</c:v>
                </c:pt>
                <c:pt idx="54">
                  <c:v>32272</c:v>
                </c:pt>
                <c:pt idx="55">
                  <c:v>41224</c:v>
                </c:pt>
                <c:pt idx="56">
                  <c:v>22032</c:v>
                </c:pt>
                <c:pt idx="57">
                  <c:v>43975</c:v>
                </c:pt>
                <c:pt idx="58">
                  <c:v>44535</c:v>
                </c:pt>
                <c:pt idx="59">
                  <c:v>38842</c:v>
                </c:pt>
                <c:pt idx="60">
                  <c:v>32775</c:v>
                </c:pt>
                <c:pt idx="61">
                  <c:v>17497</c:v>
                </c:pt>
                <c:pt idx="62">
                  <c:v>22813</c:v>
                </c:pt>
                <c:pt idx="63">
                  <c:v>19008</c:v>
                </c:pt>
                <c:pt idx="64">
                  <c:v>28397</c:v>
                </c:pt>
                <c:pt idx="65">
                  <c:v>98426</c:v>
                </c:pt>
                <c:pt idx="66">
                  <c:v>46489</c:v>
                </c:pt>
                <c:pt idx="67">
                  <c:v>17282</c:v>
                </c:pt>
                <c:pt idx="68">
                  <c:v>18488</c:v>
                </c:pt>
                <c:pt idx="69">
                  <c:v>8161</c:v>
                </c:pt>
                <c:pt idx="70">
                  <c:v>4463</c:v>
                </c:pt>
                <c:pt idx="71">
                  <c:v>13581</c:v>
                </c:pt>
                <c:pt idx="72">
                  <c:v>9565</c:v>
                </c:pt>
                <c:pt idx="73">
                  <c:v>16273</c:v>
                </c:pt>
                <c:pt idx="74">
                  <c:v>36250</c:v>
                </c:pt>
                <c:pt idx="75">
                  <c:v>16435</c:v>
                </c:pt>
                <c:pt idx="76">
                  <c:v>12803</c:v>
                </c:pt>
                <c:pt idx="77">
                  <c:v>15143</c:v>
                </c:pt>
                <c:pt idx="78">
                  <c:v>5238</c:v>
                </c:pt>
                <c:pt idx="79">
                  <c:v>7596</c:v>
                </c:pt>
                <c:pt idx="80">
                  <c:v>6003</c:v>
                </c:pt>
                <c:pt idx="81">
                  <c:v>11635</c:v>
                </c:pt>
                <c:pt idx="82">
                  <c:v>37895</c:v>
                </c:pt>
                <c:pt idx="83">
                  <c:v>22088</c:v>
                </c:pt>
                <c:pt idx="84">
                  <c:v>18858</c:v>
                </c:pt>
                <c:pt idx="85">
                  <c:v>8218</c:v>
                </c:pt>
                <c:pt idx="86">
                  <c:v>21805</c:v>
                </c:pt>
                <c:pt idx="87">
                  <c:v>5059</c:v>
                </c:pt>
                <c:pt idx="88">
                  <c:v>31500</c:v>
                </c:pt>
                <c:pt idx="89">
                  <c:v>16405</c:v>
                </c:pt>
                <c:pt idx="90">
                  <c:v>19365</c:v>
                </c:pt>
                <c:pt idx="91">
                  <c:v>21386</c:v>
                </c:pt>
                <c:pt idx="92">
                  <c:v>10720</c:v>
                </c:pt>
                <c:pt idx="93">
                  <c:v>62224</c:v>
                </c:pt>
                <c:pt idx="94">
                  <c:v>26876</c:v>
                </c:pt>
                <c:pt idx="95">
                  <c:v>30943</c:v>
                </c:pt>
                <c:pt idx="96">
                  <c:v>28455</c:v>
                </c:pt>
                <c:pt idx="97">
                  <c:v>26507</c:v>
                </c:pt>
                <c:pt idx="98">
                  <c:v>20440</c:v>
                </c:pt>
                <c:pt idx="99">
                  <c:v>21712</c:v>
                </c:pt>
                <c:pt idx="100">
                  <c:v>31283</c:v>
                </c:pt>
                <c:pt idx="101">
                  <c:v>34148</c:v>
                </c:pt>
                <c:pt idx="102">
                  <c:v>26537</c:v>
                </c:pt>
                <c:pt idx="103">
                  <c:v>23102</c:v>
                </c:pt>
                <c:pt idx="104">
                  <c:v>12022</c:v>
                </c:pt>
                <c:pt idx="105">
                  <c:v>15454</c:v>
                </c:pt>
                <c:pt idx="106">
                  <c:v>11419</c:v>
                </c:pt>
                <c:pt idx="107">
                  <c:v>20424</c:v>
                </c:pt>
                <c:pt idx="108">
                  <c:v>14592</c:v>
                </c:pt>
                <c:pt idx="109">
                  <c:v>11855</c:v>
                </c:pt>
                <c:pt idx="110">
                  <c:v>33592</c:v>
                </c:pt>
                <c:pt idx="111">
                  <c:v>39311</c:v>
                </c:pt>
                <c:pt idx="112">
                  <c:v>72514</c:v>
                </c:pt>
                <c:pt idx="113">
                  <c:v>50210</c:v>
                </c:pt>
                <c:pt idx="114">
                  <c:v>70089</c:v>
                </c:pt>
                <c:pt idx="115">
                  <c:v>11641</c:v>
                </c:pt>
                <c:pt idx="116">
                  <c:v>12335</c:v>
                </c:pt>
                <c:pt idx="117">
                  <c:v>15988</c:v>
                </c:pt>
                <c:pt idx="118">
                  <c:v>8096</c:v>
                </c:pt>
                <c:pt idx="119">
                  <c:v>30204</c:v>
                </c:pt>
                <c:pt idx="120">
                  <c:v>32117</c:v>
                </c:pt>
                <c:pt idx="121">
                  <c:v>8776</c:v>
                </c:pt>
                <c:pt idx="122">
                  <c:v>7554</c:v>
                </c:pt>
                <c:pt idx="123">
                  <c:v>42802</c:v>
                </c:pt>
                <c:pt idx="124">
                  <c:v>15518</c:v>
                </c:pt>
                <c:pt idx="125">
                  <c:v>96782</c:v>
                </c:pt>
                <c:pt idx="126">
                  <c:v>35331</c:v>
                </c:pt>
                <c:pt idx="127">
                  <c:v>50114</c:v>
                </c:pt>
                <c:pt idx="128">
                  <c:v>160438</c:v>
                </c:pt>
                <c:pt idx="129">
                  <c:v>57518</c:v>
                </c:pt>
                <c:pt idx="130">
                  <c:v>27230</c:v>
                </c:pt>
                <c:pt idx="131">
                  <c:v>17541</c:v>
                </c:pt>
                <c:pt idx="132">
                  <c:v>8826</c:v>
                </c:pt>
                <c:pt idx="133">
                  <c:v>9602</c:v>
                </c:pt>
                <c:pt idx="134">
                  <c:v>10116</c:v>
                </c:pt>
                <c:pt idx="135">
                  <c:v>33561</c:v>
                </c:pt>
                <c:pt idx="136">
                  <c:v>16925</c:v>
                </c:pt>
                <c:pt idx="137">
                  <c:v>5276</c:v>
                </c:pt>
                <c:pt idx="138">
                  <c:v>41506</c:v>
                </c:pt>
                <c:pt idx="139">
                  <c:v>10422</c:v>
                </c:pt>
                <c:pt idx="140">
                  <c:v>80281</c:v>
                </c:pt>
                <c:pt idx="141">
                  <c:v>48551</c:v>
                </c:pt>
                <c:pt idx="142">
                  <c:v>27331</c:v>
                </c:pt>
                <c:pt idx="143">
                  <c:v>18960</c:v>
                </c:pt>
                <c:pt idx="144">
                  <c:v>4992</c:v>
                </c:pt>
                <c:pt idx="145">
                  <c:v>9433</c:v>
                </c:pt>
                <c:pt idx="146">
                  <c:v>11965</c:v>
                </c:pt>
                <c:pt idx="147">
                  <c:v>8879</c:v>
                </c:pt>
                <c:pt idx="148">
                  <c:v>13779</c:v>
                </c:pt>
                <c:pt idx="149">
                  <c:v>18935</c:v>
                </c:pt>
                <c:pt idx="150">
                  <c:v>8198</c:v>
                </c:pt>
                <c:pt idx="151">
                  <c:v>25144</c:v>
                </c:pt>
                <c:pt idx="152">
                  <c:v>18100</c:v>
                </c:pt>
                <c:pt idx="153">
                  <c:v>9932</c:v>
                </c:pt>
                <c:pt idx="154">
                  <c:v>13519</c:v>
                </c:pt>
                <c:pt idx="155">
                  <c:v>7326</c:v>
                </c:pt>
                <c:pt idx="156">
                  <c:v>2354</c:v>
                </c:pt>
                <c:pt idx="157">
                  <c:v>10261</c:v>
                </c:pt>
                <c:pt idx="158">
                  <c:v>25881</c:v>
                </c:pt>
                <c:pt idx="159">
                  <c:v>15073</c:v>
                </c:pt>
                <c:pt idx="160">
                  <c:v>25122</c:v>
                </c:pt>
                <c:pt idx="161">
                  <c:v>25660</c:v>
                </c:pt>
                <c:pt idx="162">
                  <c:v>22931</c:v>
                </c:pt>
                <c:pt idx="163">
                  <c:v>3102</c:v>
                </c:pt>
                <c:pt idx="164">
                  <c:v>26750</c:v>
                </c:pt>
                <c:pt idx="165">
                  <c:v>34788</c:v>
                </c:pt>
                <c:pt idx="166">
                  <c:v>132185</c:v>
                </c:pt>
                <c:pt idx="167">
                  <c:v>87827</c:v>
                </c:pt>
                <c:pt idx="168">
                  <c:v>13687</c:v>
                </c:pt>
                <c:pt idx="169">
                  <c:v>19093</c:v>
                </c:pt>
                <c:pt idx="170">
                  <c:v>43434</c:v>
                </c:pt>
                <c:pt idx="171">
                  <c:v>28930</c:v>
                </c:pt>
                <c:pt idx="172">
                  <c:v>15630</c:v>
                </c:pt>
                <c:pt idx="173">
                  <c:v>4242</c:v>
                </c:pt>
                <c:pt idx="174">
                  <c:v>24170</c:v>
                </c:pt>
                <c:pt idx="175">
                  <c:v>33357</c:v>
                </c:pt>
                <c:pt idx="176">
                  <c:v>7408</c:v>
                </c:pt>
                <c:pt idx="177">
                  <c:v>16520</c:v>
                </c:pt>
                <c:pt idx="178">
                  <c:v>7936</c:v>
                </c:pt>
                <c:pt idx="179">
                  <c:v>17581</c:v>
                </c:pt>
                <c:pt idx="180">
                  <c:v>11393</c:v>
                </c:pt>
                <c:pt idx="181">
                  <c:v>7559</c:v>
                </c:pt>
                <c:pt idx="182">
                  <c:v>12758</c:v>
                </c:pt>
                <c:pt idx="183">
                  <c:v>15296</c:v>
                </c:pt>
                <c:pt idx="184">
                  <c:v>1632</c:v>
                </c:pt>
                <c:pt idx="185">
                  <c:v>1777</c:v>
                </c:pt>
                <c:pt idx="186">
                  <c:v>7696</c:v>
                </c:pt>
                <c:pt idx="187">
                  <c:v>13378</c:v>
                </c:pt>
                <c:pt idx="188">
                  <c:v>6212</c:v>
                </c:pt>
                <c:pt idx="189">
                  <c:v>4424</c:v>
                </c:pt>
                <c:pt idx="190">
                  <c:v>10652</c:v>
                </c:pt>
                <c:pt idx="191">
                  <c:v>21264</c:v>
                </c:pt>
                <c:pt idx="192">
                  <c:v>32862</c:v>
                </c:pt>
                <c:pt idx="193">
                  <c:v>6637</c:v>
                </c:pt>
                <c:pt idx="194">
                  <c:v>8632</c:v>
                </c:pt>
                <c:pt idx="195">
                  <c:v>8591</c:v>
                </c:pt>
                <c:pt idx="196">
                  <c:v>8072</c:v>
                </c:pt>
                <c:pt idx="197">
                  <c:v>39910</c:v>
                </c:pt>
                <c:pt idx="198">
                  <c:v>16846</c:v>
                </c:pt>
                <c:pt idx="199">
                  <c:v>10528</c:v>
                </c:pt>
                <c:pt idx="200">
                  <c:v>9487</c:v>
                </c:pt>
                <c:pt idx="201">
                  <c:v>7933</c:v>
                </c:pt>
                <c:pt idx="202">
                  <c:v>6666</c:v>
                </c:pt>
                <c:pt idx="203">
                  <c:v>11678</c:v>
                </c:pt>
                <c:pt idx="204">
                  <c:v>7882</c:v>
                </c:pt>
                <c:pt idx="205">
                  <c:v>43688</c:v>
                </c:pt>
                <c:pt idx="206">
                  <c:v>26086</c:v>
                </c:pt>
                <c:pt idx="207">
                  <c:v>69224</c:v>
                </c:pt>
                <c:pt idx="208">
                  <c:v>1362</c:v>
                </c:pt>
                <c:pt idx="209">
                  <c:v>22746</c:v>
                </c:pt>
                <c:pt idx="210">
                  <c:v>2719</c:v>
                </c:pt>
                <c:pt idx="211">
                  <c:v>14135</c:v>
                </c:pt>
                <c:pt idx="212">
                  <c:v>8832</c:v>
                </c:pt>
                <c:pt idx="213">
                  <c:v>7848</c:v>
                </c:pt>
                <c:pt idx="214">
                  <c:v>6853</c:v>
                </c:pt>
                <c:pt idx="215">
                  <c:v>7832</c:v>
                </c:pt>
                <c:pt idx="216">
                  <c:v>9397</c:v>
                </c:pt>
                <c:pt idx="217">
                  <c:v>10129</c:v>
                </c:pt>
                <c:pt idx="218">
                  <c:v>10391</c:v>
                </c:pt>
                <c:pt idx="219">
                  <c:v>20550</c:v>
                </c:pt>
                <c:pt idx="220">
                  <c:v>23397</c:v>
                </c:pt>
                <c:pt idx="221">
                  <c:v>17090</c:v>
                </c:pt>
                <c:pt idx="222">
                  <c:v>4675</c:v>
                </c:pt>
                <c:pt idx="223">
                  <c:v>17310</c:v>
                </c:pt>
                <c:pt idx="224">
                  <c:v>11692</c:v>
                </c:pt>
                <c:pt idx="225">
                  <c:v>12415</c:v>
                </c:pt>
                <c:pt idx="226">
                  <c:v>9790</c:v>
                </c:pt>
                <c:pt idx="227">
                  <c:v>16781</c:v>
                </c:pt>
                <c:pt idx="228">
                  <c:v>13482</c:v>
                </c:pt>
                <c:pt idx="229">
                  <c:v>5716</c:v>
                </c:pt>
                <c:pt idx="230">
                  <c:v>2880</c:v>
                </c:pt>
                <c:pt idx="231">
                  <c:v>6861</c:v>
                </c:pt>
                <c:pt idx="232">
                  <c:v>3228</c:v>
                </c:pt>
                <c:pt idx="233">
                  <c:v>2760</c:v>
                </c:pt>
                <c:pt idx="234">
                  <c:v>12614</c:v>
                </c:pt>
                <c:pt idx="235">
                  <c:v>11173</c:v>
                </c:pt>
                <c:pt idx="236">
                  <c:v>5487</c:v>
                </c:pt>
                <c:pt idx="237">
                  <c:v>26036</c:v>
                </c:pt>
                <c:pt idx="238">
                  <c:v>27834</c:v>
                </c:pt>
                <c:pt idx="239">
                  <c:v>56359</c:v>
                </c:pt>
                <c:pt idx="240">
                  <c:v>13723</c:v>
                </c:pt>
                <c:pt idx="241">
                  <c:v>16510</c:v>
                </c:pt>
                <c:pt idx="242">
                  <c:v>36979</c:v>
                </c:pt>
                <c:pt idx="243">
                  <c:v>55794</c:v>
                </c:pt>
                <c:pt idx="244">
                  <c:v>16492</c:v>
                </c:pt>
                <c:pt idx="245">
                  <c:v>18389</c:v>
                </c:pt>
                <c:pt idx="246">
                  <c:v>7272</c:v>
                </c:pt>
                <c:pt idx="247">
                  <c:v>5625</c:v>
                </c:pt>
                <c:pt idx="248">
                  <c:v>1494</c:v>
                </c:pt>
                <c:pt idx="249">
                  <c:v>1685</c:v>
                </c:pt>
                <c:pt idx="250">
                  <c:v>4618</c:v>
                </c:pt>
                <c:pt idx="251">
                  <c:v>8135</c:v>
                </c:pt>
                <c:pt idx="252">
                  <c:v>6931</c:v>
                </c:pt>
                <c:pt idx="253">
                  <c:v>2732</c:v>
                </c:pt>
                <c:pt idx="254">
                  <c:v>7104</c:v>
                </c:pt>
                <c:pt idx="255">
                  <c:v>4538</c:v>
                </c:pt>
                <c:pt idx="256">
                  <c:v>5804</c:v>
                </c:pt>
                <c:pt idx="257">
                  <c:v>23796</c:v>
                </c:pt>
                <c:pt idx="258">
                  <c:v>10227</c:v>
                </c:pt>
                <c:pt idx="259">
                  <c:v>5853</c:v>
                </c:pt>
                <c:pt idx="260">
                  <c:v>5351</c:v>
                </c:pt>
                <c:pt idx="261">
                  <c:v>17365</c:v>
                </c:pt>
                <c:pt idx="262">
                  <c:v>36217</c:v>
                </c:pt>
                <c:pt idx="263">
                  <c:v>21910</c:v>
                </c:pt>
                <c:pt idx="264">
                  <c:v>49654</c:v>
                </c:pt>
                <c:pt idx="265">
                  <c:v>33282</c:v>
                </c:pt>
                <c:pt idx="266">
                  <c:v>178014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B-491B-8395-08FEA61FA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132040"/>
        <c:axId val="746134008"/>
      </c:barChart>
      <c:catAx>
        <c:axId val="746132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134008"/>
        <c:crosses val="autoZero"/>
        <c:auto val="1"/>
        <c:lblAlgn val="ctr"/>
        <c:lblOffset val="100"/>
        <c:noMultiLvlLbl val="0"/>
      </c:catAx>
      <c:valAx>
        <c:axId val="74613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13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Доходность акций</a:t>
            </a:r>
            <a:r>
              <a:rPr lang="ru-RU" baseline="0"/>
              <a:t> </a:t>
            </a:r>
            <a:r>
              <a:rPr lang="ru-RU"/>
              <a:t>Акрон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'Данные с выбросами'!$G$4:$G$269</c:f>
              <c:numCache>
                <c:formatCode>General</c:formatCode>
                <c:ptCount val="266"/>
                <c:pt idx="0">
                  <c:v>0.11045258620689655</c:v>
                </c:pt>
                <c:pt idx="1">
                  <c:v>9.5584667637069382E-2</c:v>
                </c:pt>
                <c:pt idx="2">
                  <c:v>5.3144375553587246E-2</c:v>
                </c:pt>
                <c:pt idx="3">
                  <c:v>-3.0277544154751892E-2</c:v>
                </c:pt>
                <c:pt idx="4">
                  <c:v>7.415437987857762E-2</c:v>
                </c:pt>
                <c:pt idx="5">
                  <c:v>2.1396851029471135E-2</c:v>
                </c:pt>
                <c:pt idx="6">
                  <c:v>-3.7549407114624504E-2</c:v>
                </c:pt>
                <c:pt idx="7">
                  <c:v>3.162217659137577E-2</c:v>
                </c:pt>
                <c:pt idx="8">
                  <c:v>-2.6671974522292995E-2</c:v>
                </c:pt>
                <c:pt idx="9">
                  <c:v>-5.9304703476482618E-2</c:v>
                </c:pt>
                <c:pt idx="10">
                  <c:v>-4.652173913043478E-2</c:v>
                </c:pt>
                <c:pt idx="11">
                  <c:v>6.0191518467852256E-2</c:v>
                </c:pt>
                <c:pt idx="12">
                  <c:v>-3.2258064516129031E-2</c:v>
                </c:pt>
                <c:pt idx="13">
                  <c:v>-4.6666666666666669E-2</c:v>
                </c:pt>
                <c:pt idx="14">
                  <c:v>3.7296037296037296E-2</c:v>
                </c:pt>
                <c:pt idx="15">
                  <c:v>1.6629213483146069E-2</c:v>
                </c:pt>
                <c:pt idx="16">
                  <c:v>3.2714412024756855E-2</c:v>
                </c:pt>
                <c:pt idx="17">
                  <c:v>-3.3818493150684935E-2</c:v>
                </c:pt>
                <c:pt idx="18">
                  <c:v>2.215330084182543E-3</c:v>
                </c:pt>
                <c:pt idx="19">
                  <c:v>-2.0335985853227233E-2</c:v>
                </c:pt>
                <c:pt idx="20">
                  <c:v>2.0758122743682311E-2</c:v>
                </c:pt>
                <c:pt idx="21">
                  <c:v>-4.951370468611848E-2</c:v>
                </c:pt>
                <c:pt idx="22">
                  <c:v>3.255813953488372E-2</c:v>
                </c:pt>
                <c:pt idx="23">
                  <c:v>2.2522522522522521E-2</c:v>
                </c:pt>
                <c:pt idx="24">
                  <c:v>4.4052863436123352E-3</c:v>
                </c:pt>
                <c:pt idx="25">
                  <c:v>3.4649122807017541E-2</c:v>
                </c:pt>
                <c:pt idx="26">
                  <c:v>9.7498940228910549E-2</c:v>
                </c:pt>
                <c:pt idx="27">
                  <c:v>-2.3174971031286211E-3</c:v>
                </c:pt>
                <c:pt idx="28">
                  <c:v>-1.0452961672473868E-2</c:v>
                </c:pt>
                <c:pt idx="29">
                  <c:v>1.3693270735524257E-2</c:v>
                </c:pt>
                <c:pt idx="30">
                  <c:v>7.1401003473562333E-2</c:v>
                </c:pt>
                <c:pt idx="31">
                  <c:v>2.7377521613832854E-2</c:v>
                </c:pt>
                <c:pt idx="32">
                  <c:v>-5.3295932678821878E-2</c:v>
                </c:pt>
                <c:pt idx="33">
                  <c:v>4.8148148148148148E-2</c:v>
                </c:pt>
                <c:pt idx="34">
                  <c:v>4.2402826855123678E-2</c:v>
                </c:pt>
                <c:pt idx="35">
                  <c:v>1.6949152542372881E-2</c:v>
                </c:pt>
                <c:pt idx="36">
                  <c:v>-1.3333333333333334E-2</c:v>
                </c:pt>
                <c:pt idx="37">
                  <c:v>1.2837837837837839E-2</c:v>
                </c:pt>
                <c:pt idx="38">
                  <c:v>-3.6691127418278853E-2</c:v>
                </c:pt>
                <c:pt idx="39">
                  <c:v>2.2160664819944598E-2</c:v>
                </c:pt>
                <c:pt idx="40">
                  <c:v>1.016260162601626E-2</c:v>
                </c:pt>
                <c:pt idx="41">
                  <c:v>3.9570757880617036E-2</c:v>
                </c:pt>
                <c:pt idx="42">
                  <c:v>-3.870967741935484E-2</c:v>
                </c:pt>
                <c:pt idx="43">
                  <c:v>-3.0201342281879194E-3</c:v>
                </c:pt>
                <c:pt idx="44">
                  <c:v>3.8034331874789634E-2</c:v>
                </c:pt>
                <c:pt idx="45">
                  <c:v>8.9494163424124515E-2</c:v>
                </c:pt>
                <c:pt idx="46">
                  <c:v>1.1607142857142858E-2</c:v>
                </c:pt>
                <c:pt idx="47">
                  <c:v>0</c:v>
                </c:pt>
                <c:pt idx="48">
                  <c:v>5.7075610473668728E-2</c:v>
                </c:pt>
                <c:pt idx="49">
                  <c:v>4.0077929306985803E-2</c:v>
                </c:pt>
                <c:pt idx="50">
                  <c:v>1.1238961734011239E-2</c:v>
                </c:pt>
                <c:pt idx="51">
                  <c:v>3.9957660756813972E-2</c:v>
                </c:pt>
                <c:pt idx="52">
                  <c:v>-0.12468193384223919</c:v>
                </c:pt>
                <c:pt idx="53">
                  <c:v>0.10901162790697674</c:v>
                </c:pt>
                <c:pt idx="54">
                  <c:v>-6.3958060288335519E-2</c:v>
                </c:pt>
                <c:pt idx="55">
                  <c:v>2.2122654718566229E-2</c:v>
                </c:pt>
                <c:pt idx="56">
                  <c:v>-4.3835616438356165E-2</c:v>
                </c:pt>
                <c:pt idx="57">
                  <c:v>3.151862464183381E-2</c:v>
                </c:pt>
                <c:pt idx="58">
                  <c:v>0</c:v>
                </c:pt>
                <c:pt idx="59">
                  <c:v>3.4722222222222224E-2</c:v>
                </c:pt>
                <c:pt idx="60">
                  <c:v>1.2080536912751677E-2</c:v>
                </c:pt>
                <c:pt idx="61">
                  <c:v>7.9575596816976128E-3</c:v>
                </c:pt>
                <c:pt idx="62">
                  <c:v>-6.5789473684210523E-3</c:v>
                </c:pt>
                <c:pt idx="63">
                  <c:v>-5.2980132450331126E-2</c:v>
                </c:pt>
                <c:pt idx="64">
                  <c:v>-5.5944055944055944E-3</c:v>
                </c:pt>
                <c:pt idx="65">
                  <c:v>1.2658227848101266E-2</c:v>
                </c:pt>
                <c:pt idx="66">
                  <c:v>3.4722222222222224E-2</c:v>
                </c:pt>
                <c:pt idx="67">
                  <c:v>-4.6979865771812082E-2</c:v>
                </c:pt>
                <c:pt idx="68">
                  <c:v>-4.2253521126760559E-3</c:v>
                </c:pt>
                <c:pt idx="69">
                  <c:v>-1.4144271570014145E-3</c:v>
                </c:pt>
                <c:pt idx="70">
                  <c:v>4.24929178470255E-3</c:v>
                </c:pt>
                <c:pt idx="71">
                  <c:v>3.6671368124118475E-2</c:v>
                </c:pt>
                <c:pt idx="72">
                  <c:v>2.1768707482993196E-2</c:v>
                </c:pt>
                <c:pt idx="73">
                  <c:v>-3.8615179760319571E-2</c:v>
                </c:pt>
                <c:pt idx="74">
                  <c:v>-1.2465373961218837E-2</c:v>
                </c:pt>
                <c:pt idx="75">
                  <c:v>-4.067321178120617E-2</c:v>
                </c:pt>
                <c:pt idx="76">
                  <c:v>2.9239766081871343E-3</c:v>
                </c:pt>
                <c:pt idx="77">
                  <c:v>1.1661807580174927E-2</c:v>
                </c:pt>
                <c:pt idx="78">
                  <c:v>-8.6455331412103754E-3</c:v>
                </c:pt>
                <c:pt idx="79">
                  <c:v>-1.1627906976744186E-2</c:v>
                </c:pt>
                <c:pt idx="80">
                  <c:v>5.8823529411764705E-3</c:v>
                </c:pt>
                <c:pt idx="81">
                  <c:v>5.2631578947368418E-2</c:v>
                </c:pt>
                <c:pt idx="82">
                  <c:v>-2.5000000000000001E-2</c:v>
                </c:pt>
                <c:pt idx="83">
                  <c:v>1.1396011396011397E-2</c:v>
                </c:pt>
                <c:pt idx="84">
                  <c:v>4.647887323943662E-2</c:v>
                </c:pt>
                <c:pt idx="85">
                  <c:v>-1.0767160161507403E-2</c:v>
                </c:pt>
                <c:pt idx="86">
                  <c:v>0</c:v>
                </c:pt>
                <c:pt idx="87">
                  <c:v>2.5850340136054421E-2</c:v>
                </c:pt>
                <c:pt idx="88">
                  <c:v>-9.8143236074270557E-2</c:v>
                </c:pt>
                <c:pt idx="89">
                  <c:v>-7.3529411764705881E-3</c:v>
                </c:pt>
                <c:pt idx="90">
                  <c:v>-3.259259259259259E-2</c:v>
                </c:pt>
                <c:pt idx="91">
                  <c:v>-1.5313935681470138E-3</c:v>
                </c:pt>
                <c:pt idx="92">
                  <c:v>-5.2147239263803678E-2</c:v>
                </c:pt>
                <c:pt idx="93">
                  <c:v>-2.5889967637540454E-2</c:v>
                </c:pt>
                <c:pt idx="94">
                  <c:v>1.1627906976744186E-2</c:v>
                </c:pt>
                <c:pt idx="95">
                  <c:v>3.4482758620689655E-2</c:v>
                </c:pt>
                <c:pt idx="96">
                  <c:v>5.3968253968253971E-2</c:v>
                </c:pt>
                <c:pt idx="97">
                  <c:v>7.5301204819277108E-3</c:v>
                </c:pt>
                <c:pt idx="98">
                  <c:v>5.3811659192825115E-2</c:v>
                </c:pt>
                <c:pt idx="99">
                  <c:v>2.2695035460992909E-2</c:v>
                </c:pt>
                <c:pt idx="100">
                  <c:v>-8.321775312066574E-3</c:v>
                </c:pt>
                <c:pt idx="101">
                  <c:v>5.5944055944055944E-3</c:v>
                </c:pt>
                <c:pt idx="102">
                  <c:v>-5.5632823365785811E-3</c:v>
                </c:pt>
                <c:pt idx="103">
                  <c:v>-5.0349650349650353E-2</c:v>
                </c:pt>
                <c:pt idx="104">
                  <c:v>3.0927835051546393E-2</c:v>
                </c:pt>
                <c:pt idx="105">
                  <c:v>-1.1428571428571429E-2</c:v>
                </c:pt>
                <c:pt idx="106">
                  <c:v>1.300578034682081E-2</c:v>
                </c:pt>
                <c:pt idx="107">
                  <c:v>-5.9914407988587732E-3</c:v>
                </c:pt>
                <c:pt idx="108">
                  <c:v>-9.1848450057405284E-3</c:v>
                </c:pt>
                <c:pt idx="109">
                  <c:v>-4.9246813441483194E-3</c:v>
                </c:pt>
                <c:pt idx="110">
                  <c:v>-1.0189228529839884E-2</c:v>
                </c:pt>
                <c:pt idx="111">
                  <c:v>2.352941176470588E-3</c:v>
                </c:pt>
                <c:pt idx="112">
                  <c:v>-3.4624413145539906E-2</c:v>
                </c:pt>
                <c:pt idx="113">
                  <c:v>-1.0638297872340425E-2</c:v>
                </c:pt>
                <c:pt idx="114">
                  <c:v>1.0138248847926268E-2</c:v>
                </c:pt>
                <c:pt idx="115">
                  <c:v>6.3868613138686131E-3</c:v>
                </c:pt>
                <c:pt idx="116">
                  <c:v>7.5551526140828044E-3</c:v>
                </c:pt>
                <c:pt idx="117">
                  <c:v>-9.2981403719256152E-3</c:v>
                </c:pt>
                <c:pt idx="118">
                  <c:v>-8.77989706327581E-3</c:v>
                </c:pt>
                <c:pt idx="119">
                  <c:v>2.3213194868662187E-2</c:v>
                </c:pt>
                <c:pt idx="120">
                  <c:v>-1.0447761194029851E-2</c:v>
                </c:pt>
                <c:pt idx="121">
                  <c:v>-5.4298642533936649E-3</c:v>
                </c:pt>
                <c:pt idx="122">
                  <c:v>-3.1240521686381559E-2</c:v>
                </c:pt>
                <c:pt idx="123">
                  <c:v>-2.4733876017532873E-2</c:v>
                </c:pt>
                <c:pt idx="124">
                  <c:v>-3.5634028892455857E-2</c:v>
                </c:pt>
                <c:pt idx="125">
                  <c:v>2.6631158455392811E-3</c:v>
                </c:pt>
                <c:pt idx="126">
                  <c:v>-2.6228419654714476E-2</c:v>
                </c:pt>
                <c:pt idx="127">
                  <c:v>4.5005114217524719E-2</c:v>
                </c:pt>
                <c:pt idx="128">
                  <c:v>2.2838499184339316E-2</c:v>
                </c:pt>
                <c:pt idx="129">
                  <c:v>3.6682615629984053E-2</c:v>
                </c:pt>
                <c:pt idx="130">
                  <c:v>-3.0769230769230769E-3</c:v>
                </c:pt>
                <c:pt idx="131">
                  <c:v>5.8641975308641979E-3</c:v>
                </c:pt>
                <c:pt idx="132">
                  <c:v>-1.1966861000306842E-2</c:v>
                </c:pt>
                <c:pt idx="133">
                  <c:v>2.6397515527950312E-2</c:v>
                </c:pt>
                <c:pt idx="134">
                  <c:v>-1.0287443267776097E-2</c:v>
                </c:pt>
                <c:pt idx="135">
                  <c:v>8.8657902782023845E-2</c:v>
                </c:pt>
                <c:pt idx="136">
                  <c:v>-1.5445099691098006E-2</c:v>
                </c:pt>
                <c:pt idx="137">
                  <c:v>3.9931545921277813E-3</c:v>
                </c:pt>
                <c:pt idx="138">
                  <c:v>2.5852272727272727E-2</c:v>
                </c:pt>
                <c:pt idx="139">
                  <c:v>1.3015785101080033E-2</c:v>
                </c:pt>
                <c:pt idx="140">
                  <c:v>-2.7337342810278839E-4</c:v>
                </c:pt>
                <c:pt idx="141">
                  <c:v>-6.5080667213563023E-2</c:v>
                </c:pt>
                <c:pt idx="142">
                  <c:v>3.1588183679438435E-2</c:v>
                </c:pt>
                <c:pt idx="143">
                  <c:v>-5.1034873830450812E-3</c:v>
                </c:pt>
                <c:pt idx="144">
                  <c:v>1.4534055286406384E-2</c:v>
                </c:pt>
                <c:pt idx="145">
                  <c:v>1.2921348314606741E-2</c:v>
                </c:pt>
                <c:pt idx="146">
                  <c:v>1.913477537437604E-2</c:v>
                </c:pt>
                <c:pt idx="147">
                  <c:v>7.619047619047619E-3</c:v>
                </c:pt>
                <c:pt idx="148">
                  <c:v>4.4288414798811772E-2</c:v>
                </c:pt>
                <c:pt idx="149">
                  <c:v>-3.8789759503491078E-3</c:v>
                </c:pt>
                <c:pt idx="150">
                  <c:v>5.711318795430945E-3</c:v>
                </c:pt>
                <c:pt idx="151">
                  <c:v>-9.80898296334538E-3</c:v>
                </c:pt>
                <c:pt idx="152">
                  <c:v>3.180396246089677E-2</c:v>
                </c:pt>
                <c:pt idx="153">
                  <c:v>-3.2592218292066703E-2</c:v>
                </c:pt>
                <c:pt idx="154">
                  <c:v>1.0707756594411073E-2</c:v>
                </c:pt>
                <c:pt idx="155">
                  <c:v>2.9715762273901807E-2</c:v>
                </c:pt>
                <c:pt idx="156">
                  <c:v>3.5131744040150566E-3</c:v>
                </c:pt>
                <c:pt idx="157">
                  <c:v>4.5261315328832208E-2</c:v>
                </c:pt>
                <c:pt idx="158">
                  <c:v>-2.2727272727272728E-2</c:v>
                </c:pt>
                <c:pt idx="159">
                  <c:v>4.8959608323133411E-3</c:v>
                </c:pt>
                <c:pt idx="160">
                  <c:v>2.9232643118148598E-2</c:v>
                </c:pt>
                <c:pt idx="161">
                  <c:v>3.5502958579881655E-3</c:v>
                </c:pt>
                <c:pt idx="162">
                  <c:v>4.9528301886792451E-3</c:v>
                </c:pt>
                <c:pt idx="163">
                  <c:v>-2.60502229523586E-2</c:v>
                </c:pt>
                <c:pt idx="164">
                  <c:v>1.6867469879518072E-2</c:v>
                </c:pt>
                <c:pt idx="165">
                  <c:v>7.1090047393364926E-3</c:v>
                </c:pt>
                <c:pt idx="166">
                  <c:v>-3.5294117647058825E-3</c:v>
                </c:pt>
                <c:pt idx="167">
                  <c:v>-1.8181818181818181E-2</c:v>
                </c:pt>
                <c:pt idx="168">
                  <c:v>-1.443001443001443E-3</c:v>
                </c:pt>
                <c:pt idx="169">
                  <c:v>3.5645472061657031E-2</c:v>
                </c:pt>
                <c:pt idx="170">
                  <c:v>-8.6046511627906972E-3</c:v>
                </c:pt>
                <c:pt idx="171">
                  <c:v>1.5716631480178277E-2</c:v>
                </c:pt>
                <c:pt idx="172">
                  <c:v>9.2378752886836026E-3</c:v>
                </c:pt>
                <c:pt idx="173">
                  <c:v>-1.6018306636155607E-2</c:v>
                </c:pt>
                <c:pt idx="174">
                  <c:v>0</c:v>
                </c:pt>
                <c:pt idx="175">
                  <c:v>-9.3023255813953487E-3</c:v>
                </c:pt>
                <c:pt idx="176">
                  <c:v>1.8779342723004695E-2</c:v>
                </c:pt>
                <c:pt idx="177">
                  <c:v>1.3824884792626729E-2</c:v>
                </c:pt>
                <c:pt idx="178">
                  <c:v>-4.5909090909090906E-2</c:v>
                </c:pt>
                <c:pt idx="179">
                  <c:v>2.2153406383992377E-2</c:v>
                </c:pt>
                <c:pt idx="180">
                  <c:v>1.3749708692612444E-2</c:v>
                </c:pt>
                <c:pt idx="181">
                  <c:v>7.5862068965517242E-3</c:v>
                </c:pt>
                <c:pt idx="182">
                  <c:v>8.2135523613963042E-3</c:v>
                </c:pt>
                <c:pt idx="183">
                  <c:v>-7.9203439692238069E-3</c:v>
                </c:pt>
                <c:pt idx="184">
                  <c:v>2.0301094890510948E-2</c:v>
                </c:pt>
                <c:pt idx="185">
                  <c:v>-1.2966689023027051E-2</c:v>
                </c:pt>
                <c:pt idx="186">
                  <c:v>1.1325028312570782E-3</c:v>
                </c:pt>
                <c:pt idx="187">
                  <c:v>1.4705882352941176E-2</c:v>
                </c:pt>
                <c:pt idx="188">
                  <c:v>1.7837235228539576E-2</c:v>
                </c:pt>
                <c:pt idx="189">
                  <c:v>8.5432639649507119E-3</c:v>
                </c:pt>
                <c:pt idx="190">
                  <c:v>-2.2806255430060818E-2</c:v>
                </c:pt>
                <c:pt idx="191">
                  <c:v>2.6894865525672371E-2</c:v>
                </c:pt>
                <c:pt idx="192">
                  <c:v>3.0303030303030304E-2</c:v>
                </c:pt>
                <c:pt idx="193">
                  <c:v>-1.5546218487394958E-2</c:v>
                </c:pt>
                <c:pt idx="194">
                  <c:v>-1.4938113529662825E-2</c:v>
                </c:pt>
                <c:pt idx="195">
                  <c:v>7.3656845753899483E-3</c:v>
                </c:pt>
                <c:pt idx="196">
                  <c:v>-2.1505376344086021E-3</c:v>
                </c:pt>
                <c:pt idx="197">
                  <c:v>-2.3491379310344826E-2</c:v>
                </c:pt>
                <c:pt idx="198">
                  <c:v>8.6073714411829625E-3</c:v>
                </c:pt>
                <c:pt idx="199">
                  <c:v>-4.3763676148796497E-3</c:v>
                </c:pt>
                <c:pt idx="200">
                  <c:v>1.3186813186813187E-2</c:v>
                </c:pt>
                <c:pt idx="201">
                  <c:v>1.735357917570499E-2</c:v>
                </c:pt>
                <c:pt idx="202">
                  <c:v>-1.4925373134328358E-2</c:v>
                </c:pt>
                <c:pt idx="203">
                  <c:v>-4.329004329004329E-3</c:v>
                </c:pt>
                <c:pt idx="204">
                  <c:v>-1.7391304347826087E-2</c:v>
                </c:pt>
                <c:pt idx="205">
                  <c:v>3.5398230088495575E-3</c:v>
                </c:pt>
                <c:pt idx="206">
                  <c:v>3.8359788359788358E-2</c:v>
                </c:pt>
                <c:pt idx="207">
                  <c:v>-4.6709129511677281E-3</c:v>
                </c:pt>
                <c:pt idx="208">
                  <c:v>-1.7064846416382253E-3</c:v>
                </c:pt>
                <c:pt idx="209">
                  <c:v>1.2820512820512821E-3</c:v>
                </c:pt>
                <c:pt idx="210">
                  <c:v>8.5360648740930435E-4</c:v>
                </c:pt>
                <c:pt idx="211">
                  <c:v>-4.2643923240938165E-3</c:v>
                </c:pt>
                <c:pt idx="212">
                  <c:v>0</c:v>
                </c:pt>
                <c:pt idx="213">
                  <c:v>2.7837259100642397E-2</c:v>
                </c:pt>
                <c:pt idx="214">
                  <c:v>-5.0000000000000001E-3</c:v>
                </c:pt>
                <c:pt idx="215">
                  <c:v>-1.2562814070351759E-2</c:v>
                </c:pt>
                <c:pt idx="216">
                  <c:v>-3.3927056827820186E-3</c:v>
                </c:pt>
                <c:pt idx="217">
                  <c:v>0</c:v>
                </c:pt>
                <c:pt idx="218">
                  <c:v>-2.2127659574468085E-2</c:v>
                </c:pt>
                <c:pt idx="219">
                  <c:v>-4.7867711053089642E-3</c:v>
                </c:pt>
                <c:pt idx="220">
                  <c:v>-8.7450808919982512E-4</c:v>
                </c:pt>
                <c:pt idx="221">
                  <c:v>-3.50109409190372E-3</c:v>
                </c:pt>
                <c:pt idx="222">
                  <c:v>-7.465963987703118E-3</c:v>
                </c:pt>
                <c:pt idx="223">
                  <c:v>-8.8495575221238937E-3</c:v>
                </c:pt>
                <c:pt idx="224">
                  <c:v>1.0267857142857143E-2</c:v>
                </c:pt>
                <c:pt idx="225">
                  <c:v>4.4189129474149361E-4</c:v>
                </c:pt>
                <c:pt idx="226">
                  <c:v>7.0671378091872791E-3</c:v>
                </c:pt>
                <c:pt idx="227">
                  <c:v>3.9473684210526317E-3</c:v>
                </c:pt>
                <c:pt idx="228">
                  <c:v>4.8055919615552639E-3</c:v>
                </c:pt>
                <c:pt idx="229">
                  <c:v>7.391304347826087E-3</c:v>
                </c:pt>
                <c:pt idx="230">
                  <c:v>-1.812688821752266E-2</c:v>
                </c:pt>
                <c:pt idx="231">
                  <c:v>-7.9120879120879121E-3</c:v>
                </c:pt>
                <c:pt idx="232">
                  <c:v>1.1076650420912717E-2</c:v>
                </c:pt>
                <c:pt idx="233">
                  <c:v>1.4460999123575811E-2</c:v>
                </c:pt>
                <c:pt idx="234">
                  <c:v>1.123110151187905E-2</c:v>
                </c:pt>
                <c:pt idx="235">
                  <c:v>-6.834686031610423E-3</c:v>
                </c:pt>
                <c:pt idx="236">
                  <c:v>0</c:v>
                </c:pt>
                <c:pt idx="237">
                  <c:v>4.3010752688172043E-3</c:v>
                </c:pt>
                <c:pt idx="238">
                  <c:v>-1.7130620985010706E-3</c:v>
                </c:pt>
                <c:pt idx="239">
                  <c:v>1.2870012870012869E-2</c:v>
                </c:pt>
                <c:pt idx="240">
                  <c:v>-2.5412960609911056E-3</c:v>
                </c:pt>
                <c:pt idx="241">
                  <c:v>2.7600849256900213E-2</c:v>
                </c:pt>
                <c:pt idx="242">
                  <c:v>3.5950413223140493E-2</c:v>
                </c:pt>
                <c:pt idx="243">
                  <c:v>-3.9888312724371761E-3</c:v>
                </c:pt>
                <c:pt idx="244">
                  <c:v>-4.8057669203043652E-3</c:v>
                </c:pt>
                <c:pt idx="245">
                  <c:v>-5.2313883299798794E-3</c:v>
                </c:pt>
                <c:pt idx="246">
                  <c:v>1.9417475728155338E-2</c:v>
                </c:pt>
                <c:pt idx="247">
                  <c:v>-2.3809523809523812E-3</c:v>
                </c:pt>
                <c:pt idx="248">
                  <c:v>0</c:v>
                </c:pt>
                <c:pt idx="249">
                  <c:v>-4.3754972155926808E-3</c:v>
                </c:pt>
                <c:pt idx="250">
                  <c:v>-9.1889732321214536E-3</c:v>
                </c:pt>
                <c:pt idx="251">
                  <c:v>-5.2419354838709681E-3</c:v>
                </c:pt>
                <c:pt idx="252">
                  <c:v>-6.8909606809890557E-3</c:v>
                </c:pt>
                <c:pt idx="253">
                  <c:v>2.8571428571428571E-3</c:v>
                </c:pt>
                <c:pt idx="254">
                  <c:v>2.442002442002442E-3</c:v>
                </c:pt>
                <c:pt idx="255">
                  <c:v>4.8721071863580996E-3</c:v>
                </c:pt>
                <c:pt idx="256">
                  <c:v>-2.0202020202020204E-2</c:v>
                </c:pt>
                <c:pt idx="257">
                  <c:v>-5.7731958762886598E-3</c:v>
                </c:pt>
                <c:pt idx="258">
                  <c:v>-7.0510161758606388E-3</c:v>
                </c:pt>
                <c:pt idx="259">
                  <c:v>-8.3542188805346695E-4</c:v>
                </c:pt>
                <c:pt idx="260">
                  <c:v>-1.7558528428093644E-2</c:v>
                </c:pt>
                <c:pt idx="261">
                  <c:v>8.5106382978723406E-3</c:v>
                </c:pt>
                <c:pt idx="262">
                  <c:v>-1.6877637130801688E-3</c:v>
                </c:pt>
                <c:pt idx="263">
                  <c:v>2.2400676246830092E-2</c:v>
                </c:pt>
                <c:pt idx="264">
                  <c:v>2.8937577511368336E-3</c:v>
                </c:pt>
                <c:pt idx="265">
                  <c:v>-1.483924154987634E-2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7-4371-8476-3CBE892DC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213728"/>
        <c:axId val="428212416"/>
      </c:barChart>
      <c:catAx>
        <c:axId val="428213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212416"/>
        <c:crosses val="autoZero"/>
        <c:auto val="1"/>
        <c:lblAlgn val="ctr"/>
        <c:lblOffset val="100"/>
        <c:noMultiLvlLbl val="0"/>
      </c:catAx>
      <c:valAx>
        <c:axId val="42821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21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Логдоходности акций Акрон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'Данные с выбросами'!$H$4:$H$269</c:f>
              <c:numCache>
                <c:formatCode>General</c:formatCode>
                <c:ptCount val="266"/>
                <c:pt idx="0">
                  <c:v>0.10476766754431317</c:v>
                </c:pt>
                <c:pt idx="1">
                  <c:v>9.1288163819148213E-2</c:v>
                </c:pt>
                <c:pt idx="2">
                  <c:v>5.1780332541119765E-2</c:v>
                </c:pt>
                <c:pt idx="3">
                  <c:v>-3.0745376421722835E-2</c:v>
                </c:pt>
                <c:pt idx="4">
                  <c:v>7.1533728660355136E-2</c:v>
                </c:pt>
                <c:pt idx="5">
                  <c:v>2.1171152232206315E-2</c:v>
                </c:pt>
                <c:pt idx="6">
                  <c:v>-3.827254620487576E-2</c:v>
                </c:pt>
                <c:pt idx="7">
                  <c:v>3.1132492071399141E-2</c:v>
                </c:pt>
                <c:pt idx="8">
                  <c:v>-2.7034125679116873E-2</c:v>
                </c:pt>
                <c:pt idx="9">
                  <c:v>-6.1135999991731374E-2</c:v>
                </c:pt>
                <c:pt idx="10">
                  <c:v>-4.7638653499352861E-2</c:v>
                </c:pt>
                <c:pt idx="11">
                  <c:v>5.8449569603568542E-2</c:v>
                </c:pt>
                <c:pt idx="12">
                  <c:v>-3.2789822822990838E-2</c:v>
                </c:pt>
                <c:pt idx="13">
                  <c:v>-4.7790663836348439E-2</c:v>
                </c:pt>
                <c:pt idx="14">
                  <c:v>3.6617363238223309E-2</c:v>
                </c:pt>
                <c:pt idx="15">
                  <c:v>1.6492462075725165E-2</c:v>
                </c:pt>
                <c:pt idx="16">
                  <c:v>3.2190687272051946E-2</c:v>
                </c:pt>
                <c:pt idx="17">
                  <c:v>-3.440356713058202E-2</c:v>
                </c:pt>
                <c:pt idx="18">
                  <c:v>2.2128798585300375E-3</c:v>
                </c:pt>
                <c:pt idx="19">
                  <c:v>-2.054560880889137E-2</c:v>
                </c:pt>
                <c:pt idx="20">
                  <c:v>2.0545608808891409E-2</c:v>
                </c:pt>
                <c:pt idx="21">
                  <c:v>-5.0781535554357292E-2</c:v>
                </c:pt>
                <c:pt idx="22">
                  <c:v>3.203935374461666E-2</c:v>
                </c:pt>
                <c:pt idx="23">
                  <c:v>2.2272635609123223E-2</c:v>
                </c:pt>
                <c:pt idx="24">
                  <c:v>4.3956114730381293E-3</c:v>
                </c:pt>
                <c:pt idx="25">
                  <c:v>3.4062357459188626E-2</c:v>
                </c:pt>
                <c:pt idx="26">
                  <c:v>9.3033900343862636E-2</c:v>
                </c:pt>
                <c:pt idx="27">
                  <c:v>-2.320186655697198E-3</c:v>
                </c:pt>
                <c:pt idx="28">
                  <c:v>-1.0507977598415093E-2</c:v>
                </c:pt>
                <c:pt idx="29">
                  <c:v>1.3600365064684469E-2</c:v>
                </c:pt>
                <c:pt idx="30">
                  <c:v>6.8967141064585194E-2</c:v>
                </c:pt>
                <c:pt idx="31">
                  <c:v>2.7009459907491363E-2</c:v>
                </c:pt>
                <c:pt idx="32">
                  <c:v>-5.4768729541766169E-2</c:v>
                </c:pt>
                <c:pt idx="33">
                  <c:v>4.7024938644862777E-2</c:v>
                </c:pt>
                <c:pt idx="34">
                  <c:v>4.1528458696582275E-2</c:v>
                </c:pt>
                <c:pt idx="35">
                  <c:v>1.6807118316381191E-2</c:v>
                </c:pt>
                <c:pt idx="36">
                  <c:v>-1.3423020332140661E-2</c:v>
                </c:pt>
                <c:pt idx="37">
                  <c:v>1.2756131344436882E-2</c:v>
                </c:pt>
                <c:pt idx="38">
                  <c:v>-3.7381178649826159E-2</c:v>
                </c:pt>
                <c:pt idx="39">
                  <c:v>2.1918685707646275E-2</c:v>
                </c:pt>
                <c:pt idx="40">
                  <c:v>1.0111309604320695E-2</c:v>
                </c:pt>
                <c:pt idx="41">
                  <c:v>3.8807895148553886E-2</c:v>
                </c:pt>
                <c:pt idx="42">
                  <c:v>-3.9478810973787463E-2</c:v>
                </c:pt>
                <c:pt idx="43">
                  <c:v>-3.0247040368424939E-3</c:v>
                </c:pt>
                <c:pt idx="44">
                  <c:v>3.7328859220612388E-2</c:v>
                </c:pt>
                <c:pt idx="45">
                  <c:v>8.5713518274029718E-2</c:v>
                </c:pt>
                <c:pt idx="46">
                  <c:v>1.1540296738866158E-2</c:v>
                </c:pt>
                <c:pt idx="47">
                  <c:v>0</c:v>
                </c:pt>
                <c:pt idx="48">
                  <c:v>5.550623741740271E-2</c:v>
                </c:pt>
                <c:pt idx="49">
                  <c:v>3.9295642371965089E-2</c:v>
                </c:pt>
                <c:pt idx="50">
                  <c:v>1.117627386400501E-2</c:v>
                </c:pt>
                <c:pt idx="51">
                  <c:v>3.9180001513817932E-2</c:v>
                </c:pt>
                <c:pt idx="52">
                  <c:v>-0.13316795449586283</c:v>
                </c:pt>
                <c:pt idx="53">
                  <c:v>0.10346919335111342</c:v>
                </c:pt>
                <c:pt idx="54">
                  <c:v>-6.6094996124108921E-2</c:v>
                </c:pt>
                <c:pt idx="55">
                  <c:v>2.1881498982088743E-2</c:v>
                </c:pt>
                <c:pt idx="56">
                  <c:v>-4.4825431380064382E-2</c:v>
                </c:pt>
                <c:pt idx="57">
                  <c:v>3.1032109247728461E-2</c:v>
                </c:pt>
                <c:pt idx="58">
                  <c:v>0</c:v>
                </c:pt>
                <c:pt idx="59">
                  <c:v>3.4133006369458617E-2</c:v>
                </c:pt>
                <c:pt idx="60">
                  <c:v>1.2008149628396561E-2</c:v>
                </c:pt>
                <c:pt idx="61">
                  <c:v>7.9260652724207226E-3</c:v>
                </c:pt>
                <c:pt idx="62">
                  <c:v>-6.6006840313520242E-3</c:v>
                </c:pt>
                <c:pt idx="63">
                  <c:v>-5.4435206555017102E-2</c:v>
                </c:pt>
                <c:pt idx="64">
                  <c:v>-5.610112890766788E-3</c:v>
                </c:pt>
                <c:pt idx="65">
                  <c:v>1.2578782206860185E-2</c:v>
                </c:pt>
                <c:pt idx="66">
                  <c:v>3.4133006369458617E-2</c:v>
                </c:pt>
                <c:pt idx="67">
                  <c:v>-4.8119248344198458E-2</c:v>
                </c:pt>
                <c:pt idx="68">
                  <c:v>-4.234304138788344E-3</c:v>
                </c:pt>
                <c:pt idx="69">
                  <c:v>-1.415428403330728E-3</c:v>
                </c:pt>
                <c:pt idx="70">
                  <c:v>4.2402890388854421E-3</c:v>
                </c:pt>
                <c:pt idx="71">
                  <c:v>3.601497268070912E-2</c:v>
                </c:pt>
                <c:pt idx="72">
                  <c:v>2.1535152551297961E-2</c:v>
                </c:pt>
                <c:pt idx="73">
                  <c:v>-3.9380512871308525E-2</c:v>
                </c:pt>
                <c:pt idx="74">
                  <c:v>-1.2543718478530285E-2</c:v>
                </c:pt>
                <c:pt idx="75">
                  <c:v>-4.1523502791745506E-2</c:v>
                </c:pt>
                <c:pt idx="76">
                  <c:v>2.9197101033348462E-3</c:v>
                </c:pt>
                <c:pt idx="77">
                  <c:v>1.1594332780919227E-2</c:v>
                </c:pt>
                <c:pt idx="78">
                  <c:v>-8.6831225734608809E-3</c:v>
                </c:pt>
                <c:pt idx="79">
                  <c:v>-1.1696039763191298E-2</c:v>
                </c:pt>
                <c:pt idx="80">
                  <c:v>5.8651194523980576E-3</c:v>
                </c:pt>
                <c:pt idx="81">
                  <c:v>5.1293294387550481E-2</c:v>
                </c:pt>
                <c:pt idx="82">
                  <c:v>-2.5317807984289897E-2</c:v>
                </c:pt>
                <c:pt idx="83">
                  <c:v>1.1331566009550018E-2</c:v>
                </c:pt>
                <c:pt idx="84">
                  <c:v>4.5431074682398001E-2</c:v>
                </c:pt>
                <c:pt idx="85">
                  <c:v>-1.0825545504922447E-2</c:v>
                </c:pt>
                <c:pt idx="86">
                  <c:v>0</c:v>
                </c:pt>
                <c:pt idx="87">
                  <c:v>2.5521868795119338E-2</c:v>
                </c:pt>
                <c:pt idx="88">
                  <c:v>-0.1032995698378037</c:v>
                </c:pt>
                <c:pt idx="89">
                  <c:v>-7.3801072976225337E-3</c:v>
                </c:pt>
                <c:pt idx="90">
                  <c:v>-3.3135561596098789E-2</c:v>
                </c:pt>
                <c:pt idx="91">
                  <c:v>-1.5325673497781163E-3</c:v>
                </c:pt>
                <c:pt idx="92">
                  <c:v>-5.3556104468962216E-2</c:v>
                </c:pt>
                <c:pt idx="93">
                  <c:v>-2.6231012148869758E-2</c:v>
                </c:pt>
                <c:pt idx="94">
                  <c:v>1.1560822401076006E-2</c:v>
                </c:pt>
                <c:pt idx="95">
                  <c:v>3.3901551675681416E-2</c:v>
                </c:pt>
                <c:pt idx="96">
                  <c:v>5.2562330090855508E-2</c:v>
                </c:pt>
                <c:pt idx="97">
                  <c:v>7.5019106517946917E-3</c:v>
                </c:pt>
                <c:pt idx="98">
                  <c:v>5.2413742684040136E-2</c:v>
                </c:pt>
                <c:pt idx="99">
                  <c:v>2.2441334472680454E-2</c:v>
                </c:pt>
                <c:pt idx="100">
                  <c:v>-8.3565945909414175E-3</c:v>
                </c:pt>
                <c:pt idx="101">
                  <c:v>5.5788150270389336E-3</c:v>
                </c:pt>
                <c:pt idx="102">
                  <c:v>-5.5788150270389978E-3</c:v>
                </c:pt>
                <c:pt idx="103">
                  <c:v>-5.1661415135311507E-2</c:v>
                </c:pt>
                <c:pt idx="104">
                  <c:v>3.0459207484708439E-2</c:v>
                </c:pt>
                <c:pt idx="105">
                  <c:v>-1.1494379425735134E-2</c:v>
                </c:pt>
                <c:pt idx="106">
                  <c:v>1.2921931416920588E-2</c:v>
                </c:pt>
                <c:pt idx="107">
                  <c:v>-6.0094614962971048E-3</c:v>
                </c:pt>
                <c:pt idx="108">
                  <c:v>-9.227285769074894E-3</c:v>
                </c:pt>
                <c:pt idx="109">
                  <c:v>-4.9368475468688933E-3</c:v>
                </c:pt>
                <c:pt idx="110">
                  <c:v>-1.0241494052196907E-2</c:v>
                </c:pt>
                <c:pt idx="111">
                  <c:v>2.350177344953673E-3</c:v>
                </c:pt>
                <c:pt idx="112">
                  <c:v>-3.5238044189788743E-2</c:v>
                </c:pt>
                <c:pt idx="113">
                  <c:v>-1.0695289116747919E-2</c:v>
                </c:pt>
                <c:pt idx="114">
                  <c:v>1.0087201533400897E-2</c:v>
                </c:pt>
                <c:pt idx="115">
                  <c:v>6.3665517455416881E-3</c:v>
                </c:pt>
                <c:pt idx="116">
                  <c:v>7.5267553891272491E-3</c:v>
                </c:pt>
                <c:pt idx="117">
                  <c:v>-9.34163791994971E-3</c:v>
                </c:pt>
                <c:pt idx="118">
                  <c:v>-8.8186674597093857E-3</c:v>
                </c:pt>
                <c:pt idx="119">
                  <c:v>2.2947866888031965E-2</c:v>
                </c:pt>
                <c:pt idx="120">
                  <c:v>-1.0502722199149288E-2</c:v>
                </c:pt>
                <c:pt idx="121">
                  <c:v>-5.444659548231809E-3</c:v>
                </c:pt>
                <c:pt idx="122">
                  <c:v>-3.1738914296773335E-2</c:v>
                </c:pt>
                <c:pt idx="123">
                  <c:v>-2.5044897553404201E-2</c:v>
                </c:pt>
                <c:pt idx="124">
                  <c:v>-3.6284418337528108E-2</c:v>
                </c:pt>
                <c:pt idx="125">
                  <c:v>2.659576035758796E-3</c:v>
                </c:pt>
                <c:pt idx="126">
                  <c:v>-2.6578519942333137E-2</c:v>
                </c:pt>
                <c:pt idx="127">
                  <c:v>4.4021779392860755E-2</c:v>
                </c:pt>
                <c:pt idx="128">
                  <c:v>2.2581604696709313E-2</c:v>
                </c:pt>
                <c:pt idx="129">
                  <c:v>3.6025822256762034E-2</c:v>
                </c:pt>
                <c:pt idx="130">
                  <c:v>-3.0816665374081122E-3</c:v>
                </c:pt>
                <c:pt idx="131">
                  <c:v>5.8470700511864772E-3</c:v>
                </c:pt>
                <c:pt idx="132">
                  <c:v>-1.2039040299107571E-2</c:v>
                </c:pt>
                <c:pt idx="133">
                  <c:v>2.6055113747332694E-2</c:v>
                </c:pt>
                <c:pt idx="134">
                  <c:v>-1.0340724747402739E-2</c:v>
                </c:pt>
                <c:pt idx="135">
                  <c:v>8.4945655739393763E-2</c:v>
                </c:pt>
                <c:pt idx="136">
                  <c:v>-1.5565617796597889E-2</c:v>
                </c:pt>
                <c:pt idx="137">
                  <c:v>3.9852031109628653E-3</c:v>
                </c:pt>
                <c:pt idx="138">
                  <c:v>2.5523752685314996E-2</c:v>
                </c:pt>
                <c:pt idx="139">
                  <c:v>1.2931807673353149E-2</c:v>
                </c:pt>
                <c:pt idx="140">
                  <c:v>-2.7341080142974231E-4</c:v>
                </c:pt>
                <c:pt idx="141">
                  <c:v>-6.7295028510079874E-2</c:v>
                </c:pt>
                <c:pt idx="142">
                  <c:v>3.1099540596750769E-2</c:v>
                </c:pt>
                <c:pt idx="143">
                  <c:v>-5.1165546528369119E-3</c:v>
                </c:pt>
                <c:pt idx="144">
                  <c:v>1.4429448262861031E-2</c:v>
                </c:pt>
                <c:pt idx="145">
                  <c:v>1.2838579917186371E-2</c:v>
                </c:pt>
                <c:pt idx="146">
                  <c:v>1.8954007883674455E-2</c:v>
                </c:pt>
                <c:pt idx="147">
                  <c:v>7.5901692666756528E-3</c:v>
                </c:pt>
                <c:pt idx="148">
                  <c:v>4.3335710693684464E-2</c:v>
                </c:pt>
                <c:pt idx="149">
                  <c:v>-3.886518689280936E-3</c:v>
                </c:pt>
                <c:pt idx="150">
                  <c:v>5.6950710489250302E-3</c:v>
                </c:pt>
                <c:pt idx="151">
                  <c:v>-9.8574079636123933E-3</c:v>
                </c:pt>
                <c:pt idx="152">
                  <c:v>3.1308690159182216E-2</c:v>
                </c:pt>
                <c:pt idx="153">
                  <c:v>-3.3135174685216533E-2</c:v>
                </c:pt>
                <c:pt idx="154">
                  <c:v>1.0650834546533049E-2</c:v>
                </c:pt>
                <c:pt idx="155">
                  <c:v>2.928280520048783E-2</c:v>
                </c:pt>
                <c:pt idx="156">
                  <c:v>3.5070176225029974E-3</c:v>
                </c:pt>
                <c:pt idx="157">
                  <c:v>4.4266916671983583E-2</c:v>
                </c:pt>
                <c:pt idx="158">
                  <c:v>-2.2989518224698718E-2</c:v>
                </c:pt>
                <c:pt idx="159">
                  <c:v>4.8840145924253587E-3</c:v>
                </c:pt>
                <c:pt idx="160">
                  <c:v>2.8813517904745685E-2</c:v>
                </c:pt>
                <c:pt idx="161">
                  <c:v>3.5440084347293315E-3</c:v>
                </c:pt>
                <c:pt idx="162">
                  <c:v>4.9406052739085441E-3</c:v>
                </c:pt>
                <c:pt idx="163">
                  <c:v>-2.6395540275168043E-2</c:v>
                </c:pt>
                <c:pt idx="164">
                  <c:v>1.6726793805313583E-2</c:v>
                </c:pt>
                <c:pt idx="165">
                  <c:v>7.0838548884050419E-3</c:v>
                </c:pt>
                <c:pt idx="166">
                  <c:v>-3.5356548323077553E-3</c:v>
                </c:pt>
                <c:pt idx="167">
                  <c:v>-1.8349138668196541E-2</c:v>
                </c:pt>
                <c:pt idx="168">
                  <c:v>-1.4440435722336913E-3</c:v>
                </c:pt>
                <c:pt idx="169">
                  <c:v>3.5024876835929218E-2</c:v>
                </c:pt>
                <c:pt idx="170">
                  <c:v>-8.6418849164435103E-3</c:v>
                </c:pt>
                <c:pt idx="171">
                  <c:v>1.5594404231325135E-2</c:v>
                </c:pt>
                <c:pt idx="172">
                  <c:v>9.1954670931003943E-3</c:v>
                </c:pt>
                <c:pt idx="173">
                  <c:v>-1.6147986407981992E-2</c:v>
                </c:pt>
                <c:pt idx="174">
                  <c:v>0</c:v>
                </c:pt>
                <c:pt idx="175">
                  <c:v>-9.345862418237658E-3</c:v>
                </c:pt>
                <c:pt idx="176">
                  <c:v>1.8605187831034486E-2</c:v>
                </c:pt>
                <c:pt idx="177">
                  <c:v>1.3730192811902037E-2</c:v>
                </c:pt>
                <c:pt idx="178">
                  <c:v>-4.6996319525774224E-2</c:v>
                </c:pt>
                <c:pt idx="179">
                  <c:v>2.1911584610946354E-2</c:v>
                </c:pt>
                <c:pt idx="180">
                  <c:v>1.3656039091205012E-2</c:v>
                </c:pt>
                <c:pt idx="181">
                  <c:v>7.5575763360794333E-3</c:v>
                </c:pt>
                <c:pt idx="182">
                  <c:v>8.1800047119306891E-3</c:v>
                </c:pt>
                <c:pt idx="183">
                  <c:v>-7.9518765028885018E-3</c:v>
                </c:pt>
                <c:pt idx="184">
                  <c:v>2.0097774804996606E-2</c:v>
                </c:pt>
                <c:pt idx="185">
                  <c:v>-1.305149039478767E-2</c:v>
                </c:pt>
                <c:pt idx="186">
                  <c:v>1.1318620336833308E-3</c:v>
                </c:pt>
                <c:pt idx="187">
                  <c:v>1.4598799421152631E-2</c:v>
                </c:pt>
                <c:pt idx="188">
                  <c:v>1.7680018536172411E-2</c:v>
                </c:pt>
                <c:pt idx="189">
                  <c:v>8.5069768127044622E-3</c:v>
                </c:pt>
                <c:pt idx="190">
                  <c:v>-2.3070341000600916E-2</c:v>
                </c:pt>
                <c:pt idx="191">
                  <c:v>2.6539555234612312E-2</c:v>
                </c:pt>
                <c:pt idx="192">
                  <c:v>2.9852963149681128E-2</c:v>
                </c:pt>
                <c:pt idx="193">
                  <c:v>-1.5668328157724665E-2</c:v>
                </c:pt>
                <c:pt idx="194">
                  <c:v>-1.505081087980544E-2</c:v>
                </c:pt>
                <c:pt idx="195">
                  <c:v>7.3386903934665546E-3</c:v>
                </c:pt>
                <c:pt idx="196">
                  <c:v>-2.1528533611010897E-3</c:v>
                </c:pt>
                <c:pt idx="197">
                  <c:v>-2.3771700553162765E-2</c:v>
                </c:pt>
                <c:pt idx="198">
                  <c:v>8.5705392211121775E-3</c:v>
                </c:pt>
                <c:pt idx="199">
                  <c:v>-4.3859719432543286E-3</c:v>
                </c:pt>
                <c:pt idx="200">
                  <c:v>1.3100624045698056E-2</c:v>
                </c:pt>
                <c:pt idx="201">
                  <c:v>1.720472544963076E-2</c:v>
                </c:pt>
                <c:pt idx="202">
                  <c:v>-1.5037877364540559E-2</c:v>
                </c:pt>
                <c:pt idx="203">
                  <c:v>-4.3384015985981298E-3</c:v>
                </c:pt>
                <c:pt idx="204">
                  <c:v>-1.7544309650909508E-2</c:v>
                </c:pt>
                <c:pt idx="205">
                  <c:v>3.5335725813110445E-3</c:v>
                </c:pt>
                <c:pt idx="206">
                  <c:v>3.7642341602875447E-2</c:v>
                </c:pt>
                <c:pt idx="207">
                  <c:v>-4.6818557536148879E-3</c:v>
                </c:pt>
                <c:pt idx="208">
                  <c:v>-1.7079423451561474E-3</c:v>
                </c:pt>
                <c:pt idx="209">
                  <c:v>1.2812301560485399E-3</c:v>
                </c:pt>
                <c:pt idx="210">
                  <c:v>8.5324237258417558E-4</c:v>
                </c:pt>
                <c:pt idx="211">
                  <c:v>-4.2735107773820497E-3</c:v>
                </c:pt>
                <c:pt idx="212">
                  <c:v>0</c:v>
                </c:pt>
                <c:pt idx="213">
                  <c:v>2.7456846233039289E-2</c:v>
                </c:pt>
                <c:pt idx="214">
                  <c:v>-5.0125418235442863E-3</c:v>
                </c:pt>
                <c:pt idx="215">
                  <c:v>-1.2642393415176468E-2</c:v>
                </c:pt>
                <c:pt idx="216">
                  <c:v>-3.3984739591116212E-3</c:v>
                </c:pt>
                <c:pt idx="217">
                  <c:v>0</c:v>
                </c:pt>
                <c:pt idx="218">
                  <c:v>-2.2376148729503619E-2</c:v>
                </c:pt>
                <c:pt idx="219">
                  <c:v>-4.7982643859198941E-3</c:v>
                </c:pt>
                <c:pt idx="220">
                  <c:v>-8.7489069447610642E-4</c:v>
                </c:pt>
                <c:pt idx="221">
                  <c:v>-3.5072372645654254E-3</c:v>
                </c:pt>
                <c:pt idx="222">
                  <c:v>-7.4939737974080989E-3</c:v>
                </c:pt>
                <c:pt idx="223">
                  <c:v>-8.8889474172460393E-3</c:v>
                </c:pt>
                <c:pt idx="224">
                  <c:v>1.0215500784451858E-2</c:v>
                </c:pt>
                <c:pt idx="225">
                  <c:v>4.4179368953616531E-4</c:v>
                </c:pt>
                <c:pt idx="226">
                  <c:v>7.042282625412951E-3</c:v>
                </c:pt>
                <c:pt idx="227">
                  <c:v>3.9395980040803098E-3</c:v>
                </c:pt>
                <c:pt idx="228">
                  <c:v>4.7940819646743755E-3</c:v>
                </c:pt>
                <c:pt idx="229">
                  <c:v>7.3641225151350386E-3</c:v>
                </c:pt>
                <c:pt idx="230">
                  <c:v>-1.8293193047325376E-2</c:v>
                </c:pt>
                <c:pt idx="231">
                  <c:v>-7.9435545675150473E-3</c:v>
                </c:pt>
                <c:pt idx="232">
                  <c:v>1.1015753604485309E-2</c:v>
                </c:pt>
                <c:pt idx="233">
                  <c:v>1.435743609831348E-2</c:v>
                </c:pt>
                <c:pt idx="234">
                  <c:v>1.1168500970576383E-2</c:v>
                </c:pt>
                <c:pt idx="235">
                  <c:v>-6.8581494694540711E-3</c:v>
                </c:pt>
                <c:pt idx="236">
                  <c:v>0</c:v>
                </c:pt>
                <c:pt idx="237">
                  <c:v>4.2918520815410843E-3</c:v>
                </c:pt>
                <c:pt idx="238">
                  <c:v>-1.7145310672405669E-3</c:v>
                </c:pt>
                <c:pt idx="239">
                  <c:v>1.2787898049755688E-2</c:v>
                </c:pt>
                <c:pt idx="240">
                  <c:v>-2.5445306349947613E-3</c:v>
                </c:pt>
                <c:pt idx="241">
                  <c:v>2.7226812700213952E-2</c:v>
                </c:pt>
                <c:pt idx="242">
                  <c:v>3.5319279007561336E-2</c:v>
                </c:pt>
                <c:pt idx="243">
                  <c:v>-3.996807878520206E-3</c:v>
                </c:pt>
                <c:pt idx="244">
                  <c:v>-4.8173517490440743E-3</c:v>
                </c:pt>
                <c:pt idx="245">
                  <c:v>-5.2451199531476558E-3</c:v>
                </c:pt>
                <c:pt idx="246">
                  <c:v>1.9231361927887592E-2</c:v>
                </c:pt>
                <c:pt idx="247">
                  <c:v>-2.3837913552762504E-3</c:v>
                </c:pt>
                <c:pt idx="248">
                  <c:v>0</c:v>
                </c:pt>
                <c:pt idx="249">
                  <c:v>-4.3850977184185531E-3</c:v>
                </c:pt>
                <c:pt idx="250">
                  <c:v>-9.2314522727463232E-3</c:v>
                </c:pt>
                <c:pt idx="251">
                  <c:v>-5.2557226296711659E-3</c:v>
                </c:pt>
                <c:pt idx="252">
                  <c:v>-6.9148129905840187E-3</c:v>
                </c:pt>
                <c:pt idx="253">
                  <c:v>2.8530689824064807E-3</c:v>
                </c:pt>
                <c:pt idx="254">
                  <c:v>2.4390255993587892E-3</c:v>
                </c:pt>
                <c:pt idx="255">
                  <c:v>4.8602768822526626E-3</c:v>
                </c:pt>
                <c:pt idx="256">
                  <c:v>-2.0408871631207123E-2</c:v>
                </c:pt>
                <c:pt idx="257">
                  <c:v>-5.789925190412523E-3</c:v>
                </c:pt>
                <c:pt idx="258">
                  <c:v>-7.0759920632526346E-3</c:v>
                </c:pt>
                <c:pt idx="259">
                  <c:v>-8.3577104739615776E-4</c:v>
                </c:pt>
                <c:pt idx="260">
                  <c:v>-1.7714507932317755E-2</c:v>
                </c:pt>
                <c:pt idx="261">
                  <c:v>8.4746269909722356E-3</c:v>
                </c:pt>
                <c:pt idx="262">
                  <c:v>-1.689189590844829E-3</c:v>
                </c:pt>
                <c:pt idx="263">
                  <c:v>2.215346607169514E-2</c:v>
                </c:pt>
                <c:pt idx="264">
                  <c:v>2.8895788939681134E-3</c:v>
                </c:pt>
                <c:pt idx="265">
                  <c:v>-1.495044457843912E-2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B-4A04-9E49-D09917366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531144"/>
        <c:axId val="720531472"/>
      </c:barChart>
      <c:catAx>
        <c:axId val="720531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0531472"/>
        <c:crosses val="autoZero"/>
        <c:auto val="1"/>
        <c:lblAlgn val="ctr"/>
        <c:lblOffset val="100"/>
        <c:noMultiLvlLbl val="0"/>
      </c:catAx>
      <c:valAx>
        <c:axId val="72053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053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 акций ДЭК ао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'Данные с выбросами'!$J$3:$J$269</c:f>
              <c:numCache>
                <c:formatCode>General</c:formatCode>
                <c:ptCount val="267"/>
                <c:pt idx="0">
                  <c:v>0.999</c:v>
                </c:pt>
                <c:pt idx="1">
                  <c:v>0.997</c:v>
                </c:pt>
                <c:pt idx="2">
                  <c:v>0.98</c:v>
                </c:pt>
                <c:pt idx="3">
                  <c:v>0.90800000000000003</c:v>
                </c:pt>
                <c:pt idx="4">
                  <c:v>0.9</c:v>
                </c:pt>
                <c:pt idx="5">
                  <c:v>0.91400000000000003</c:v>
                </c:pt>
                <c:pt idx="6">
                  <c:v>0.879</c:v>
                </c:pt>
                <c:pt idx="7">
                  <c:v>0.879</c:v>
                </c:pt>
                <c:pt idx="8">
                  <c:v>1.1000000000000001</c:v>
                </c:pt>
                <c:pt idx="9">
                  <c:v>1.181</c:v>
                </c:pt>
                <c:pt idx="10">
                  <c:v>1.468</c:v>
                </c:pt>
                <c:pt idx="11">
                  <c:v>1.226</c:v>
                </c:pt>
                <c:pt idx="12">
                  <c:v>1.22</c:v>
                </c:pt>
                <c:pt idx="13">
                  <c:v>1.194</c:v>
                </c:pt>
                <c:pt idx="14">
                  <c:v>1.0660000000000001</c:v>
                </c:pt>
                <c:pt idx="15">
                  <c:v>1.0189999999999999</c:v>
                </c:pt>
                <c:pt idx="16">
                  <c:v>1.042</c:v>
                </c:pt>
                <c:pt idx="17">
                  <c:v>1</c:v>
                </c:pt>
                <c:pt idx="18">
                  <c:v>0.97</c:v>
                </c:pt>
                <c:pt idx="19">
                  <c:v>0.90200000000000002</c:v>
                </c:pt>
                <c:pt idx="20">
                  <c:v>0.95899999999999996</c:v>
                </c:pt>
                <c:pt idx="21">
                  <c:v>0.85</c:v>
                </c:pt>
                <c:pt idx="22">
                  <c:v>0.85499999999999998</c:v>
                </c:pt>
                <c:pt idx="23">
                  <c:v>0.871</c:v>
                </c:pt>
                <c:pt idx="24">
                  <c:v>0.83099999999999996</c:v>
                </c:pt>
                <c:pt idx="25">
                  <c:v>0.83599999999999997</c:v>
                </c:pt>
                <c:pt idx="26">
                  <c:v>0.82</c:v>
                </c:pt>
                <c:pt idx="27">
                  <c:v>0.79500000000000004</c:v>
                </c:pt>
                <c:pt idx="28">
                  <c:v>0.85</c:v>
                </c:pt>
                <c:pt idx="29">
                  <c:v>0.93</c:v>
                </c:pt>
                <c:pt idx="30">
                  <c:v>1.004</c:v>
                </c:pt>
                <c:pt idx="31">
                  <c:v>0.98</c:v>
                </c:pt>
                <c:pt idx="32">
                  <c:v>0.95</c:v>
                </c:pt>
                <c:pt idx="33">
                  <c:v>0.95499999999999996</c:v>
                </c:pt>
                <c:pt idx="34">
                  <c:v>0.96</c:v>
                </c:pt>
                <c:pt idx="35">
                  <c:v>0.95</c:v>
                </c:pt>
                <c:pt idx="36">
                  <c:v>0.93100000000000005</c:v>
                </c:pt>
                <c:pt idx="37">
                  <c:v>0.88700000000000001</c:v>
                </c:pt>
                <c:pt idx="38">
                  <c:v>0.85099999999999998</c:v>
                </c:pt>
                <c:pt idx="39">
                  <c:v>0.92200000000000004</c:v>
                </c:pt>
                <c:pt idx="40">
                  <c:v>0.88800000000000001</c:v>
                </c:pt>
                <c:pt idx="41">
                  <c:v>0.88500000000000001</c:v>
                </c:pt>
                <c:pt idx="42">
                  <c:v>0.85</c:v>
                </c:pt>
                <c:pt idx="43">
                  <c:v>0.83199999999999996</c:v>
                </c:pt>
                <c:pt idx="44">
                  <c:v>0.81</c:v>
                </c:pt>
                <c:pt idx="45">
                  <c:v>0.84</c:v>
                </c:pt>
                <c:pt idx="46">
                  <c:v>0.75</c:v>
                </c:pt>
                <c:pt idx="47">
                  <c:v>0.71799999999999997</c:v>
                </c:pt>
                <c:pt idx="48">
                  <c:v>0.73899999999999999</c:v>
                </c:pt>
                <c:pt idx="49">
                  <c:v>0.71199999999999997</c:v>
                </c:pt>
                <c:pt idx="50">
                  <c:v>0.69</c:v>
                </c:pt>
                <c:pt idx="51">
                  <c:v>0.71</c:v>
                </c:pt>
                <c:pt idx="52">
                  <c:v>0.72499999999999998</c:v>
                </c:pt>
                <c:pt idx="53">
                  <c:v>0.68500000000000005</c:v>
                </c:pt>
                <c:pt idx="54">
                  <c:v>0.66800000000000004</c:v>
                </c:pt>
                <c:pt idx="55">
                  <c:v>0.69399999999999995</c:v>
                </c:pt>
                <c:pt idx="56">
                  <c:v>0.73499999999999999</c:v>
                </c:pt>
                <c:pt idx="57">
                  <c:v>0.65700000000000003</c:v>
                </c:pt>
                <c:pt idx="58">
                  <c:v>0.66800000000000004</c:v>
                </c:pt>
                <c:pt idx="59">
                  <c:v>0.66</c:v>
                </c:pt>
                <c:pt idx="60">
                  <c:v>0.66700000000000004</c:v>
                </c:pt>
                <c:pt idx="61">
                  <c:v>0.65900000000000003</c:v>
                </c:pt>
                <c:pt idx="62">
                  <c:v>0.66</c:v>
                </c:pt>
                <c:pt idx="63">
                  <c:v>0.66</c:v>
                </c:pt>
                <c:pt idx="64">
                  <c:v>0.65900000000000003</c:v>
                </c:pt>
                <c:pt idx="65">
                  <c:v>0.67500000000000004</c:v>
                </c:pt>
                <c:pt idx="66">
                  <c:v>0.66700000000000004</c:v>
                </c:pt>
                <c:pt idx="67">
                  <c:v>0.63800000000000001</c:v>
                </c:pt>
                <c:pt idx="68">
                  <c:v>0.59499999999999997</c:v>
                </c:pt>
                <c:pt idx="69">
                  <c:v>0.6</c:v>
                </c:pt>
                <c:pt idx="70">
                  <c:v>0.59899999999999998</c:v>
                </c:pt>
                <c:pt idx="71">
                  <c:v>0.60199999999999998</c:v>
                </c:pt>
                <c:pt idx="72">
                  <c:v>0.57699999999999996</c:v>
                </c:pt>
                <c:pt idx="73">
                  <c:v>0.55500000000000005</c:v>
                </c:pt>
                <c:pt idx="74">
                  <c:v>0.59799999999999998</c:v>
                </c:pt>
                <c:pt idx="75">
                  <c:v>0.57999999999999996</c:v>
                </c:pt>
                <c:pt idx="76">
                  <c:v>0.57299999999999995</c:v>
                </c:pt>
                <c:pt idx="77">
                  <c:v>0.57999999999999996</c:v>
                </c:pt>
                <c:pt idx="78">
                  <c:v>0.55300000000000005</c:v>
                </c:pt>
                <c:pt idx="79">
                  <c:v>0.53200000000000003</c:v>
                </c:pt>
                <c:pt idx="80">
                  <c:v>0.56399999999999995</c:v>
                </c:pt>
                <c:pt idx="81">
                  <c:v>0.61499999999999999</c:v>
                </c:pt>
                <c:pt idx="82">
                  <c:v>0.60799999999999998</c:v>
                </c:pt>
                <c:pt idx="83">
                  <c:v>0.57999999999999996</c:v>
                </c:pt>
                <c:pt idx="84">
                  <c:v>0.59699999999999998</c:v>
                </c:pt>
                <c:pt idx="85">
                  <c:v>0.60599999999999998</c:v>
                </c:pt>
                <c:pt idx="86">
                  <c:v>0.62</c:v>
                </c:pt>
                <c:pt idx="87">
                  <c:v>0.63700000000000001</c:v>
                </c:pt>
                <c:pt idx="88">
                  <c:v>0.64700000000000002</c:v>
                </c:pt>
                <c:pt idx="89">
                  <c:v>0.69199999999999995</c:v>
                </c:pt>
                <c:pt idx="90">
                  <c:v>0.68100000000000005</c:v>
                </c:pt>
                <c:pt idx="91">
                  <c:v>0.67600000000000005</c:v>
                </c:pt>
                <c:pt idx="92">
                  <c:v>0.64800000000000002</c:v>
                </c:pt>
                <c:pt idx="93">
                  <c:v>0.64600000000000002</c:v>
                </c:pt>
                <c:pt idx="94">
                  <c:v>0.63800000000000001</c:v>
                </c:pt>
                <c:pt idx="95">
                  <c:v>0.63300000000000001</c:v>
                </c:pt>
                <c:pt idx="96">
                  <c:v>0.63</c:v>
                </c:pt>
                <c:pt idx="97">
                  <c:v>0.63300000000000001</c:v>
                </c:pt>
                <c:pt idx="98">
                  <c:v>0.627</c:v>
                </c:pt>
                <c:pt idx="99">
                  <c:v>0.66600000000000004</c:v>
                </c:pt>
                <c:pt idx="100">
                  <c:v>0.70899999999999996</c:v>
                </c:pt>
                <c:pt idx="101">
                  <c:v>0.71599999999999997</c:v>
                </c:pt>
                <c:pt idx="102">
                  <c:v>0.67200000000000004</c:v>
                </c:pt>
                <c:pt idx="103">
                  <c:v>0.69499999999999995</c:v>
                </c:pt>
                <c:pt idx="104">
                  <c:v>0.66500000000000004</c:v>
                </c:pt>
                <c:pt idx="105">
                  <c:v>0.68</c:v>
                </c:pt>
                <c:pt idx="106">
                  <c:v>0.7</c:v>
                </c:pt>
                <c:pt idx="107">
                  <c:v>0.69499999999999995</c:v>
                </c:pt>
                <c:pt idx="108">
                  <c:v>0.70499999999999996</c:v>
                </c:pt>
                <c:pt idx="109">
                  <c:v>0.69299999999999995</c:v>
                </c:pt>
                <c:pt idx="110">
                  <c:v>0.67200000000000004</c:v>
                </c:pt>
                <c:pt idx="111">
                  <c:v>0.68700000000000006</c:v>
                </c:pt>
                <c:pt idx="112">
                  <c:v>0.63900000000000001</c:v>
                </c:pt>
                <c:pt idx="113">
                  <c:v>0.58899999999999997</c:v>
                </c:pt>
                <c:pt idx="114">
                  <c:v>0.57899999999999996</c:v>
                </c:pt>
                <c:pt idx="115">
                  <c:v>0.56999999999999995</c:v>
                </c:pt>
                <c:pt idx="116">
                  <c:v>0.53</c:v>
                </c:pt>
                <c:pt idx="117">
                  <c:v>0.52300000000000002</c:v>
                </c:pt>
                <c:pt idx="118">
                  <c:v>0.52200000000000002</c:v>
                </c:pt>
                <c:pt idx="119">
                  <c:v>0.52700000000000002</c:v>
                </c:pt>
                <c:pt idx="120">
                  <c:v>0.53600000000000003</c:v>
                </c:pt>
                <c:pt idx="121">
                  <c:v>0.53700000000000003</c:v>
                </c:pt>
                <c:pt idx="122">
                  <c:v>0.52200000000000002</c:v>
                </c:pt>
                <c:pt idx="123">
                  <c:v>0.52100000000000002</c:v>
                </c:pt>
                <c:pt idx="124">
                  <c:v>0.51500000000000001</c:v>
                </c:pt>
                <c:pt idx="125">
                  <c:v>0.498</c:v>
                </c:pt>
                <c:pt idx="126">
                  <c:v>0.499</c:v>
                </c:pt>
                <c:pt idx="127">
                  <c:v>0.44800000000000001</c:v>
                </c:pt>
                <c:pt idx="128">
                  <c:v>0.44</c:v>
                </c:pt>
                <c:pt idx="129">
                  <c:v>0.45</c:v>
                </c:pt>
                <c:pt idx="130">
                  <c:v>0.46400000000000002</c:v>
                </c:pt>
                <c:pt idx="131">
                  <c:v>0.45700000000000002</c:v>
                </c:pt>
                <c:pt idx="132">
                  <c:v>0.47099999999999997</c:v>
                </c:pt>
                <c:pt idx="133">
                  <c:v>0.47199999999999998</c:v>
                </c:pt>
                <c:pt idx="134">
                  <c:v>0.45</c:v>
                </c:pt>
                <c:pt idx="135">
                  <c:v>0.45600000000000002</c:v>
                </c:pt>
                <c:pt idx="136">
                  <c:v>0.46899999999999997</c:v>
                </c:pt>
                <c:pt idx="137">
                  <c:v>0.47599999999999998</c:v>
                </c:pt>
                <c:pt idx="138">
                  <c:v>0.44500000000000001</c:v>
                </c:pt>
                <c:pt idx="139">
                  <c:v>0.45300000000000001</c:v>
                </c:pt>
                <c:pt idx="140">
                  <c:v>0.47799999999999998</c:v>
                </c:pt>
                <c:pt idx="141">
                  <c:v>0.47499999999999998</c:v>
                </c:pt>
                <c:pt idx="142">
                  <c:v>0.49</c:v>
                </c:pt>
                <c:pt idx="143">
                  <c:v>0.48399999999999999</c:v>
                </c:pt>
                <c:pt idx="144">
                  <c:v>0.48299999999999998</c:v>
                </c:pt>
                <c:pt idx="145">
                  <c:v>0.49399999999999999</c:v>
                </c:pt>
                <c:pt idx="146">
                  <c:v>0.53700000000000003</c:v>
                </c:pt>
                <c:pt idx="147">
                  <c:v>0.53500000000000003</c:v>
                </c:pt>
                <c:pt idx="148">
                  <c:v>0.52900000000000003</c:v>
                </c:pt>
                <c:pt idx="149">
                  <c:v>0.51</c:v>
                </c:pt>
                <c:pt idx="150">
                  <c:v>0.52800000000000002</c:v>
                </c:pt>
                <c:pt idx="151">
                  <c:v>0.51300000000000001</c:v>
                </c:pt>
                <c:pt idx="152">
                  <c:v>0.51100000000000001</c:v>
                </c:pt>
                <c:pt idx="153">
                  <c:v>0.5</c:v>
                </c:pt>
                <c:pt idx="154">
                  <c:v>0.59799999999999998</c:v>
                </c:pt>
                <c:pt idx="155">
                  <c:v>0.72199999999999998</c:v>
                </c:pt>
                <c:pt idx="156">
                  <c:v>0.71799999999999997</c:v>
                </c:pt>
                <c:pt idx="157">
                  <c:v>0.70299999999999996</c:v>
                </c:pt>
                <c:pt idx="158">
                  <c:v>0.81100000000000005</c:v>
                </c:pt>
                <c:pt idx="159">
                  <c:v>0.80400000000000005</c:v>
                </c:pt>
                <c:pt idx="160">
                  <c:v>0.80900000000000005</c:v>
                </c:pt>
                <c:pt idx="161">
                  <c:v>0.8</c:v>
                </c:pt>
                <c:pt idx="162">
                  <c:v>0.90300000000000002</c:v>
                </c:pt>
                <c:pt idx="163">
                  <c:v>0.96899999999999997</c:v>
                </c:pt>
                <c:pt idx="164">
                  <c:v>0.96299999999999997</c:v>
                </c:pt>
                <c:pt idx="165">
                  <c:v>0.95</c:v>
                </c:pt>
                <c:pt idx="166">
                  <c:v>0.95199999999999996</c:v>
                </c:pt>
                <c:pt idx="167">
                  <c:v>0.98699999999999999</c:v>
                </c:pt>
                <c:pt idx="168">
                  <c:v>1.1000000000000001</c:v>
                </c:pt>
                <c:pt idx="169">
                  <c:v>1.056</c:v>
                </c:pt>
                <c:pt idx="170">
                  <c:v>1.107</c:v>
                </c:pt>
                <c:pt idx="171">
                  <c:v>1.165</c:v>
                </c:pt>
                <c:pt idx="172">
                  <c:v>1.1599999999999999</c:v>
                </c:pt>
                <c:pt idx="173">
                  <c:v>1.157</c:v>
                </c:pt>
                <c:pt idx="174">
                  <c:v>1.1599999999999999</c:v>
                </c:pt>
                <c:pt idx="175">
                  <c:v>1.208</c:v>
                </c:pt>
                <c:pt idx="176">
                  <c:v>1.278</c:v>
                </c:pt>
                <c:pt idx="177">
                  <c:v>1.3160000000000001</c:v>
                </c:pt>
                <c:pt idx="178">
                  <c:v>1.2949999999999999</c:v>
                </c:pt>
                <c:pt idx="179">
                  <c:v>1.2929999999999999</c:v>
                </c:pt>
                <c:pt idx="180">
                  <c:v>1.3460000000000001</c:v>
                </c:pt>
                <c:pt idx="181">
                  <c:v>1.423</c:v>
                </c:pt>
                <c:pt idx="182">
                  <c:v>1.48</c:v>
                </c:pt>
                <c:pt idx="183">
                  <c:v>1.9</c:v>
                </c:pt>
                <c:pt idx="184">
                  <c:v>1.9350000000000001</c:v>
                </c:pt>
                <c:pt idx="185">
                  <c:v>1.7989999999999999</c:v>
                </c:pt>
                <c:pt idx="186">
                  <c:v>1.518</c:v>
                </c:pt>
                <c:pt idx="187">
                  <c:v>1.464</c:v>
                </c:pt>
                <c:pt idx="188">
                  <c:v>1.478</c:v>
                </c:pt>
                <c:pt idx="189">
                  <c:v>1.3979999999999999</c:v>
                </c:pt>
                <c:pt idx="190">
                  <c:v>1.3180000000000001</c:v>
                </c:pt>
                <c:pt idx="191">
                  <c:v>1.552</c:v>
                </c:pt>
                <c:pt idx="192">
                  <c:v>1.478</c:v>
                </c:pt>
                <c:pt idx="193">
                  <c:v>1.518</c:v>
                </c:pt>
                <c:pt idx="194">
                  <c:v>1.498</c:v>
                </c:pt>
                <c:pt idx="195">
                  <c:v>1.548</c:v>
                </c:pt>
                <c:pt idx="196">
                  <c:v>1.496</c:v>
                </c:pt>
                <c:pt idx="197">
                  <c:v>1.6379999999999999</c:v>
                </c:pt>
                <c:pt idx="198">
                  <c:v>1.61</c:v>
                </c:pt>
                <c:pt idx="199">
                  <c:v>1.59</c:v>
                </c:pt>
                <c:pt idx="200">
                  <c:v>1.524</c:v>
                </c:pt>
                <c:pt idx="201">
                  <c:v>1.486</c:v>
                </c:pt>
                <c:pt idx="202">
                  <c:v>1.3959999999999999</c:v>
                </c:pt>
                <c:pt idx="203">
                  <c:v>1.44</c:v>
                </c:pt>
                <c:pt idx="204">
                  <c:v>1.3720000000000001</c:v>
                </c:pt>
                <c:pt idx="205">
                  <c:v>1.33</c:v>
                </c:pt>
                <c:pt idx="206">
                  <c:v>1.3140000000000001</c:v>
                </c:pt>
                <c:pt idx="207">
                  <c:v>1.34</c:v>
                </c:pt>
                <c:pt idx="208">
                  <c:v>1.32</c:v>
                </c:pt>
                <c:pt idx="209">
                  <c:v>1.3220000000000001</c:v>
                </c:pt>
                <c:pt idx="210">
                  <c:v>1.496</c:v>
                </c:pt>
                <c:pt idx="211">
                  <c:v>1.482</c:v>
                </c:pt>
                <c:pt idx="212">
                  <c:v>1.4990000000000001</c:v>
                </c:pt>
                <c:pt idx="213">
                  <c:v>1.504</c:v>
                </c:pt>
                <c:pt idx="214">
                  <c:v>1.51</c:v>
                </c:pt>
                <c:pt idx="215">
                  <c:v>1.5349999999999999</c:v>
                </c:pt>
                <c:pt idx="216">
                  <c:v>1.4850000000000001</c:v>
                </c:pt>
                <c:pt idx="217">
                  <c:v>1.3759999999999999</c:v>
                </c:pt>
                <c:pt idx="218">
                  <c:v>1.4490000000000001</c:v>
                </c:pt>
                <c:pt idx="219">
                  <c:v>1.4139999999999999</c:v>
                </c:pt>
                <c:pt idx="220">
                  <c:v>1.3680000000000001</c:v>
                </c:pt>
                <c:pt idx="221">
                  <c:v>1.3109999999999999</c:v>
                </c:pt>
                <c:pt idx="222">
                  <c:v>1.3</c:v>
                </c:pt>
                <c:pt idx="223">
                  <c:v>1.2809999999999999</c:v>
                </c:pt>
                <c:pt idx="224">
                  <c:v>1.17</c:v>
                </c:pt>
                <c:pt idx="225">
                  <c:v>1.0629999999999999</c:v>
                </c:pt>
                <c:pt idx="226">
                  <c:v>1.1000000000000001</c:v>
                </c:pt>
                <c:pt idx="227">
                  <c:v>1.002</c:v>
                </c:pt>
                <c:pt idx="228">
                  <c:v>1.25</c:v>
                </c:pt>
                <c:pt idx="229">
                  <c:v>1.2190000000000001</c:v>
                </c:pt>
                <c:pt idx="230">
                  <c:v>1.23</c:v>
                </c:pt>
                <c:pt idx="231">
                  <c:v>1.2549999999999999</c:v>
                </c:pt>
                <c:pt idx="232">
                  <c:v>1.3</c:v>
                </c:pt>
                <c:pt idx="233">
                  <c:v>1.2789999999999999</c:v>
                </c:pt>
                <c:pt idx="234">
                  <c:v>1.2170000000000001</c:v>
                </c:pt>
                <c:pt idx="235">
                  <c:v>1.224</c:v>
                </c:pt>
                <c:pt idx="236">
                  <c:v>1.2</c:v>
                </c:pt>
                <c:pt idx="237">
                  <c:v>1.18</c:v>
                </c:pt>
                <c:pt idx="238">
                  <c:v>1.173</c:v>
                </c:pt>
                <c:pt idx="239">
                  <c:v>1.1120000000000001</c:v>
                </c:pt>
                <c:pt idx="240">
                  <c:v>1.071</c:v>
                </c:pt>
                <c:pt idx="241">
                  <c:v>1.0860000000000001</c:v>
                </c:pt>
                <c:pt idx="242">
                  <c:v>1.093</c:v>
                </c:pt>
                <c:pt idx="243">
                  <c:v>1.0860000000000001</c:v>
                </c:pt>
                <c:pt idx="244">
                  <c:v>1.026</c:v>
                </c:pt>
                <c:pt idx="245">
                  <c:v>1.02</c:v>
                </c:pt>
                <c:pt idx="246">
                  <c:v>1.119</c:v>
                </c:pt>
                <c:pt idx="247">
                  <c:v>1.0449999999999999</c:v>
                </c:pt>
                <c:pt idx="248">
                  <c:v>0.99</c:v>
                </c:pt>
                <c:pt idx="249">
                  <c:v>0.98599999999999999</c:v>
                </c:pt>
                <c:pt idx="250">
                  <c:v>0.95</c:v>
                </c:pt>
                <c:pt idx="251">
                  <c:v>0.93500000000000005</c:v>
                </c:pt>
                <c:pt idx="252">
                  <c:v>0.99299999999999999</c:v>
                </c:pt>
                <c:pt idx="253">
                  <c:v>0.92200000000000004</c:v>
                </c:pt>
                <c:pt idx="254">
                  <c:v>1.028</c:v>
                </c:pt>
                <c:pt idx="255">
                  <c:v>0.996</c:v>
                </c:pt>
                <c:pt idx="256">
                  <c:v>0.94</c:v>
                </c:pt>
                <c:pt idx="257">
                  <c:v>0.94799999999999995</c:v>
                </c:pt>
                <c:pt idx="258">
                  <c:v>0.93200000000000005</c:v>
                </c:pt>
                <c:pt idx="259">
                  <c:v>0.94199999999999995</c:v>
                </c:pt>
                <c:pt idx="260">
                  <c:v>0.93600000000000005</c:v>
                </c:pt>
                <c:pt idx="261">
                  <c:v>0.98599999999999999</c:v>
                </c:pt>
                <c:pt idx="262">
                  <c:v>1.0429999999999999</c:v>
                </c:pt>
                <c:pt idx="263">
                  <c:v>1.0009999999999999</c:v>
                </c:pt>
                <c:pt idx="264">
                  <c:v>0.997</c:v>
                </c:pt>
                <c:pt idx="265">
                  <c:v>0.999</c:v>
                </c:pt>
                <c:pt idx="266">
                  <c:v>1.0329999999999999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8-4470-9544-A60F3A476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533768"/>
        <c:axId val="720535408"/>
      </c:barChart>
      <c:catAx>
        <c:axId val="720533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0535408"/>
        <c:crosses val="autoZero"/>
        <c:auto val="1"/>
        <c:lblAlgn val="ctr"/>
        <c:lblOffset val="100"/>
        <c:noMultiLvlLbl val="0"/>
      </c:catAx>
      <c:valAx>
        <c:axId val="72053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0533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 торгов ДЭК ао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'Данные с выбросами'!$K$3:$K$269</c:f>
              <c:numCache>
                <c:formatCode>General</c:formatCode>
                <c:ptCount val="267"/>
                <c:pt idx="0">
                  <c:v>2000</c:v>
                </c:pt>
                <c:pt idx="1">
                  <c:v>624000</c:v>
                </c:pt>
                <c:pt idx="2">
                  <c:v>266000</c:v>
                </c:pt>
                <c:pt idx="3">
                  <c:v>5221000</c:v>
                </c:pt>
                <c:pt idx="4">
                  <c:v>4321000</c:v>
                </c:pt>
                <c:pt idx="5">
                  <c:v>793000</c:v>
                </c:pt>
                <c:pt idx="6">
                  <c:v>1275000</c:v>
                </c:pt>
                <c:pt idx="7">
                  <c:v>902000</c:v>
                </c:pt>
                <c:pt idx="8">
                  <c:v>5274000</c:v>
                </c:pt>
                <c:pt idx="9">
                  <c:v>3804000</c:v>
                </c:pt>
                <c:pt idx="10">
                  <c:v>9283000</c:v>
                </c:pt>
                <c:pt idx="11">
                  <c:v>454000</c:v>
                </c:pt>
                <c:pt idx="12">
                  <c:v>859000</c:v>
                </c:pt>
                <c:pt idx="13">
                  <c:v>263000</c:v>
                </c:pt>
                <c:pt idx="14">
                  <c:v>728000</c:v>
                </c:pt>
                <c:pt idx="15">
                  <c:v>934000</c:v>
                </c:pt>
                <c:pt idx="16">
                  <c:v>116000</c:v>
                </c:pt>
                <c:pt idx="17">
                  <c:v>81000</c:v>
                </c:pt>
                <c:pt idx="18">
                  <c:v>216000</c:v>
                </c:pt>
                <c:pt idx="19">
                  <c:v>380000</c:v>
                </c:pt>
                <c:pt idx="20">
                  <c:v>7000</c:v>
                </c:pt>
                <c:pt idx="21">
                  <c:v>234000</c:v>
                </c:pt>
                <c:pt idx="22">
                  <c:v>204000</c:v>
                </c:pt>
                <c:pt idx="23">
                  <c:v>165000</c:v>
                </c:pt>
                <c:pt idx="24">
                  <c:v>270000</c:v>
                </c:pt>
                <c:pt idx="25">
                  <c:v>106000</c:v>
                </c:pt>
                <c:pt idx="26">
                  <c:v>110000</c:v>
                </c:pt>
                <c:pt idx="27">
                  <c:v>409000</c:v>
                </c:pt>
                <c:pt idx="28">
                  <c:v>213000</c:v>
                </c:pt>
                <c:pt idx="29">
                  <c:v>1004000</c:v>
                </c:pt>
                <c:pt idx="30">
                  <c:v>4407000</c:v>
                </c:pt>
                <c:pt idx="31">
                  <c:v>3560000</c:v>
                </c:pt>
                <c:pt idx="32">
                  <c:v>1192000</c:v>
                </c:pt>
                <c:pt idx="33">
                  <c:v>1082000</c:v>
                </c:pt>
                <c:pt idx="34">
                  <c:v>498000</c:v>
                </c:pt>
                <c:pt idx="35">
                  <c:v>2558000</c:v>
                </c:pt>
                <c:pt idx="36">
                  <c:v>772000</c:v>
                </c:pt>
                <c:pt idx="37">
                  <c:v>684000</c:v>
                </c:pt>
                <c:pt idx="38">
                  <c:v>186000</c:v>
                </c:pt>
                <c:pt idx="39">
                  <c:v>614000</c:v>
                </c:pt>
                <c:pt idx="40">
                  <c:v>2880000</c:v>
                </c:pt>
                <c:pt idx="41">
                  <c:v>107000</c:v>
                </c:pt>
                <c:pt idx="42">
                  <c:v>347000</c:v>
                </c:pt>
                <c:pt idx="43">
                  <c:v>498000</c:v>
                </c:pt>
                <c:pt idx="44">
                  <c:v>1355000</c:v>
                </c:pt>
                <c:pt idx="45">
                  <c:v>1225000</c:v>
                </c:pt>
                <c:pt idx="46">
                  <c:v>1869000</c:v>
                </c:pt>
                <c:pt idx="47">
                  <c:v>1391000</c:v>
                </c:pt>
                <c:pt idx="48">
                  <c:v>380000</c:v>
                </c:pt>
                <c:pt idx="49">
                  <c:v>720000</c:v>
                </c:pt>
                <c:pt idx="50">
                  <c:v>816000</c:v>
                </c:pt>
                <c:pt idx="51">
                  <c:v>944000</c:v>
                </c:pt>
                <c:pt idx="52">
                  <c:v>146000</c:v>
                </c:pt>
                <c:pt idx="53">
                  <c:v>2833000</c:v>
                </c:pt>
                <c:pt idx="54">
                  <c:v>307000</c:v>
                </c:pt>
                <c:pt idx="55">
                  <c:v>919000</c:v>
                </c:pt>
                <c:pt idx="56">
                  <c:v>1797000</c:v>
                </c:pt>
                <c:pt idx="57">
                  <c:v>1470000</c:v>
                </c:pt>
                <c:pt idx="58">
                  <c:v>1001000</c:v>
                </c:pt>
                <c:pt idx="59">
                  <c:v>345000</c:v>
                </c:pt>
                <c:pt idx="60">
                  <c:v>411000</c:v>
                </c:pt>
                <c:pt idx="61">
                  <c:v>281000</c:v>
                </c:pt>
                <c:pt idx="62">
                  <c:v>1126000</c:v>
                </c:pt>
                <c:pt idx="63">
                  <c:v>1358000</c:v>
                </c:pt>
                <c:pt idx="64">
                  <c:v>1782000</c:v>
                </c:pt>
                <c:pt idx="65">
                  <c:v>3624000</c:v>
                </c:pt>
                <c:pt idx="66">
                  <c:v>993000</c:v>
                </c:pt>
                <c:pt idx="67">
                  <c:v>2083000</c:v>
                </c:pt>
                <c:pt idx="68">
                  <c:v>2217000</c:v>
                </c:pt>
                <c:pt idx="69">
                  <c:v>274000</c:v>
                </c:pt>
                <c:pt idx="70">
                  <c:v>167000</c:v>
                </c:pt>
                <c:pt idx="71">
                  <c:v>1067000</c:v>
                </c:pt>
                <c:pt idx="72">
                  <c:v>2372000</c:v>
                </c:pt>
                <c:pt idx="73">
                  <c:v>315000</c:v>
                </c:pt>
                <c:pt idx="74">
                  <c:v>1393000</c:v>
                </c:pt>
                <c:pt idx="75">
                  <c:v>894000</c:v>
                </c:pt>
                <c:pt idx="76">
                  <c:v>1847000</c:v>
                </c:pt>
                <c:pt idx="77">
                  <c:v>549000</c:v>
                </c:pt>
                <c:pt idx="78">
                  <c:v>1101000</c:v>
                </c:pt>
                <c:pt idx="79">
                  <c:v>1290000</c:v>
                </c:pt>
                <c:pt idx="80">
                  <c:v>1229000</c:v>
                </c:pt>
                <c:pt idx="81">
                  <c:v>12047000</c:v>
                </c:pt>
                <c:pt idx="82">
                  <c:v>1132000</c:v>
                </c:pt>
                <c:pt idx="83">
                  <c:v>1829000</c:v>
                </c:pt>
                <c:pt idx="84">
                  <c:v>4075000</c:v>
                </c:pt>
                <c:pt idx="85">
                  <c:v>6462000</c:v>
                </c:pt>
                <c:pt idx="86">
                  <c:v>15552000</c:v>
                </c:pt>
                <c:pt idx="87">
                  <c:v>23876000</c:v>
                </c:pt>
                <c:pt idx="88">
                  <c:v>7243000</c:v>
                </c:pt>
                <c:pt idx="89">
                  <c:v>31281000</c:v>
                </c:pt>
                <c:pt idx="90">
                  <c:v>10035000</c:v>
                </c:pt>
                <c:pt idx="91">
                  <c:v>6347000</c:v>
                </c:pt>
                <c:pt idx="92">
                  <c:v>6638000</c:v>
                </c:pt>
                <c:pt idx="93">
                  <c:v>4733000</c:v>
                </c:pt>
                <c:pt idx="94">
                  <c:v>3530000</c:v>
                </c:pt>
                <c:pt idx="95">
                  <c:v>1455000</c:v>
                </c:pt>
                <c:pt idx="96">
                  <c:v>3409000</c:v>
                </c:pt>
                <c:pt idx="97">
                  <c:v>1880000</c:v>
                </c:pt>
                <c:pt idx="98">
                  <c:v>1455000</c:v>
                </c:pt>
                <c:pt idx="99">
                  <c:v>29118000</c:v>
                </c:pt>
                <c:pt idx="100">
                  <c:v>26166000</c:v>
                </c:pt>
                <c:pt idx="101">
                  <c:v>13241000</c:v>
                </c:pt>
                <c:pt idx="102">
                  <c:v>3990000</c:v>
                </c:pt>
                <c:pt idx="103">
                  <c:v>1573000</c:v>
                </c:pt>
                <c:pt idx="104">
                  <c:v>679000</c:v>
                </c:pt>
                <c:pt idx="105">
                  <c:v>738000</c:v>
                </c:pt>
                <c:pt idx="106">
                  <c:v>1537000</c:v>
                </c:pt>
                <c:pt idx="107">
                  <c:v>1755000</c:v>
                </c:pt>
                <c:pt idx="108">
                  <c:v>2210000</c:v>
                </c:pt>
                <c:pt idx="109">
                  <c:v>2910000</c:v>
                </c:pt>
                <c:pt idx="110">
                  <c:v>940000</c:v>
                </c:pt>
                <c:pt idx="111">
                  <c:v>557000</c:v>
                </c:pt>
                <c:pt idx="112">
                  <c:v>3256000</c:v>
                </c:pt>
                <c:pt idx="113">
                  <c:v>3370000</c:v>
                </c:pt>
                <c:pt idx="114">
                  <c:v>1961000</c:v>
                </c:pt>
                <c:pt idx="115">
                  <c:v>1529000</c:v>
                </c:pt>
                <c:pt idx="116">
                  <c:v>2643000</c:v>
                </c:pt>
                <c:pt idx="117">
                  <c:v>1159000</c:v>
                </c:pt>
                <c:pt idx="118">
                  <c:v>12072000</c:v>
                </c:pt>
                <c:pt idx="119">
                  <c:v>1464000</c:v>
                </c:pt>
                <c:pt idx="120">
                  <c:v>1111000</c:v>
                </c:pt>
                <c:pt idx="121">
                  <c:v>927000</c:v>
                </c:pt>
                <c:pt idx="122">
                  <c:v>358000</c:v>
                </c:pt>
                <c:pt idx="123">
                  <c:v>1967000</c:v>
                </c:pt>
                <c:pt idx="124">
                  <c:v>616000</c:v>
                </c:pt>
                <c:pt idx="125">
                  <c:v>798000</c:v>
                </c:pt>
                <c:pt idx="126">
                  <c:v>933000</c:v>
                </c:pt>
                <c:pt idx="127">
                  <c:v>1970000</c:v>
                </c:pt>
                <c:pt idx="128">
                  <c:v>2079000</c:v>
                </c:pt>
                <c:pt idx="129">
                  <c:v>808000</c:v>
                </c:pt>
                <c:pt idx="130">
                  <c:v>951000</c:v>
                </c:pt>
                <c:pt idx="131">
                  <c:v>361000</c:v>
                </c:pt>
                <c:pt idx="132">
                  <c:v>1048000</c:v>
                </c:pt>
                <c:pt idx="133">
                  <c:v>835000</c:v>
                </c:pt>
                <c:pt idx="134">
                  <c:v>1605000</c:v>
                </c:pt>
                <c:pt idx="135">
                  <c:v>653000</c:v>
                </c:pt>
                <c:pt idx="136">
                  <c:v>654000</c:v>
                </c:pt>
                <c:pt idx="137">
                  <c:v>1327000</c:v>
                </c:pt>
                <c:pt idx="138">
                  <c:v>1932000</c:v>
                </c:pt>
                <c:pt idx="139">
                  <c:v>2187000</c:v>
                </c:pt>
                <c:pt idx="140">
                  <c:v>7648000</c:v>
                </c:pt>
                <c:pt idx="141">
                  <c:v>2455000</c:v>
                </c:pt>
                <c:pt idx="142">
                  <c:v>2881000</c:v>
                </c:pt>
                <c:pt idx="143">
                  <c:v>2850000</c:v>
                </c:pt>
                <c:pt idx="144">
                  <c:v>1160000</c:v>
                </c:pt>
                <c:pt idx="145">
                  <c:v>2990000</c:v>
                </c:pt>
                <c:pt idx="146">
                  <c:v>19072000</c:v>
                </c:pt>
                <c:pt idx="147">
                  <c:v>11766000</c:v>
                </c:pt>
                <c:pt idx="148">
                  <c:v>2521000</c:v>
                </c:pt>
                <c:pt idx="149">
                  <c:v>2680000</c:v>
                </c:pt>
                <c:pt idx="150">
                  <c:v>1861000</c:v>
                </c:pt>
                <c:pt idx="151">
                  <c:v>1072000</c:v>
                </c:pt>
                <c:pt idx="152">
                  <c:v>4280000</c:v>
                </c:pt>
                <c:pt idx="153">
                  <c:v>1182000</c:v>
                </c:pt>
                <c:pt idx="154">
                  <c:v>17247000</c:v>
                </c:pt>
                <c:pt idx="155">
                  <c:v>23760000</c:v>
                </c:pt>
                <c:pt idx="156">
                  <c:v>10003000</c:v>
                </c:pt>
                <c:pt idx="157">
                  <c:v>2839000</c:v>
                </c:pt>
                <c:pt idx="158">
                  <c:v>12790000</c:v>
                </c:pt>
                <c:pt idx="159">
                  <c:v>21062000</c:v>
                </c:pt>
                <c:pt idx="160">
                  <c:v>2851000</c:v>
                </c:pt>
                <c:pt idx="161">
                  <c:v>4493000</c:v>
                </c:pt>
                <c:pt idx="162">
                  <c:v>18846000</c:v>
                </c:pt>
                <c:pt idx="163">
                  <c:v>7011000</c:v>
                </c:pt>
                <c:pt idx="164">
                  <c:v>3760000</c:v>
                </c:pt>
                <c:pt idx="165">
                  <c:v>1431000</c:v>
                </c:pt>
                <c:pt idx="166">
                  <c:v>4479000</c:v>
                </c:pt>
                <c:pt idx="167">
                  <c:v>3368000</c:v>
                </c:pt>
                <c:pt idx="168">
                  <c:v>8401000</c:v>
                </c:pt>
                <c:pt idx="169">
                  <c:v>4065000</c:v>
                </c:pt>
                <c:pt idx="170">
                  <c:v>9746000</c:v>
                </c:pt>
                <c:pt idx="171">
                  <c:v>19506000</c:v>
                </c:pt>
                <c:pt idx="172">
                  <c:v>3445000</c:v>
                </c:pt>
                <c:pt idx="173">
                  <c:v>485000</c:v>
                </c:pt>
                <c:pt idx="174">
                  <c:v>5061000</c:v>
                </c:pt>
                <c:pt idx="175">
                  <c:v>9496000</c:v>
                </c:pt>
                <c:pt idx="176">
                  <c:v>3740000</c:v>
                </c:pt>
                <c:pt idx="177">
                  <c:v>5725000</c:v>
                </c:pt>
                <c:pt idx="178">
                  <c:v>5076000</c:v>
                </c:pt>
                <c:pt idx="179">
                  <c:v>3242000</c:v>
                </c:pt>
                <c:pt idx="180">
                  <c:v>11122000</c:v>
                </c:pt>
                <c:pt idx="181">
                  <c:v>8467000</c:v>
                </c:pt>
                <c:pt idx="182">
                  <c:v>8221000</c:v>
                </c:pt>
                <c:pt idx="183">
                  <c:v>68015000</c:v>
                </c:pt>
                <c:pt idx="184">
                  <c:v>56616000</c:v>
                </c:pt>
                <c:pt idx="185">
                  <c:v>14160000</c:v>
                </c:pt>
                <c:pt idx="186">
                  <c:v>12394000</c:v>
                </c:pt>
                <c:pt idx="187">
                  <c:v>30681000</c:v>
                </c:pt>
                <c:pt idx="188">
                  <c:v>7183000</c:v>
                </c:pt>
                <c:pt idx="189">
                  <c:v>5531000</c:v>
                </c:pt>
                <c:pt idx="190">
                  <c:v>5740000</c:v>
                </c:pt>
                <c:pt idx="191">
                  <c:v>20743000</c:v>
                </c:pt>
                <c:pt idx="192">
                  <c:v>47967000</c:v>
                </c:pt>
                <c:pt idx="193">
                  <c:v>13644000</c:v>
                </c:pt>
                <c:pt idx="194">
                  <c:v>17250000</c:v>
                </c:pt>
                <c:pt idx="195">
                  <c:v>20702000</c:v>
                </c:pt>
                <c:pt idx="196">
                  <c:v>6750000</c:v>
                </c:pt>
                <c:pt idx="197">
                  <c:v>12327000</c:v>
                </c:pt>
                <c:pt idx="198">
                  <c:v>6132000</c:v>
                </c:pt>
                <c:pt idx="199">
                  <c:v>4259000</c:v>
                </c:pt>
                <c:pt idx="200">
                  <c:v>1231000</c:v>
                </c:pt>
                <c:pt idx="201">
                  <c:v>1811000</c:v>
                </c:pt>
                <c:pt idx="202">
                  <c:v>2199000</c:v>
                </c:pt>
                <c:pt idx="203">
                  <c:v>2404000</c:v>
                </c:pt>
                <c:pt idx="204">
                  <c:v>1504000</c:v>
                </c:pt>
                <c:pt idx="205">
                  <c:v>14354000</c:v>
                </c:pt>
                <c:pt idx="206">
                  <c:v>2906000</c:v>
                </c:pt>
                <c:pt idx="207">
                  <c:v>2926000</c:v>
                </c:pt>
                <c:pt idx="208">
                  <c:v>397000</c:v>
                </c:pt>
                <c:pt idx="209">
                  <c:v>1089000</c:v>
                </c:pt>
                <c:pt idx="210">
                  <c:v>3782000</c:v>
                </c:pt>
                <c:pt idx="211">
                  <c:v>1627000</c:v>
                </c:pt>
                <c:pt idx="212">
                  <c:v>3975000</c:v>
                </c:pt>
                <c:pt idx="213">
                  <c:v>3388000</c:v>
                </c:pt>
                <c:pt idx="214">
                  <c:v>2520000</c:v>
                </c:pt>
                <c:pt idx="215">
                  <c:v>4067000</c:v>
                </c:pt>
                <c:pt idx="216">
                  <c:v>2702000</c:v>
                </c:pt>
                <c:pt idx="217">
                  <c:v>2401000</c:v>
                </c:pt>
                <c:pt idx="218">
                  <c:v>3204000</c:v>
                </c:pt>
                <c:pt idx="219">
                  <c:v>1474000</c:v>
                </c:pt>
                <c:pt idx="220">
                  <c:v>975000</c:v>
                </c:pt>
                <c:pt idx="221">
                  <c:v>1823000</c:v>
                </c:pt>
                <c:pt idx="222">
                  <c:v>1589000</c:v>
                </c:pt>
                <c:pt idx="223">
                  <c:v>1607000</c:v>
                </c:pt>
                <c:pt idx="224">
                  <c:v>3346000</c:v>
                </c:pt>
                <c:pt idx="225">
                  <c:v>2428000</c:v>
                </c:pt>
                <c:pt idx="226">
                  <c:v>1419000</c:v>
                </c:pt>
                <c:pt idx="227">
                  <c:v>1215000</c:v>
                </c:pt>
                <c:pt idx="228">
                  <c:v>7515000</c:v>
                </c:pt>
                <c:pt idx="229">
                  <c:v>2234000</c:v>
                </c:pt>
                <c:pt idx="230">
                  <c:v>2260000</c:v>
                </c:pt>
                <c:pt idx="231">
                  <c:v>1419000</c:v>
                </c:pt>
                <c:pt idx="232">
                  <c:v>4336000</c:v>
                </c:pt>
                <c:pt idx="233">
                  <c:v>2325000</c:v>
                </c:pt>
                <c:pt idx="234">
                  <c:v>2912000</c:v>
                </c:pt>
                <c:pt idx="235">
                  <c:v>2866000</c:v>
                </c:pt>
                <c:pt idx="236">
                  <c:v>1449000</c:v>
                </c:pt>
                <c:pt idx="237">
                  <c:v>1414000</c:v>
                </c:pt>
                <c:pt idx="238">
                  <c:v>4529000</c:v>
                </c:pt>
                <c:pt idx="239">
                  <c:v>1841000</c:v>
                </c:pt>
                <c:pt idx="240">
                  <c:v>1136000</c:v>
                </c:pt>
                <c:pt idx="241">
                  <c:v>593000</c:v>
                </c:pt>
                <c:pt idx="242">
                  <c:v>863000</c:v>
                </c:pt>
                <c:pt idx="243">
                  <c:v>3135000</c:v>
                </c:pt>
                <c:pt idx="244">
                  <c:v>3243000</c:v>
                </c:pt>
                <c:pt idx="245">
                  <c:v>2297000</c:v>
                </c:pt>
                <c:pt idx="246">
                  <c:v>8357000</c:v>
                </c:pt>
                <c:pt idx="247">
                  <c:v>9341000</c:v>
                </c:pt>
                <c:pt idx="248">
                  <c:v>3430000</c:v>
                </c:pt>
                <c:pt idx="249">
                  <c:v>2608000</c:v>
                </c:pt>
                <c:pt idx="250">
                  <c:v>2825000</c:v>
                </c:pt>
                <c:pt idx="251">
                  <c:v>4060000</c:v>
                </c:pt>
                <c:pt idx="252">
                  <c:v>3812000</c:v>
                </c:pt>
                <c:pt idx="253">
                  <c:v>2518000</c:v>
                </c:pt>
                <c:pt idx="254">
                  <c:v>6157000</c:v>
                </c:pt>
                <c:pt idx="255">
                  <c:v>2632000</c:v>
                </c:pt>
                <c:pt idx="256">
                  <c:v>2313000</c:v>
                </c:pt>
                <c:pt idx="257">
                  <c:v>1575000</c:v>
                </c:pt>
                <c:pt idx="258">
                  <c:v>2852000</c:v>
                </c:pt>
                <c:pt idx="259">
                  <c:v>3766000</c:v>
                </c:pt>
                <c:pt idx="260">
                  <c:v>459000</c:v>
                </c:pt>
                <c:pt idx="261">
                  <c:v>2485000</c:v>
                </c:pt>
                <c:pt idx="262">
                  <c:v>22341000</c:v>
                </c:pt>
                <c:pt idx="263">
                  <c:v>4552000</c:v>
                </c:pt>
                <c:pt idx="264">
                  <c:v>3443000</c:v>
                </c:pt>
                <c:pt idx="265">
                  <c:v>3204000</c:v>
                </c:pt>
                <c:pt idx="266">
                  <c:v>3194000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9D-4369-A3FF-DB72727F06CB}"/>
            </c:ext>
          </c:extLst>
        </c:ser>
        <c:ser>
          <c:idx val="0"/>
          <c:order val="1"/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'Данные с выбросами'!$D$3:$D$269</c:f>
              <c:numCache>
                <c:formatCode>General</c:formatCode>
                <c:ptCount val="267"/>
                <c:pt idx="0">
                  <c:v>13070</c:v>
                </c:pt>
                <c:pt idx="1">
                  <c:v>30901</c:v>
                </c:pt>
                <c:pt idx="2">
                  <c:v>62687</c:v>
                </c:pt>
                <c:pt idx="3">
                  <c:v>52687</c:v>
                </c:pt>
                <c:pt idx="4">
                  <c:v>159429</c:v>
                </c:pt>
                <c:pt idx="5">
                  <c:v>166579</c:v>
                </c:pt>
                <c:pt idx="6">
                  <c:v>76318</c:v>
                </c:pt>
                <c:pt idx="7">
                  <c:v>19637</c:v>
                </c:pt>
                <c:pt idx="8">
                  <c:v>85522</c:v>
                </c:pt>
                <c:pt idx="9">
                  <c:v>46250</c:v>
                </c:pt>
                <c:pt idx="10">
                  <c:v>191669</c:v>
                </c:pt>
                <c:pt idx="11">
                  <c:v>56583</c:v>
                </c:pt>
                <c:pt idx="12">
                  <c:v>19192</c:v>
                </c:pt>
                <c:pt idx="13">
                  <c:v>46829</c:v>
                </c:pt>
                <c:pt idx="14">
                  <c:v>94395</c:v>
                </c:pt>
                <c:pt idx="15">
                  <c:v>158297</c:v>
                </c:pt>
                <c:pt idx="16">
                  <c:v>21948</c:v>
                </c:pt>
                <c:pt idx="17">
                  <c:v>17728</c:v>
                </c:pt>
                <c:pt idx="18">
                  <c:v>18297</c:v>
                </c:pt>
                <c:pt idx="19">
                  <c:v>12193</c:v>
                </c:pt>
                <c:pt idx="20">
                  <c:v>52886</c:v>
                </c:pt>
                <c:pt idx="21">
                  <c:v>40656</c:v>
                </c:pt>
                <c:pt idx="22">
                  <c:v>16279</c:v>
                </c:pt>
                <c:pt idx="23">
                  <c:v>27323</c:v>
                </c:pt>
                <c:pt idx="24">
                  <c:v>21340</c:v>
                </c:pt>
                <c:pt idx="25">
                  <c:v>18744</c:v>
                </c:pt>
                <c:pt idx="26">
                  <c:v>28285</c:v>
                </c:pt>
                <c:pt idx="27">
                  <c:v>42213</c:v>
                </c:pt>
                <c:pt idx="28">
                  <c:v>24749</c:v>
                </c:pt>
                <c:pt idx="29">
                  <c:v>33331</c:v>
                </c:pt>
                <c:pt idx="30">
                  <c:v>45907</c:v>
                </c:pt>
                <c:pt idx="31">
                  <c:v>53119</c:v>
                </c:pt>
                <c:pt idx="32">
                  <c:v>26536</c:v>
                </c:pt>
                <c:pt idx="33">
                  <c:v>44522</c:v>
                </c:pt>
                <c:pt idx="34">
                  <c:v>26371</c:v>
                </c:pt>
                <c:pt idx="35">
                  <c:v>18788</c:v>
                </c:pt>
                <c:pt idx="36">
                  <c:v>19986</c:v>
                </c:pt>
                <c:pt idx="37">
                  <c:v>10874</c:v>
                </c:pt>
                <c:pt idx="38">
                  <c:v>48156</c:v>
                </c:pt>
                <c:pt idx="39">
                  <c:v>17922</c:v>
                </c:pt>
                <c:pt idx="40">
                  <c:v>42474</c:v>
                </c:pt>
                <c:pt idx="41">
                  <c:v>11233</c:v>
                </c:pt>
                <c:pt idx="42">
                  <c:v>15815</c:v>
                </c:pt>
                <c:pt idx="43">
                  <c:v>22076</c:v>
                </c:pt>
                <c:pt idx="44">
                  <c:v>32065</c:v>
                </c:pt>
                <c:pt idx="45">
                  <c:v>25263</c:v>
                </c:pt>
                <c:pt idx="46">
                  <c:v>25325</c:v>
                </c:pt>
                <c:pt idx="47">
                  <c:v>15209</c:v>
                </c:pt>
                <c:pt idx="48">
                  <c:v>19093</c:v>
                </c:pt>
                <c:pt idx="49">
                  <c:v>21497</c:v>
                </c:pt>
                <c:pt idx="50">
                  <c:v>20151</c:v>
                </c:pt>
                <c:pt idx="51">
                  <c:v>6290</c:v>
                </c:pt>
                <c:pt idx="52">
                  <c:v>26633</c:v>
                </c:pt>
                <c:pt idx="53">
                  <c:v>46434</c:v>
                </c:pt>
                <c:pt idx="54">
                  <c:v>32272</c:v>
                </c:pt>
                <c:pt idx="55">
                  <c:v>41224</c:v>
                </c:pt>
                <c:pt idx="56">
                  <c:v>22032</c:v>
                </c:pt>
                <c:pt idx="57">
                  <c:v>43975</c:v>
                </c:pt>
                <c:pt idx="58">
                  <c:v>44535</c:v>
                </c:pt>
                <c:pt idx="59">
                  <c:v>38842</c:v>
                </c:pt>
                <c:pt idx="60">
                  <c:v>32775</c:v>
                </c:pt>
                <c:pt idx="61">
                  <c:v>17497</c:v>
                </c:pt>
                <c:pt idx="62">
                  <c:v>22813</c:v>
                </c:pt>
                <c:pt idx="63">
                  <c:v>19008</c:v>
                </c:pt>
                <c:pt idx="64">
                  <c:v>28397</c:v>
                </c:pt>
                <c:pt idx="65">
                  <c:v>98426</c:v>
                </c:pt>
                <c:pt idx="66">
                  <c:v>46489</c:v>
                </c:pt>
                <c:pt idx="67">
                  <c:v>17282</c:v>
                </c:pt>
                <c:pt idx="68">
                  <c:v>18488</c:v>
                </c:pt>
                <c:pt idx="69">
                  <c:v>8161</c:v>
                </c:pt>
                <c:pt idx="70">
                  <c:v>4463</c:v>
                </c:pt>
                <c:pt idx="71">
                  <c:v>13581</c:v>
                </c:pt>
                <c:pt idx="72">
                  <c:v>9565</c:v>
                </c:pt>
                <c:pt idx="73">
                  <c:v>16273</c:v>
                </c:pt>
                <c:pt idx="74">
                  <c:v>36250</c:v>
                </c:pt>
                <c:pt idx="75">
                  <c:v>16435</c:v>
                </c:pt>
                <c:pt idx="76">
                  <c:v>12803</c:v>
                </c:pt>
                <c:pt idx="77">
                  <c:v>15143</c:v>
                </c:pt>
                <c:pt idx="78">
                  <c:v>5238</c:v>
                </c:pt>
                <c:pt idx="79">
                  <c:v>7596</c:v>
                </c:pt>
                <c:pt idx="80">
                  <c:v>6003</c:v>
                </c:pt>
                <c:pt idx="81">
                  <c:v>11635</c:v>
                </c:pt>
                <c:pt idx="82">
                  <c:v>37895</c:v>
                </c:pt>
                <c:pt idx="83">
                  <c:v>22088</c:v>
                </c:pt>
                <c:pt idx="84">
                  <c:v>18858</c:v>
                </c:pt>
                <c:pt idx="85">
                  <c:v>8218</c:v>
                </c:pt>
                <c:pt idx="86">
                  <c:v>21805</c:v>
                </c:pt>
                <c:pt idx="87">
                  <c:v>5059</c:v>
                </c:pt>
                <c:pt idx="88">
                  <c:v>31500</c:v>
                </c:pt>
                <c:pt idx="89">
                  <c:v>16405</c:v>
                </c:pt>
                <c:pt idx="90">
                  <c:v>19365</c:v>
                </c:pt>
                <c:pt idx="91">
                  <c:v>21386</c:v>
                </c:pt>
                <c:pt idx="92">
                  <c:v>10720</c:v>
                </c:pt>
                <c:pt idx="93">
                  <c:v>62224</c:v>
                </c:pt>
                <c:pt idx="94">
                  <c:v>26876</c:v>
                </c:pt>
                <c:pt idx="95">
                  <c:v>30943</c:v>
                </c:pt>
                <c:pt idx="96">
                  <c:v>28455</c:v>
                </c:pt>
                <c:pt idx="97">
                  <c:v>26507</c:v>
                </c:pt>
                <c:pt idx="98">
                  <c:v>20440</c:v>
                </c:pt>
                <c:pt idx="99">
                  <c:v>21712</c:v>
                </c:pt>
                <c:pt idx="100">
                  <c:v>31283</c:v>
                </c:pt>
                <c:pt idx="101">
                  <c:v>34148</c:v>
                </c:pt>
                <c:pt idx="102">
                  <c:v>26537</c:v>
                </c:pt>
                <c:pt idx="103">
                  <c:v>23102</c:v>
                </c:pt>
                <c:pt idx="104">
                  <c:v>12022</c:v>
                </c:pt>
                <c:pt idx="105">
                  <c:v>15454</c:v>
                </c:pt>
                <c:pt idx="106">
                  <c:v>11419</c:v>
                </c:pt>
                <c:pt idx="107">
                  <c:v>20424</c:v>
                </c:pt>
                <c:pt idx="108">
                  <c:v>14592</c:v>
                </c:pt>
                <c:pt idx="109">
                  <c:v>11855</c:v>
                </c:pt>
                <c:pt idx="110">
                  <c:v>33592</c:v>
                </c:pt>
                <c:pt idx="111">
                  <c:v>39311</c:v>
                </c:pt>
                <c:pt idx="112">
                  <c:v>72514</c:v>
                </c:pt>
                <c:pt idx="113">
                  <c:v>50210</c:v>
                </c:pt>
                <c:pt idx="114">
                  <c:v>70089</c:v>
                </c:pt>
                <c:pt idx="115">
                  <c:v>11641</c:v>
                </c:pt>
                <c:pt idx="116">
                  <c:v>12335</c:v>
                </c:pt>
                <c:pt idx="117">
                  <c:v>15988</c:v>
                </c:pt>
                <c:pt idx="118">
                  <c:v>8096</c:v>
                </c:pt>
                <c:pt idx="119">
                  <c:v>30204</c:v>
                </c:pt>
                <c:pt idx="120">
                  <c:v>32117</c:v>
                </c:pt>
                <c:pt idx="121">
                  <c:v>8776</c:v>
                </c:pt>
                <c:pt idx="122">
                  <c:v>7554</c:v>
                </c:pt>
                <c:pt idx="123">
                  <c:v>42802</c:v>
                </c:pt>
                <c:pt idx="124">
                  <c:v>15518</c:v>
                </c:pt>
                <c:pt idx="125">
                  <c:v>96782</c:v>
                </c:pt>
                <c:pt idx="126">
                  <c:v>35331</c:v>
                </c:pt>
                <c:pt idx="127">
                  <c:v>50114</c:v>
                </c:pt>
                <c:pt idx="128">
                  <c:v>160438</c:v>
                </c:pt>
                <c:pt idx="129">
                  <c:v>57518</c:v>
                </c:pt>
                <c:pt idx="130">
                  <c:v>27230</c:v>
                </c:pt>
                <c:pt idx="131">
                  <c:v>17541</c:v>
                </c:pt>
                <c:pt idx="132">
                  <c:v>8826</c:v>
                </c:pt>
                <c:pt idx="133">
                  <c:v>9602</c:v>
                </c:pt>
                <c:pt idx="134">
                  <c:v>10116</c:v>
                </c:pt>
                <c:pt idx="135">
                  <c:v>33561</c:v>
                </c:pt>
                <c:pt idx="136">
                  <c:v>16925</c:v>
                </c:pt>
                <c:pt idx="137">
                  <c:v>5276</c:v>
                </c:pt>
                <c:pt idx="138">
                  <c:v>41506</c:v>
                </c:pt>
                <c:pt idx="139">
                  <c:v>10422</c:v>
                </c:pt>
                <c:pt idx="140">
                  <c:v>80281</c:v>
                </c:pt>
                <c:pt idx="141">
                  <c:v>48551</c:v>
                </c:pt>
                <c:pt idx="142">
                  <c:v>27331</c:v>
                </c:pt>
                <c:pt idx="143">
                  <c:v>18960</c:v>
                </c:pt>
                <c:pt idx="144">
                  <c:v>4992</c:v>
                </c:pt>
                <c:pt idx="145">
                  <c:v>9433</c:v>
                </c:pt>
                <c:pt idx="146">
                  <c:v>11965</c:v>
                </c:pt>
                <c:pt idx="147">
                  <c:v>8879</c:v>
                </c:pt>
                <c:pt idx="148">
                  <c:v>13779</c:v>
                </c:pt>
                <c:pt idx="149">
                  <c:v>18935</c:v>
                </c:pt>
                <c:pt idx="150">
                  <c:v>8198</c:v>
                </c:pt>
                <c:pt idx="151">
                  <c:v>25144</c:v>
                </c:pt>
                <c:pt idx="152">
                  <c:v>18100</c:v>
                </c:pt>
                <c:pt idx="153">
                  <c:v>9932</c:v>
                </c:pt>
                <c:pt idx="154">
                  <c:v>13519</c:v>
                </c:pt>
                <c:pt idx="155">
                  <c:v>7326</c:v>
                </c:pt>
                <c:pt idx="156">
                  <c:v>2354</c:v>
                </c:pt>
                <c:pt idx="157">
                  <c:v>10261</c:v>
                </c:pt>
                <c:pt idx="158">
                  <c:v>25881</c:v>
                </c:pt>
                <c:pt idx="159">
                  <c:v>15073</c:v>
                </c:pt>
                <c:pt idx="160">
                  <c:v>25122</c:v>
                </c:pt>
                <c:pt idx="161">
                  <c:v>25660</c:v>
                </c:pt>
                <c:pt idx="162">
                  <c:v>22931</c:v>
                </c:pt>
                <c:pt idx="163">
                  <c:v>3102</c:v>
                </c:pt>
                <c:pt idx="164">
                  <c:v>26750</c:v>
                </c:pt>
                <c:pt idx="165">
                  <c:v>34788</c:v>
                </c:pt>
                <c:pt idx="166">
                  <c:v>132185</c:v>
                </c:pt>
                <c:pt idx="167">
                  <c:v>87827</c:v>
                </c:pt>
                <c:pt idx="168">
                  <c:v>13687</c:v>
                </c:pt>
                <c:pt idx="169">
                  <c:v>19093</c:v>
                </c:pt>
                <c:pt idx="170">
                  <c:v>43434</c:v>
                </c:pt>
                <c:pt idx="171">
                  <c:v>28930</c:v>
                </c:pt>
                <c:pt idx="172">
                  <c:v>15630</c:v>
                </c:pt>
                <c:pt idx="173">
                  <c:v>4242</c:v>
                </c:pt>
                <c:pt idx="174">
                  <c:v>24170</c:v>
                </c:pt>
                <c:pt idx="175">
                  <c:v>33357</c:v>
                </c:pt>
                <c:pt idx="176">
                  <c:v>7408</c:v>
                </c:pt>
                <c:pt idx="177">
                  <c:v>16520</c:v>
                </c:pt>
                <c:pt idx="178">
                  <c:v>7936</c:v>
                </c:pt>
                <c:pt idx="179">
                  <c:v>17581</c:v>
                </c:pt>
                <c:pt idx="180">
                  <c:v>11393</c:v>
                </c:pt>
                <c:pt idx="181">
                  <c:v>7559</c:v>
                </c:pt>
                <c:pt idx="182">
                  <c:v>12758</c:v>
                </c:pt>
                <c:pt idx="183">
                  <c:v>15296</c:v>
                </c:pt>
                <c:pt idx="184">
                  <c:v>1632</c:v>
                </c:pt>
                <c:pt idx="185">
                  <c:v>1777</c:v>
                </c:pt>
                <c:pt idx="186">
                  <c:v>7696</c:v>
                </c:pt>
                <c:pt idx="187">
                  <c:v>13378</c:v>
                </c:pt>
                <c:pt idx="188">
                  <c:v>6212</c:v>
                </c:pt>
                <c:pt idx="189">
                  <c:v>4424</c:v>
                </c:pt>
                <c:pt idx="190">
                  <c:v>10652</c:v>
                </c:pt>
                <c:pt idx="191">
                  <c:v>21264</c:v>
                </c:pt>
                <c:pt idx="192">
                  <c:v>32862</c:v>
                </c:pt>
                <c:pt idx="193">
                  <c:v>6637</c:v>
                </c:pt>
                <c:pt idx="194">
                  <c:v>8632</c:v>
                </c:pt>
                <c:pt idx="195">
                  <c:v>8591</c:v>
                </c:pt>
                <c:pt idx="196">
                  <c:v>8072</c:v>
                </c:pt>
                <c:pt idx="197">
                  <c:v>39910</c:v>
                </c:pt>
                <c:pt idx="198">
                  <c:v>16846</c:v>
                </c:pt>
                <c:pt idx="199">
                  <c:v>10528</c:v>
                </c:pt>
                <c:pt idx="200">
                  <c:v>9487</c:v>
                </c:pt>
                <c:pt idx="201">
                  <c:v>7933</c:v>
                </c:pt>
                <c:pt idx="202">
                  <c:v>6666</c:v>
                </c:pt>
                <c:pt idx="203">
                  <c:v>11678</c:v>
                </c:pt>
                <c:pt idx="204">
                  <c:v>7882</c:v>
                </c:pt>
                <c:pt idx="205">
                  <c:v>43688</c:v>
                </c:pt>
                <c:pt idx="206">
                  <c:v>26086</c:v>
                </c:pt>
                <c:pt idx="207">
                  <c:v>69224</c:v>
                </c:pt>
                <c:pt idx="208">
                  <c:v>1362</c:v>
                </c:pt>
                <c:pt idx="209">
                  <c:v>22746</c:v>
                </c:pt>
                <c:pt idx="210">
                  <c:v>2719</c:v>
                </c:pt>
                <c:pt idx="211">
                  <c:v>14135</c:v>
                </c:pt>
                <c:pt idx="212">
                  <c:v>8832</c:v>
                </c:pt>
                <c:pt idx="213">
                  <c:v>7848</c:v>
                </c:pt>
                <c:pt idx="214">
                  <c:v>6853</c:v>
                </c:pt>
                <c:pt idx="215">
                  <c:v>7832</c:v>
                </c:pt>
                <c:pt idx="216">
                  <c:v>9397</c:v>
                </c:pt>
                <c:pt idx="217">
                  <c:v>10129</c:v>
                </c:pt>
                <c:pt idx="218">
                  <c:v>10391</c:v>
                </c:pt>
                <c:pt idx="219">
                  <c:v>20550</c:v>
                </c:pt>
                <c:pt idx="220">
                  <c:v>23397</c:v>
                </c:pt>
                <c:pt idx="221">
                  <c:v>17090</c:v>
                </c:pt>
                <c:pt idx="222">
                  <c:v>4675</c:v>
                </c:pt>
                <c:pt idx="223">
                  <c:v>17310</c:v>
                </c:pt>
                <c:pt idx="224">
                  <c:v>11692</c:v>
                </c:pt>
                <c:pt idx="225">
                  <c:v>12415</c:v>
                </c:pt>
                <c:pt idx="226">
                  <c:v>9790</c:v>
                </c:pt>
                <c:pt idx="227">
                  <c:v>16781</c:v>
                </c:pt>
                <c:pt idx="228">
                  <c:v>13482</c:v>
                </c:pt>
                <c:pt idx="229">
                  <c:v>5716</c:v>
                </c:pt>
                <c:pt idx="230">
                  <c:v>2880</c:v>
                </c:pt>
                <c:pt idx="231">
                  <c:v>6861</c:v>
                </c:pt>
                <c:pt idx="232">
                  <c:v>3228</c:v>
                </c:pt>
                <c:pt idx="233">
                  <c:v>2760</c:v>
                </c:pt>
                <c:pt idx="234">
                  <c:v>12614</c:v>
                </c:pt>
                <c:pt idx="235">
                  <c:v>11173</c:v>
                </c:pt>
                <c:pt idx="236">
                  <c:v>5487</c:v>
                </c:pt>
                <c:pt idx="237">
                  <c:v>26036</c:v>
                </c:pt>
                <c:pt idx="238">
                  <c:v>27834</c:v>
                </c:pt>
                <c:pt idx="239">
                  <c:v>56359</c:v>
                </c:pt>
                <c:pt idx="240">
                  <c:v>13723</c:v>
                </c:pt>
                <c:pt idx="241">
                  <c:v>16510</c:v>
                </c:pt>
                <c:pt idx="242">
                  <c:v>36979</c:v>
                </c:pt>
                <c:pt idx="243">
                  <c:v>55794</c:v>
                </c:pt>
                <c:pt idx="244">
                  <c:v>16492</c:v>
                </c:pt>
                <c:pt idx="245">
                  <c:v>18389</c:v>
                </c:pt>
                <c:pt idx="246">
                  <c:v>7272</c:v>
                </c:pt>
                <c:pt idx="247">
                  <c:v>5625</c:v>
                </c:pt>
                <c:pt idx="248">
                  <c:v>1494</c:v>
                </c:pt>
                <c:pt idx="249">
                  <c:v>1685</c:v>
                </c:pt>
                <c:pt idx="250">
                  <c:v>4618</c:v>
                </c:pt>
                <c:pt idx="251">
                  <c:v>8135</c:v>
                </c:pt>
                <c:pt idx="252">
                  <c:v>6931</c:v>
                </c:pt>
                <c:pt idx="253">
                  <c:v>2732</c:v>
                </c:pt>
                <c:pt idx="254">
                  <c:v>7104</c:v>
                </c:pt>
                <c:pt idx="255">
                  <c:v>4538</c:v>
                </c:pt>
                <c:pt idx="256">
                  <c:v>5804</c:v>
                </c:pt>
                <c:pt idx="257">
                  <c:v>23796</c:v>
                </c:pt>
                <c:pt idx="258">
                  <c:v>10227</c:v>
                </c:pt>
                <c:pt idx="259">
                  <c:v>5853</c:v>
                </c:pt>
                <c:pt idx="260">
                  <c:v>5351</c:v>
                </c:pt>
                <c:pt idx="261">
                  <c:v>17365</c:v>
                </c:pt>
                <c:pt idx="262">
                  <c:v>36217</c:v>
                </c:pt>
                <c:pt idx="263">
                  <c:v>21910</c:v>
                </c:pt>
                <c:pt idx="264">
                  <c:v>49654</c:v>
                </c:pt>
                <c:pt idx="265">
                  <c:v>33282</c:v>
                </c:pt>
                <c:pt idx="266">
                  <c:v>178014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9D-4369-A3FF-DB72727F0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132040"/>
        <c:axId val="746134008"/>
      </c:barChart>
      <c:catAx>
        <c:axId val="746132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134008"/>
        <c:crosses val="autoZero"/>
        <c:auto val="1"/>
        <c:lblAlgn val="ctr"/>
        <c:lblOffset val="100"/>
        <c:noMultiLvlLbl val="0"/>
      </c:catAx>
      <c:valAx>
        <c:axId val="74613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13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Доходность акций ДЭК ао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'Данные с выбросами'!$N$4:$N$269</c:f>
              <c:numCache>
                <c:formatCode>General</c:formatCode>
                <c:ptCount val="266"/>
                <c:pt idx="0">
                  <c:v>-2.0020020020020037E-3</c:v>
                </c:pt>
                <c:pt idx="1">
                  <c:v>-1.705115346038116E-2</c:v>
                </c:pt>
                <c:pt idx="2">
                  <c:v>-7.3469387755101992E-2</c:v>
                </c:pt>
                <c:pt idx="3">
                  <c:v>-8.8105726872246774E-3</c:v>
                </c:pt>
                <c:pt idx="4">
                  <c:v>1.5555555555555569E-2</c:v>
                </c:pt>
                <c:pt idx="5">
                  <c:v>-3.8293216630196969E-2</c:v>
                </c:pt>
                <c:pt idx="6">
                  <c:v>0</c:v>
                </c:pt>
                <c:pt idx="7">
                  <c:v>0.25142207053469862</c:v>
                </c:pt>
                <c:pt idx="8">
                  <c:v>7.3636363636363597E-2</c:v>
                </c:pt>
                <c:pt idx="9">
                  <c:v>0.2430143945808636</c:v>
                </c:pt>
                <c:pt idx="10">
                  <c:v>-0.16485013623978201</c:v>
                </c:pt>
                <c:pt idx="11">
                  <c:v>-4.893964110929858E-3</c:v>
                </c:pt>
                <c:pt idx="12">
                  <c:v>-2.1311475409836085E-2</c:v>
                </c:pt>
                <c:pt idx="13">
                  <c:v>-0.10720268006700159</c:v>
                </c:pt>
                <c:pt idx="14">
                  <c:v>-4.4090056285178376E-2</c:v>
                </c:pt>
                <c:pt idx="15">
                  <c:v>2.2571148184494735E-2</c:v>
                </c:pt>
                <c:pt idx="16">
                  <c:v>-4.0307101727447253E-2</c:v>
                </c:pt>
                <c:pt idx="17">
                  <c:v>-3.0000000000000027E-2</c:v>
                </c:pt>
                <c:pt idx="18">
                  <c:v>-7.01030927835051E-2</c:v>
                </c:pt>
                <c:pt idx="19">
                  <c:v>6.3192904656319215E-2</c:v>
                </c:pt>
                <c:pt idx="20">
                  <c:v>-0.11366006256517204</c:v>
                </c:pt>
                <c:pt idx="21">
                  <c:v>5.8823529411764757E-3</c:v>
                </c:pt>
                <c:pt idx="22">
                  <c:v>1.8713450292397679E-2</c:v>
                </c:pt>
                <c:pt idx="23">
                  <c:v>-4.5924225028702678E-2</c:v>
                </c:pt>
                <c:pt idx="24">
                  <c:v>6.0168471720818345E-3</c:v>
                </c:pt>
                <c:pt idx="25">
                  <c:v>-1.9138755980861261E-2</c:v>
                </c:pt>
                <c:pt idx="26">
                  <c:v>-3.0487804878048672E-2</c:v>
                </c:pt>
                <c:pt idx="27">
                  <c:v>6.9182389937106833E-2</c:v>
                </c:pt>
                <c:pt idx="28">
                  <c:v>9.4117647058823611E-2</c:v>
                </c:pt>
                <c:pt idx="29">
                  <c:v>7.9569892473118228E-2</c:v>
                </c:pt>
                <c:pt idx="30">
                  <c:v>-2.3904382470119542E-2</c:v>
                </c:pt>
                <c:pt idx="31">
                  <c:v>-3.0612244897959211E-2</c:v>
                </c:pt>
                <c:pt idx="32">
                  <c:v>5.2631578947368472E-3</c:v>
                </c:pt>
                <c:pt idx="33">
                  <c:v>5.2356020942408424E-3</c:v>
                </c:pt>
                <c:pt idx="34">
                  <c:v>-1.0416666666666676E-2</c:v>
                </c:pt>
                <c:pt idx="35">
                  <c:v>-1.9999999999999903E-2</c:v>
                </c:pt>
                <c:pt idx="36">
                  <c:v>-4.7261009667024741E-2</c:v>
                </c:pt>
                <c:pt idx="37">
                  <c:v>-4.0586245772266098E-2</c:v>
                </c:pt>
                <c:pt idx="38">
                  <c:v>8.3431257344300902E-2</c:v>
                </c:pt>
                <c:pt idx="39">
                  <c:v>-3.6876355748373134E-2</c:v>
                </c:pt>
                <c:pt idx="40">
                  <c:v>-3.3783783783783812E-3</c:v>
                </c:pt>
                <c:pt idx="41">
                  <c:v>-3.9548022598870095E-2</c:v>
                </c:pt>
                <c:pt idx="42">
                  <c:v>-2.1176470588235314E-2</c:v>
                </c:pt>
                <c:pt idx="43">
                  <c:v>-2.6442307692307584E-2</c:v>
                </c:pt>
                <c:pt idx="44">
                  <c:v>3.7037037037036931E-2</c:v>
                </c:pt>
                <c:pt idx="45">
                  <c:v>-0.10714285714285711</c:v>
                </c:pt>
                <c:pt idx="46">
                  <c:v>-4.2666666666666707E-2</c:v>
                </c:pt>
                <c:pt idx="47">
                  <c:v>2.9247910863509776E-2</c:v>
                </c:pt>
                <c:pt idx="48">
                  <c:v>-3.653585926928285E-2</c:v>
                </c:pt>
                <c:pt idx="49">
                  <c:v>-3.0898876404494412E-2</c:v>
                </c:pt>
                <c:pt idx="50">
                  <c:v>2.898550724637684E-2</c:v>
                </c:pt>
                <c:pt idx="51">
                  <c:v>2.1126760563380302E-2</c:v>
                </c:pt>
                <c:pt idx="52">
                  <c:v>-5.5172413793103343E-2</c:v>
                </c:pt>
                <c:pt idx="53">
                  <c:v>-2.4817518248175203E-2</c:v>
                </c:pt>
                <c:pt idx="54">
                  <c:v>3.8922155688622617E-2</c:v>
                </c:pt>
                <c:pt idx="55">
                  <c:v>5.9077809798270951E-2</c:v>
                </c:pt>
                <c:pt idx="56">
                  <c:v>-0.10612244897959178</c:v>
                </c:pt>
                <c:pt idx="57">
                  <c:v>1.6742770167427715E-2</c:v>
                </c:pt>
                <c:pt idx="58">
                  <c:v>-1.1976047904191626E-2</c:v>
                </c:pt>
                <c:pt idx="59">
                  <c:v>1.0606060606060615E-2</c:v>
                </c:pt>
                <c:pt idx="60">
                  <c:v>-1.199400299850076E-2</c:v>
                </c:pt>
                <c:pt idx="61">
                  <c:v>1.5174506828528086E-3</c:v>
                </c:pt>
                <c:pt idx="62">
                  <c:v>0</c:v>
                </c:pt>
                <c:pt idx="63">
                  <c:v>-1.5151515151515165E-3</c:v>
                </c:pt>
                <c:pt idx="64">
                  <c:v>2.4279210925644938E-2</c:v>
                </c:pt>
                <c:pt idx="65">
                  <c:v>-1.1851851851851862E-2</c:v>
                </c:pt>
                <c:pt idx="66">
                  <c:v>-4.3478260869565251E-2</c:v>
                </c:pt>
                <c:pt idx="67">
                  <c:v>-6.7398119122257114E-2</c:v>
                </c:pt>
                <c:pt idx="68">
                  <c:v>8.4033613445378234E-3</c:v>
                </c:pt>
                <c:pt idx="69">
                  <c:v>-1.6666666666666683E-3</c:v>
                </c:pt>
                <c:pt idx="70">
                  <c:v>5.0083472454090193E-3</c:v>
                </c:pt>
                <c:pt idx="71">
                  <c:v>-4.1528239202657843E-2</c:v>
                </c:pt>
                <c:pt idx="72">
                  <c:v>-3.8128249566724282E-2</c:v>
                </c:pt>
                <c:pt idx="73">
                  <c:v>7.7477477477477338E-2</c:v>
                </c:pt>
                <c:pt idx="74">
                  <c:v>-3.0100334448160564E-2</c:v>
                </c:pt>
                <c:pt idx="75">
                  <c:v>-1.2068965517241391E-2</c:v>
                </c:pt>
                <c:pt idx="76">
                  <c:v>1.2216404886561966E-2</c:v>
                </c:pt>
                <c:pt idx="77">
                  <c:v>-4.6551724137930885E-2</c:v>
                </c:pt>
                <c:pt idx="78">
                  <c:v>-3.7974683544303826E-2</c:v>
                </c:pt>
                <c:pt idx="79">
                  <c:v>6.0150375939849468E-2</c:v>
                </c:pt>
                <c:pt idx="80">
                  <c:v>9.0425531914893706E-2</c:v>
                </c:pt>
                <c:pt idx="81">
                  <c:v>-1.1382113821138221E-2</c:v>
                </c:pt>
                <c:pt idx="82">
                  <c:v>-4.6052631578947407E-2</c:v>
                </c:pt>
                <c:pt idx="83">
                  <c:v>2.9310344827586234E-2</c:v>
                </c:pt>
                <c:pt idx="84">
                  <c:v>1.5075376884422124E-2</c:v>
                </c:pt>
                <c:pt idx="85">
                  <c:v>2.3102310231023125E-2</c:v>
                </c:pt>
                <c:pt idx="86">
                  <c:v>2.7419354838709702E-2</c:v>
                </c:pt>
                <c:pt idx="87">
                  <c:v>1.5698587127158568E-2</c:v>
                </c:pt>
                <c:pt idx="88">
                  <c:v>6.9551777434312095E-2</c:v>
                </c:pt>
                <c:pt idx="89">
                  <c:v>-1.5895953757225287E-2</c:v>
                </c:pt>
                <c:pt idx="90">
                  <c:v>-7.3421439060205639E-3</c:v>
                </c:pt>
                <c:pt idx="91">
                  <c:v>-4.1420118343195297E-2</c:v>
                </c:pt>
                <c:pt idx="92">
                  <c:v>-3.0864197530864222E-3</c:v>
                </c:pt>
                <c:pt idx="93">
                  <c:v>-1.2383900928792581E-2</c:v>
                </c:pt>
                <c:pt idx="94">
                  <c:v>-7.8369905956112915E-3</c:v>
                </c:pt>
                <c:pt idx="95">
                  <c:v>-4.7393364928909991E-3</c:v>
                </c:pt>
                <c:pt idx="96">
                  <c:v>4.7619047619047658E-3</c:v>
                </c:pt>
                <c:pt idx="97">
                  <c:v>-9.4786729857819982E-3</c:v>
                </c:pt>
                <c:pt idx="98">
                  <c:v>6.2200956937799097E-2</c:v>
                </c:pt>
                <c:pt idx="99">
                  <c:v>6.4564564564564456E-2</c:v>
                </c:pt>
                <c:pt idx="100">
                  <c:v>9.8730606488011373E-3</c:v>
                </c:pt>
                <c:pt idx="101">
                  <c:v>-6.1452513966480347E-2</c:v>
                </c:pt>
                <c:pt idx="102">
                  <c:v>3.4226190476190341E-2</c:v>
                </c:pt>
                <c:pt idx="103">
                  <c:v>-4.3165467625899165E-2</c:v>
                </c:pt>
                <c:pt idx="104">
                  <c:v>2.2556390977443629E-2</c:v>
                </c:pt>
                <c:pt idx="105">
                  <c:v>2.9411764705882214E-2</c:v>
                </c:pt>
                <c:pt idx="106">
                  <c:v>-7.1428571428571496E-3</c:v>
                </c:pt>
                <c:pt idx="107">
                  <c:v>1.4388489208633108E-2</c:v>
                </c:pt>
                <c:pt idx="108">
                  <c:v>-1.7021276595744698E-2</c:v>
                </c:pt>
                <c:pt idx="109">
                  <c:v>-3.0303030303030172E-2</c:v>
                </c:pt>
                <c:pt idx="110">
                  <c:v>2.2321428571428589E-2</c:v>
                </c:pt>
                <c:pt idx="111">
                  <c:v>-6.9868995633187825E-2</c:v>
                </c:pt>
                <c:pt idx="112">
                  <c:v>-7.824726134585297E-2</c:v>
                </c:pt>
                <c:pt idx="113">
                  <c:v>-1.6977928692699505E-2</c:v>
                </c:pt>
                <c:pt idx="114">
                  <c:v>-1.5544041450777217E-2</c:v>
                </c:pt>
                <c:pt idx="115">
                  <c:v>-7.0175438596491099E-2</c:v>
                </c:pt>
                <c:pt idx="116">
                  <c:v>-1.3207547169811332E-2</c:v>
                </c:pt>
                <c:pt idx="117">
                  <c:v>-1.9120458891013401E-3</c:v>
                </c:pt>
                <c:pt idx="118">
                  <c:v>9.57854406130269E-3</c:v>
                </c:pt>
                <c:pt idx="119">
                  <c:v>1.707779886148009E-2</c:v>
                </c:pt>
                <c:pt idx="120">
                  <c:v>1.8656716417910463E-3</c:v>
                </c:pt>
                <c:pt idx="121">
                  <c:v>-2.7932960893854771E-2</c:v>
                </c:pt>
                <c:pt idx="122">
                  <c:v>-1.915708812260538E-3</c:v>
                </c:pt>
                <c:pt idx="123">
                  <c:v>-1.1516314779270643E-2</c:v>
                </c:pt>
                <c:pt idx="124">
                  <c:v>-3.3009708737864109E-2</c:v>
                </c:pt>
                <c:pt idx="125">
                  <c:v>2.0080321285140582E-3</c:v>
                </c:pt>
                <c:pt idx="126">
                  <c:v>-0.10220440881763525</c:v>
                </c:pt>
                <c:pt idx="127">
                  <c:v>-1.7857142857142873E-2</c:v>
                </c:pt>
                <c:pt idx="128">
                  <c:v>2.2727272727272749E-2</c:v>
                </c:pt>
                <c:pt idx="129">
                  <c:v>3.1111111111111138E-2</c:v>
                </c:pt>
                <c:pt idx="130">
                  <c:v>-1.5086206896551737E-2</c:v>
                </c:pt>
                <c:pt idx="131">
                  <c:v>3.0634573304157454E-2</c:v>
                </c:pt>
                <c:pt idx="132">
                  <c:v>2.1231422505307877E-3</c:v>
                </c:pt>
                <c:pt idx="133">
                  <c:v>-4.6610169491525348E-2</c:v>
                </c:pt>
                <c:pt idx="134">
                  <c:v>1.3333333333333345E-2</c:v>
                </c:pt>
                <c:pt idx="135">
                  <c:v>2.8508771929824463E-2</c:v>
                </c:pt>
                <c:pt idx="136">
                  <c:v>1.4925373134328372E-2</c:v>
                </c:pt>
                <c:pt idx="137">
                  <c:v>-6.5126050420168016E-2</c:v>
                </c:pt>
                <c:pt idx="138">
                  <c:v>1.7977528089887656E-2</c:v>
                </c:pt>
                <c:pt idx="139">
                  <c:v>5.5187637969094851E-2</c:v>
                </c:pt>
                <c:pt idx="140">
                  <c:v>-6.2761506276150687E-3</c:v>
                </c:pt>
                <c:pt idx="141">
                  <c:v>3.1578947368421081E-2</c:v>
                </c:pt>
                <c:pt idx="142">
                  <c:v>-1.2244897959183685E-2</c:v>
                </c:pt>
                <c:pt idx="143">
                  <c:v>-2.0661157024793406E-3</c:v>
                </c:pt>
                <c:pt idx="144">
                  <c:v>2.2774327122153229E-2</c:v>
                </c:pt>
                <c:pt idx="145">
                  <c:v>8.7044534412955538E-2</c:v>
                </c:pt>
                <c:pt idx="146">
                  <c:v>-3.7243947858473028E-3</c:v>
                </c:pt>
                <c:pt idx="147">
                  <c:v>-1.1214953271028047E-2</c:v>
                </c:pt>
                <c:pt idx="148">
                  <c:v>-3.5916824196597384E-2</c:v>
                </c:pt>
                <c:pt idx="149">
                  <c:v>3.5294117647058851E-2</c:v>
                </c:pt>
                <c:pt idx="150">
                  <c:v>-2.8409090909090932E-2</c:v>
                </c:pt>
                <c:pt idx="151">
                  <c:v>-3.8986354775828493E-3</c:v>
                </c:pt>
                <c:pt idx="152">
                  <c:v>-2.1526418786692779E-2</c:v>
                </c:pt>
                <c:pt idx="153">
                  <c:v>0.19599999999999995</c:v>
                </c:pt>
                <c:pt idx="154">
                  <c:v>0.20735785953177258</c:v>
                </c:pt>
                <c:pt idx="155">
                  <c:v>-5.5401662049861548E-3</c:v>
                </c:pt>
                <c:pt idx="156">
                  <c:v>-2.0891364902506985E-2</c:v>
                </c:pt>
                <c:pt idx="157">
                  <c:v>0.1536273115220485</c:v>
                </c:pt>
                <c:pt idx="158">
                  <c:v>-8.6313193588162841E-3</c:v>
                </c:pt>
                <c:pt idx="159">
                  <c:v>6.2189054726368214E-3</c:v>
                </c:pt>
                <c:pt idx="160">
                  <c:v>-1.1124845488257117E-2</c:v>
                </c:pt>
                <c:pt idx="161">
                  <c:v>0.12874999999999998</c:v>
                </c:pt>
                <c:pt idx="162">
                  <c:v>7.3089700996677678E-2</c:v>
                </c:pt>
                <c:pt idx="163">
                  <c:v>-6.1919504643962904E-3</c:v>
                </c:pt>
                <c:pt idx="164">
                  <c:v>-1.3499480789200428E-2</c:v>
                </c:pt>
                <c:pt idx="165">
                  <c:v>2.105263157894739E-3</c:v>
                </c:pt>
                <c:pt idx="166">
                  <c:v>3.6764705882352977E-2</c:v>
                </c:pt>
                <c:pt idx="167">
                  <c:v>0.11448834853090183</c:v>
                </c:pt>
                <c:pt idx="168">
                  <c:v>-4.0000000000000036E-2</c:v>
                </c:pt>
                <c:pt idx="169">
                  <c:v>4.8295454545454482E-2</c:v>
                </c:pt>
                <c:pt idx="170">
                  <c:v>5.2393857271906097E-2</c:v>
                </c:pt>
                <c:pt idx="171">
                  <c:v>-4.2918454935623306E-3</c:v>
                </c:pt>
                <c:pt idx="172">
                  <c:v>-2.5862068965516309E-3</c:v>
                </c:pt>
                <c:pt idx="173">
                  <c:v>2.592912705272162E-3</c:v>
                </c:pt>
                <c:pt idx="174">
                  <c:v>4.1379310344827627E-2</c:v>
                </c:pt>
                <c:pt idx="175">
                  <c:v>5.7947019867549722E-2</c:v>
                </c:pt>
                <c:pt idx="176">
                  <c:v>2.9733959311424127E-2</c:v>
                </c:pt>
                <c:pt idx="177">
                  <c:v>-1.5957446808510738E-2</c:v>
                </c:pt>
                <c:pt idx="178">
                  <c:v>-1.5444015444015459E-3</c:v>
                </c:pt>
                <c:pt idx="179">
                  <c:v>4.0989945862335779E-2</c:v>
                </c:pt>
                <c:pt idx="180">
                  <c:v>5.720653789004454E-2</c:v>
                </c:pt>
                <c:pt idx="181">
                  <c:v>4.0056219255094824E-2</c:v>
                </c:pt>
                <c:pt idx="182">
                  <c:v>0.28378378378378372</c:v>
                </c:pt>
                <c:pt idx="183">
                  <c:v>1.8421052631579022E-2</c:v>
                </c:pt>
                <c:pt idx="184">
                  <c:v>-7.028423772609825E-2</c:v>
                </c:pt>
                <c:pt idx="185">
                  <c:v>-0.15619788771539742</c:v>
                </c:pt>
                <c:pt idx="186">
                  <c:v>-3.5573122529644299E-2</c:v>
                </c:pt>
                <c:pt idx="187">
                  <c:v>9.5628415300546537E-3</c:v>
                </c:pt>
                <c:pt idx="188">
                  <c:v>-5.4127198917456071E-2</c:v>
                </c:pt>
                <c:pt idx="189">
                  <c:v>-5.7224606580829653E-2</c:v>
                </c:pt>
                <c:pt idx="190">
                  <c:v>0.17754172989377842</c:v>
                </c:pt>
                <c:pt idx="191">
                  <c:v>-4.7680412371134059E-2</c:v>
                </c:pt>
                <c:pt idx="192">
                  <c:v>2.7063599458728035E-2</c:v>
                </c:pt>
                <c:pt idx="193">
                  <c:v>-1.3175230566534926E-2</c:v>
                </c:pt>
                <c:pt idx="194">
                  <c:v>3.3377837116154906E-2</c:v>
                </c:pt>
                <c:pt idx="195">
                  <c:v>-3.35917312661499E-2</c:v>
                </c:pt>
                <c:pt idx="196">
                  <c:v>9.491978609625662E-2</c:v>
                </c:pt>
                <c:pt idx="197">
                  <c:v>-1.7094017094016974E-2</c:v>
                </c:pt>
                <c:pt idx="198">
                  <c:v>-1.2422360248447215E-2</c:v>
                </c:pt>
                <c:pt idx="199">
                  <c:v>-4.1509433962264183E-2</c:v>
                </c:pt>
                <c:pt idx="200">
                  <c:v>-2.4934383202099758E-2</c:v>
                </c:pt>
                <c:pt idx="201">
                  <c:v>-6.0565275908479189E-2</c:v>
                </c:pt>
                <c:pt idx="202">
                  <c:v>3.1518624641833838E-2</c:v>
                </c:pt>
                <c:pt idx="203">
                  <c:v>-4.722222222222211E-2</c:v>
                </c:pt>
                <c:pt idx="204">
                  <c:v>-3.0612244897959207E-2</c:v>
                </c:pt>
                <c:pt idx="205">
                  <c:v>-1.2030075187969934E-2</c:v>
                </c:pt>
                <c:pt idx="206">
                  <c:v>1.9786910197869118E-2</c:v>
                </c:pt>
                <c:pt idx="207">
                  <c:v>-1.492537313432837E-2</c:v>
                </c:pt>
                <c:pt idx="208">
                  <c:v>1.5151515151515165E-3</c:v>
                </c:pt>
                <c:pt idx="209">
                  <c:v>0.1316187594553706</c:v>
                </c:pt>
                <c:pt idx="210">
                  <c:v>-9.3582887700534838E-3</c:v>
                </c:pt>
                <c:pt idx="211">
                  <c:v>1.1470985155195767E-2</c:v>
                </c:pt>
                <c:pt idx="212">
                  <c:v>3.335557038025279E-3</c:v>
                </c:pt>
                <c:pt idx="213">
                  <c:v>3.9893617021276627E-3</c:v>
                </c:pt>
                <c:pt idx="214">
                  <c:v>1.6556291390728419E-2</c:v>
                </c:pt>
                <c:pt idx="215">
                  <c:v>-3.2573289902280013E-2</c:v>
                </c:pt>
                <c:pt idx="216">
                  <c:v>-7.3400673400673536E-2</c:v>
                </c:pt>
                <c:pt idx="217">
                  <c:v>5.3052325581395478E-2</c:v>
                </c:pt>
                <c:pt idx="218">
                  <c:v>-2.4154589371980773E-2</c:v>
                </c:pt>
                <c:pt idx="219">
                  <c:v>-3.2531824611032406E-2</c:v>
                </c:pt>
                <c:pt idx="220">
                  <c:v>-4.1666666666666782E-2</c:v>
                </c:pt>
                <c:pt idx="221">
                  <c:v>-8.390541571319526E-3</c:v>
                </c:pt>
                <c:pt idx="222">
                  <c:v>-1.4615384615384714E-2</c:v>
                </c:pt>
                <c:pt idx="223">
                  <c:v>-8.6651053864168617E-2</c:v>
                </c:pt>
                <c:pt idx="224">
                  <c:v>-9.1452991452991447E-2</c:v>
                </c:pt>
                <c:pt idx="225">
                  <c:v>3.4807149576669937E-2</c:v>
                </c:pt>
                <c:pt idx="226">
                  <c:v>-8.9090909090909165E-2</c:v>
                </c:pt>
                <c:pt idx="227">
                  <c:v>0.24750499001996007</c:v>
                </c:pt>
                <c:pt idx="228">
                  <c:v>-2.4799999999999933E-2</c:v>
                </c:pt>
                <c:pt idx="229">
                  <c:v>9.0237899917964704E-3</c:v>
                </c:pt>
                <c:pt idx="230">
                  <c:v>2.0325203252032447E-2</c:v>
                </c:pt>
                <c:pt idx="231">
                  <c:v>3.5856573705179404E-2</c:v>
                </c:pt>
                <c:pt idx="232">
                  <c:v>-1.6153846153846255E-2</c:v>
                </c:pt>
                <c:pt idx="233">
                  <c:v>-4.8475371383893538E-2</c:v>
                </c:pt>
                <c:pt idx="234">
                  <c:v>5.7518488085455174E-3</c:v>
                </c:pt>
                <c:pt idx="235">
                  <c:v>-1.9607843137254919E-2</c:v>
                </c:pt>
                <c:pt idx="236">
                  <c:v>-1.6666666666666684E-2</c:v>
                </c:pt>
                <c:pt idx="237">
                  <c:v>-5.9322033898304202E-3</c:v>
                </c:pt>
                <c:pt idx="238">
                  <c:v>-5.2003410059675993E-2</c:v>
                </c:pt>
                <c:pt idx="239">
                  <c:v>-3.6870503597122434E-2</c:v>
                </c:pt>
                <c:pt idx="240">
                  <c:v>1.4005602240896475E-2</c:v>
                </c:pt>
                <c:pt idx="241">
                  <c:v>6.445672191528448E-3</c:v>
                </c:pt>
                <c:pt idx="242">
                  <c:v>-6.4043915827995384E-3</c:v>
                </c:pt>
                <c:pt idx="243">
                  <c:v>-5.5248618784530433E-2</c:v>
                </c:pt>
                <c:pt idx="244">
                  <c:v>-5.8479532163742739E-3</c:v>
                </c:pt>
                <c:pt idx="245">
                  <c:v>9.7058823529411739E-2</c:v>
                </c:pt>
                <c:pt idx="246">
                  <c:v>-6.6130473637176113E-2</c:v>
                </c:pt>
                <c:pt idx="247">
                  <c:v>-5.2631578947368363E-2</c:v>
                </c:pt>
                <c:pt idx="248">
                  <c:v>-4.0404040404040439E-3</c:v>
                </c:pt>
                <c:pt idx="249">
                  <c:v>-3.651115618661261E-2</c:v>
                </c:pt>
                <c:pt idx="250">
                  <c:v>-1.5789473684210423E-2</c:v>
                </c:pt>
                <c:pt idx="251">
                  <c:v>6.2032085561497259E-2</c:v>
                </c:pt>
                <c:pt idx="252">
                  <c:v>-7.1500503524672659E-2</c:v>
                </c:pt>
                <c:pt idx="253">
                  <c:v>0.11496746203904552</c:v>
                </c:pt>
                <c:pt idx="254">
                  <c:v>-3.1128404669260729E-2</c:v>
                </c:pt>
                <c:pt idx="255">
                  <c:v>-5.6224899598393621E-2</c:v>
                </c:pt>
                <c:pt idx="256">
                  <c:v>8.5106382978723492E-3</c:v>
                </c:pt>
                <c:pt idx="257">
                  <c:v>-1.6877637130801586E-2</c:v>
                </c:pt>
                <c:pt idx="258">
                  <c:v>1.072961373390547E-2</c:v>
                </c:pt>
                <c:pt idx="259">
                  <c:v>-6.3694267515922451E-3</c:v>
                </c:pt>
                <c:pt idx="260">
                  <c:v>5.3418803418803347E-2</c:v>
                </c:pt>
                <c:pt idx="261">
                  <c:v>5.7809330628803182E-2</c:v>
                </c:pt>
                <c:pt idx="262">
                  <c:v>-4.0268456375838965E-2</c:v>
                </c:pt>
                <c:pt idx="263">
                  <c:v>-3.9960039960038893E-3</c:v>
                </c:pt>
                <c:pt idx="264">
                  <c:v>2.0060180541624892E-3</c:v>
                </c:pt>
                <c:pt idx="265">
                  <c:v>3.4034034034033954E-2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B-430E-AD48-CD8632042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223768"/>
        <c:axId val="522222784"/>
      </c:barChart>
      <c:catAx>
        <c:axId val="522223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222784"/>
        <c:crosses val="autoZero"/>
        <c:auto val="1"/>
        <c:lblAlgn val="ctr"/>
        <c:lblOffset val="100"/>
        <c:noMultiLvlLbl val="0"/>
      </c:catAx>
      <c:valAx>
        <c:axId val="52222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223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Логдоходности акций ДЭК ао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'Данные с выбросами'!$O$4:$O$269</c:f>
              <c:numCache>
                <c:formatCode>General</c:formatCode>
                <c:ptCount val="266"/>
                <c:pt idx="0">
                  <c:v>-2.0040086867151429E-3</c:v>
                </c:pt>
                <c:pt idx="1">
                  <c:v>-1.719819829722069E-2</c:v>
                </c:pt>
                <c:pt idx="2">
                  <c:v>-7.6308193063324301E-2</c:v>
                </c:pt>
                <c:pt idx="3">
                  <c:v>-8.8496152769824993E-3</c:v>
                </c:pt>
                <c:pt idx="4">
                  <c:v>1.5435808129839248E-2</c:v>
                </c:pt>
                <c:pt idx="5">
                  <c:v>-3.9045673768973103E-2</c:v>
                </c:pt>
                <c:pt idx="6">
                  <c:v>0</c:v>
                </c:pt>
                <c:pt idx="7">
                  <c:v>0.22428056110128494</c:v>
                </c:pt>
                <c:pt idx="8">
                  <c:v>7.1051357410900268E-2</c:v>
                </c:pt>
                <c:pt idx="9">
                  <c:v>0.21753939297709854</c:v>
                </c:pt>
                <c:pt idx="10">
                  <c:v>-0.18014409267830425</c:v>
                </c:pt>
                <c:pt idx="11">
                  <c:v>-4.9059787688545183E-3</c:v>
                </c:pt>
                <c:pt idx="12">
                  <c:v>-2.1541843774754914E-2</c:v>
                </c:pt>
                <c:pt idx="13">
                  <c:v>-0.11339568922675748</c:v>
                </c:pt>
                <c:pt idx="14">
                  <c:v>-4.5091571503065177E-2</c:v>
                </c:pt>
                <c:pt idx="15">
                  <c:v>2.2320189090587601E-2</c:v>
                </c:pt>
                <c:pt idx="16">
                  <c:v>-4.1141943331175185E-2</c:v>
                </c:pt>
                <c:pt idx="17">
                  <c:v>-3.0459207484708574E-2</c:v>
                </c:pt>
                <c:pt idx="18">
                  <c:v>-7.2681551434804814E-2</c:v>
                </c:pt>
                <c:pt idx="19">
                  <c:v>6.1276554820814594E-2</c:v>
                </c:pt>
                <c:pt idx="20">
                  <c:v>-0.12065472539907605</c:v>
                </c:pt>
                <c:pt idx="21">
                  <c:v>5.8651194523980576E-3</c:v>
                </c:pt>
                <c:pt idx="22">
                  <c:v>1.854050791574249E-2</c:v>
                </c:pt>
                <c:pt idx="23">
                  <c:v>-4.7012181997054599E-2</c:v>
                </c:pt>
                <c:pt idx="24">
                  <c:v>5.998818229253443E-3</c:v>
                </c:pt>
                <c:pt idx="25">
                  <c:v>-1.9324272826402814E-2</c:v>
                </c:pt>
                <c:pt idx="26">
                  <c:v>-3.096222560396681E-2</c:v>
                </c:pt>
                <c:pt idx="27">
                  <c:v>6.6894234830030222E-2</c:v>
                </c:pt>
                <c:pt idx="28">
                  <c:v>8.9948236662939579E-2</c:v>
                </c:pt>
                <c:pt idx="29">
                  <c:v>7.6562714104372903E-2</c:v>
                </c:pt>
                <c:pt idx="30">
                  <c:v>-2.4194728587056881E-2</c:v>
                </c:pt>
                <c:pt idx="31">
                  <c:v>-3.1090587070031119E-2</c:v>
                </c:pt>
                <c:pt idx="32">
                  <c:v>5.249355886143745E-3</c:v>
                </c:pt>
                <c:pt idx="33">
                  <c:v>5.2219439811516249E-3</c:v>
                </c:pt>
                <c:pt idx="34">
                  <c:v>-1.0471299867295366E-2</c:v>
                </c:pt>
                <c:pt idx="35">
                  <c:v>-2.0202707317519355E-2</c:v>
                </c:pt>
                <c:pt idx="36">
                  <c:v>-4.8414294967487607E-2</c:v>
                </c:pt>
                <c:pt idx="37">
                  <c:v>-4.1432853736205394E-2</c:v>
                </c:pt>
                <c:pt idx="38">
                  <c:v>8.013309498321966E-2</c:v>
                </c:pt>
                <c:pt idx="39">
                  <c:v>-3.7573480564423778E-2</c:v>
                </c:pt>
                <c:pt idx="40">
                  <c:v>-3.3840979842405684E-3</c:v>
                </c:pt>
                <c:pt idx="41">
                  <c:v>-4.0351295523567463E-2</c:v>
                </c:pt>
                <c:pt idx="42">
                  <c:v>-2.1403908663153604E-2</c:v>
                </c:pt>
                <c:pt idx="43">
                  <c:v>-2.6798193154724047E-2</c:v>
                </c:pt>
                <c:pt idx="44">
                  <c:v>3.6367644170874791E-2</c:v>
                </c:pt>
                <c:pt idx="45">
                  <c:v>-0.11332868530700312</c:v>
                </c:pt>
                <c:pt idx="46">
                  <c:v>-4.3603637482132022E-2</c:v>
                </c:pt>
                <c:pt idx="47">
                  <c:v>2.8828351899977595E-2</c:v>
                </c:pt>
                <c:pt idx="48">
                  <c:v>-3.7220009536226013E-2</c:v>
                </c:pt>
                <c:pt idx="49">
                  <c:v>-3.1386313820670718E-2</c:v>
                </c:pt>
                <c:pt idx="50">
                  <c:v>2.8573372444056163E-2</c:v>
                </c:pt>
                <c:pt idx="51">
                  <c:v>2.0906684819313643E-2</c:v>
                </c:pt>
                <c:pt idx="52">
                  <c:v>-5.6752816592449365E-2</c:v>
                </c:pt>
                <c:pt idx="53">
                  <c:v>-2.5130664725579625E-2</c:v>
                </c:pt>
                <c:pt idx="54">
                  <c:v>3.818378697015859E-2</c:v>
                </c:pt>
                <c:pt idx="55">
                  <c:v>5.7398538706032211E-2</c:v>
                </c:pt>
                <c:pt idx="56">
                  <c:v>-0.1121864807282261</c:v>
                </c:pt>
                <c:pt idx="57">
                  <c:v>1.660415505203516E-2</c:v>
                </c:pt>
                <c:pt idx="58">
                  <c:v>-1.204833851617448E-2</c:v>
                </c:pt>
                <c:pt idx="59">
                  <c:v>1.0550210895152392E-2</c:v>
                </c:pt>
                <c:pt idx="60">
                  <c:v>-1.2066511413116479E-2</c:v>
                </c:pt>
                <c:pt idx="61">
                  <c:v>1.516300517964008E-3</c:v>
                </c:pt>
                <c:pt idx="62">
                  <c:v>0</c:v>
                </c:pt>
                <c:pt idx="63">
                  <c:v>-1.5163005179639638E-3</c:v>
                </c:pt>
                <c:pt idx="64">
                  <c:v>2.3989156370022576E-2</c:v>
                </c:pt>
                <c:pt idx="65">
                  <c:v>-1.1922644956906146E-2</c:v>
                </c:pt>
                <c:pt idx="66">
                  <c:v>-4.4451762570833921E-2</c:v>
                </c:pt>
                <c:pt idx="67">
                  <c:v>-6.9776877799160197E-2</c:v>
                </c:pt>
                <c:pt idx="68">
                  <c:v>8.3682496705165792E-3</c:v>
                </c:pt>
                <c:pt idx="69">
                  <c:v>-1.6680571006970587E-3</c:v>
                </c:pt>
                <c:pt idx="70">
                  <c:v>4.9958471933716697E-3</c:v>
                </c:pt>
                <c:pt idx="71">
                  <c:v>-4.2415178800721473E-2</c:v>
                </c:pt>
                <c:pt idx="72">
                  <c:v>-3.8874152761664831E-2</c:v>
                </c:pt>
                <c:pt idx="73">
                  <c:v>7.4622640204197108E-2</c:v>
                </c:pt>
                <c:pt idx="74">
                  <c:v>-3.0562650410166696E-2</c:v>
                </c:pt>
                <c:pt idx="75">
                  <c:v>-1.2142386825725425E-2</c:v>
                </c:pt>
                <c:pt idx="76">
                  <c:v>1.2142386825725561E-2</c:v>
                </c:pt>
                <c:pt idx="77">
                  <c:v>-4.7670102018130031E-2</c:v>
                </c:pt>
                <c:pt idx="78">
                  <c:v>-3.8714512180690393E-2</c:v>
                </c:pt>
                <c:pt idx="79">
                  <c:v>5.8410762156414303E-2</c:v>
                </c:pt>
                <c:pt idx="80">
                  <c:v>8.656801630845902E-2</c:v>
                </c:pt>
                <c:pt idx="81">
                  <c:v>-1.1447385840350835E-2</c:v>
                </c:pt>
                <c:pt idx="82">
                  <c:v>-4.7146778425702078E-2</c:v>
                </c:pt>
                <c:pt idx="83">
                  <c:v>2.8889009852137069E-2</c:v>
                </c:pt>
                <c:pt idx="84">
                  <c:v>1.496287267671232E-2</c:v>
                </c:pt>
                <c:pt idx="85">
                  <c:v>2.2839491969822736E-2</c:v>
                </c:pt>
                <c:pt idx="86">
                  <c:v>2.7050177533026042E-2</c:v>
                </c:pt>
                <c:pt idx="87">
                  <c:v>1.557663892873732E-2</c:v>
                </c:pt>
                <c:pt idx="88">
                  <c:v>6.7239661116768976E-2</c:v>
                </c:pt>
                <c:pt idx="89">
                  <c:v>-1.6023649468157063E-2</c:v>
                </c:pt>
                <c:pt idx="90">
                  <c:v>-7.3692301065483327E-3</c:v>
                </c:pt>
                <c:pt idx="91">
                  <c:v>-4.2302379690689389E-2</c:v>
                </c:pt>
                <c:pt idx="92">
                  <c:v>-3.0911925696728579E-3</c:v>
                </c:pt>
                <c:pt idx="93">
                  <c:v>-1.2461220437812002E-2</c:v>
                </c:pt>
                <c:pt idx="94">
                  <c:v>-7.8678612006136787E-3</c:v>
                </c:pt>
                <c:pt idx="95">
                  <c:v>-4.7506027585978647E-3</c:v>
                </c:pt>
                <c:pt idx="96">
                  <c:v>4.7506027585977988E-3</c:v>
                </c:pt>
                <c:pt idx="97">
                  <c:v>-9.5238815112554786E-3</c:v>
                </c:pt>
                <c:pt idx="98">
                  <c:v>6.0343129907468436E-2</c:v>
                </c:pt>
                <c:pt idx="99">
                  <c:v>6.2565855991738306E-2</c:v>
                </c:pt>
                <c:pt idx="100">
                  <c:v>9.8246404285181003E-3</c:v>
                </c:pt>
                <c:pt idx="101">
                  <c:v>-6.3421826437495943E-2</c:v>
                </c:pt>
                <c:pt idx="102">
                  <c:v>3.3653505041642363E-2</c:v>
                </c:pt>
                <c:pt idx="103">
                  <c:v>-4.4124804908937824E-2</c:v>
                </c:pt>
                <c:pt idx="104">
                  <c:v>2.2305757514298186E-2</c:v>
                </c:pt>
                <c:pt idx="105">
                  <c:v>2.8987536873252187E-2</c:v>
                </c:pt>
                <c:pt idx="106">
                  <c:v>-7.168489478612516E-3</c:v>
                </c:pt>
                <c:pt idx="107">
                  <c:v>1.4285957247476434E-2</c:v>
                </c:pt>
                <c:pt idx="108">
                  <c:v>-1.7167803622365446E-2</c:v>
                </c:pt>
                <c:pt idx="109">
                  <c:v>-3.0771658666753545E-2</c:v>
                </c:pt>
                <c:pt idx="110">
                  <c:v>2.2075951699199826E-2</c:v>
                </c:pt>
                <c:pt idx="111">
                  <c:v>-7.242983784481459E-2</c:v>
                </c:pt>
                <c:pt idx="112">
                  <c:v>-8.1478270725948113E-2</c:v>
                </c:pt>
                <c:pt idx="113">
                  <c:v>-1.7123706078591514E-2</c:v>
                </c:pt>
                <c:pt idx="114">
                  <c:v>-1.5666116744399463E-2</c:v>
                </c:pt>
                <c:pt idx="115">
                  <c:v>-7.275935428242819E-2</c:v>
                </c:pt>
                <c:pt idx="116">
                  <c:v>-1.3295542481244614E-2</c:v>
                </c:pt>
                <c:pt idx="117">
                  <c:v>-1.9138761822841644E-3</c:v>
                </c:pt>
                <c:pt idx="118">
                  <c:v>9.5329606587236868E-3</c:v>
                </c:pt>
                <c:pt idx="119">
                  <c:v>1.6933612529439673E-2</c:v>
                </c:pt>
                <c:pt idx="120">
                  <c:v>1.8639334380627327E-3</c:v>
                </c:pt>
                <c:pt idx="121">
                  <c:v>-2.8330506626225996E-2</c:v>
                </c:pt>
                <c:pt idx="122">
                  <c:v>-1.9175461292718174E-3</c:v>
                </c:pt>
                <c:pt idx="123">
                  <c:v>-1.1583141089630759E-2</c:v>
                </c:pt>
                <c:pt idx="124">
                  <c:v>-3.3566823639083275E-2</c:v>
                </c:pt>
                <c:pt idx="125">
                  <c:v>2.006018726865766E-3</c:v>
                </c:pt>
                <c:pt idx="126">
                  <c:v>-0.10781286333653349</c:v>
                </c:pt>
                <c:pt idx="127">
                  <c:v>-1.8018505502678365E-2</c:v>
                </c:pt>
                <c:pt idx="128">
                  <c:v>2.2472855852058576E-2</c:v>
                </c:pt>
                <c:pt idx="129">
                  <c:v>3.0636969461889801E-2</c:v>
                </c:pt>
                <c:pt idx="130">
                  <c:v>-1.5201161332050553E-2</c:v>
                </c:pt>
                <c:pt idx="131">
                  <c:v>3.0174703122213032E-2</c:v>
                </c:pt>
                <c:pt idx="132">
                  <c:v>2.1208915691376296E-3</c:v>
                </c:pt>
                <c:pt idx="133">
                  <c:v>-4.773140282118981E-2</c:v>
                </c:pt>
                <c:pt idx="134">
                  <c:v>1.3245226750020723E-2</c:v>
                </c:pt>
                <c:pt idx="135">
                  <c:v>2.8109958931893209E-2</c:v>
                </c:pt>
                <c:pt idx="136">
                  <c:v>1.4815085785140682E-2</c:v>
                </c:pt>
                <c:pt idx="137">
                  <c:v>-6.7343572065179783E-2</c:v>
                </c:pt>
                <c:pt idx="138">
                  <c:v>1.7817843316793893E-2</c:v>
                </c:pt>
                <c:pt idx="139">
                  <c:v>5.37186070084218E-2</c:v>
                </c:pt>
                <c:pt idx="140">
                  <c:v>-6.2959284568148118E-3</c:v>
                </c:pt>
                <c:pt idx="141">
                  <c:v>3.1090587070031182E-2</c:v>
                </c:pt>
                <c:pt idx="142">
                  <c:v>-1.2320484388040624E-2</c:v>
                </c:pt>
                <c:pt idx="143">
                  <c:v>-2.0682530640590683E-3</c:v>
                </c:pt>
                <c:pt idx="144">
                  <c:v>2.2518863535349824E-2</c:v>
                </c:pt>
                <c:pt idx="145">
                  <c:v>8.3462577320942269E-2</c:v>
                </c:pt>
                <c:pt idx="146">
                  <c:v>-3.7313476128581356E-3</c:v>
                </c:pt>
                <c:pt idx="147">
                  <c:v>-1.127831503770719E-2</c:v>
                </c:pt>
                <c:pt idx="148">
                  <c:v>-3.6577706139927939E-2</c:v>
                </c:pt>
                <c:pt idx="149">
                  <c:v>3.4685557987890109E-2</c:v>
                </c:pt>
                <c:pt idx="150">
                  <c:v>-2.8820438535491971E-2</c:v>
                </c:pt>
                <c:pt idx="151">
                  <c:v>-3.9062549670650995E-3</c:v>
                </c:pt>
                <c:pt idx="152">
                  <c:v>-2.1761491781512748E-2</c:v>
                </c:pt>
                <c:pt idx="153">
                  <c:v>0.17898265552843995</c:v>
                </c:pt>
                <c:pt idx="154">
                  <c:v>0.18843438494219455</c:v>
                </c:pt>
                <c:pt idx="155">
                  <c:v>-5.5555698446021051E-3</c:v>
                </c:pt>
                <c:pt idx="156">
                  <c:v>-2.1112677237559295E-2</c:v>
                </c:pt>
                <c:pt idx="157">
                  <c:v>0.14291116230474818</c:v>
                </c:pt>
                <c:pt idx="158">
                  <c:v>-8.6687849364466118E-3</c:v>
                </c:pt>
                <c:pt idx="159">
                  <c:v>6.199647879525429E-3</c:v>
                </c:pt>
                <c:pt idx="160">
                  <c:v>-1.1187189390564381E-2</c:v>
                </c:pt>
                <c:pt idx="161">
                  <c:v>0.12111082574905806</c:v>
                </c:pt>
                <c:pt idx="162">
                  <c:v>7.0542058473780839E-2</c:v>
                </c:pt>
                <c:pt idx="163">
                  <c:v>-6.2112000926406357E-3</c:v>
                </c:pt>
                <c:pt idx="164">
                  <c:v>-1.3591427203539001E-2</c:v>
                </c:pt>
                <c:pt idx="165">
                  <c:v>2.10305019677889E-3</c:v>
                </c:pt>
                <c:pt idx="166">
                  <c:v>3.6105004642116356E-2</c:v>
                </c:pt>
                <c:pt idx="167">
                  <c:v>0.10839541935298043</c:v>
                </c:pt>
                <c:pt idx="168">
                  <c:v>-4.0821994520255166E-2</c:v>
                </c:pt>
                <c:pt idx="169">
                  <c:v>4.7165468442430136E-2</c:v>
                </c:pt>
                <c:pt idx="170">
                  <c:v>5.1067433291164054E-2</c:v>
                </c:pt>
                <c:pt idx="171">
                  <c:v>-4.3010818993906973E-3</c:v>
                </c:pt>
                <c:pt idx="172">
                  <c:v>-2.5895569067336775E-3</c:v>
                </c:pt>
                <c:pt idx="173">
                  <c:v>2.5895569067336767E-3</c:v>
                </c:pt>
                <c:pt idx="174">
                  <c:v>4.0546094394350009E-2</c:v>
                </c:pt>
                <c:pt idx="175">
                  <c:v>5.6330256442719981E-2</c:v>
                </c:pt>
                <c:pt idx="176">
                  <c:v>2.9300476947782383E-2</c:v>
                </c:pt>
                <c:pt idx="177">
                  <c:v>-1.6086137751624496E-2</c:v>
                </c:pt>
                <c:pt idx="178">
                  <c:v>-1.5455953617805973E-3</c:v>
                </c:pt>
                <c:pt idx="179">
                  <c:v>4.0172131432815707E-2</c:v>
                </c:pt>
                <c:pt idx="180">
                  <c:v>5.5630087885179272E-2</c:v>
                </c:pt>
                <c:pt idx="181">
                  <c:v>3.9274768668308348E-2</c:v>
                </c:pt>
                <c:pt idx="182">
                  <c:v>0.24981179839637108</c:v>
                </c:pt>
                <c:pt idx="183">
                  <c:v>1.8253440309350517E-2</c:v>
                </c:pt>
                <c:pt idx="184">
                  <c:v>-7.287637151334915E-2</c:v>
                </c:pt>
                <c:pt idx="185">
                  <c:v>-0.16983727599495788</c:v>
                </c:pt>
                <c:pt idx="186">
                  <c:v>-3.6221263434318383E-2</c:v>
                </c:pt>
                <c:pt idx="187">
                  <c:v>9.5174069868901711E-3</c:v>
                </c:pt>
                <c:pt idx="188">
                  <c:v>-5.56471787143916E-2</c:v>
                </c:pt>
                <c:pt idx="189">
                  <c:v>-5.8927207731302889E-2</c:v>
                </c:pt>
                <c:pt idx="190">
                  <c:v>0.16342898568071154</c:v>
                </c:pt>
                <c:pt idx="191">
                  <c:v>-4.8854599235017032E-2</c:v>
                </c:pt>
                <c:pt idx="192">
                  <c:v>2.670385644742819E-2</c:v>
                </c:pt>
                <c:pt idx="193">
                  <c:v>-1.3262793878410445E-2</c:v>
                </c:pt>
                <c:pt idx="194">
                  <c:v>3.2832890072507594E-2</c:v>
                </c:pt>
                <c:pt idx="195">
                  <c:v>-3.4168895615249897E-2</c:v>
                </c:pt>
                <c:pt idx="196">
                  <c:v>9.0681105878592225E-2</c:v>
                </c:pt>
                <c:pt idx="197">
                  <c:v>-1.7241806434505878E-2</c:v>
                </c:pt>
                <c:pt idx="198">
                  <c:v>-1.2500162764231494E-2</c:v>
                </c:pt>
                <c:pt idx="199">
                  <c:v>-4.2395558967685619E-2</c:v>
                </c:pt>
                <c:pt idx="200">
                  <c:v>-2.5250510968887103E-2</c:v>
                </c:pt>
                <c:pt idx="201">
                  <c:v>-6.2476941955386708E-2</c:v>
                </c:pt>
                <c:pt idx="202">
                  <c:v>3.1032109247728461E-2</c:v>
                </c:pt>
                <c:pt idx="203">
                  <c:v>-4.8373584284215711E-2</c:v>
                </c:pt>
                <c:pt idx="204">
                  <c:v>-3.1090587070031119E-2</c:v>
                </c:pt>
                <c:pt idx="205">
                  <c:v>-1.2103022171243649E-2</c:v>
                </c:pt>
                <c:pt idx="206">
                  <c:v>1.9593693900401284E-2</c:v>
                </c:pt>
                <c:pt idx="207">
                  <c:v>-1.5037877364540559E-2</c:v>
                </c:pt>
                <c:pt idx="208">
                  <c:v>1.5140048312150113E-3</c:v>
                </c:pt>
                <c:pt idx="209">
                  <c:v>0.12364913812279092</c:v>
                </c:pt>
                <c:pt idx="210">
                  <c:v>-9.4023526783903934E-3</c:v>
                </c:pt>
                <c:pt idx="211">
                  <c:v>1.140569224656556E-2</c:v>
                </c:pt>
                <c:pt idx="212">
                  <c:v>3.3300064071874295E-3</c:v>
                </c:pt>
                <c:pt idx="213">
                  <c:v>3.9814252991848221E-3</c:v>
                </c:pt>
                <c:pt idx="214">
                  <c:v>1.642073021232749E-2</c:v>
                </c:pt>
                <c:pt idx="215">
                  <c:v>-3.3115608784497437E-2</c:v>
                </c:pt>
                <c:pt idx="216">
                  <c:v>-7.6234032743511218E-2</c:v>
                </c:pt>
                <c:pt idx="217">
                  <c:v>5.1692923827393551E-2</c:v>
                </c:pt>
                <c:pt idx="218">
                  <c:v>-2.4451095864164423E-2</c:v>
                </c:pt>
                <c:pt idx="219">
                  <c:v>-3.3072748274022193E-2</c:v>
                </c:pt>
                <c:pt idx="220">
                  <c:v>-4.2559614418796007E-2</c:v>
                </c:pt>
                <c:pt idx="221">
                  <c:v>-8.4259403140717112E-3</c:v>
                </c:pt>
                <c:pt idx="222">
                  <c:v>-1.4723241552893942E-2</c:v>
                </c:pt>
                <c:pt idx="223">
                  <c:v>-9.0637274104932428E-2</c:v>
                </c:pt>
                <c:pt idx="224">
                  <c:v>-9.5908649449853889E-2</c:v>
                </c:pt>
                <c:pt idx="225">
                  <c:v>3.421508044451415E-2</c:v>
                </c:pt>
                <c:pt idx="226">
                  <c:v>-9.3312177141651825E-2</c:v>
                </c:pt>
                <c:pt idx="227">
                  <c:v>0.22114554865153679</c:v>
                </c:pt>
                <c:pt idx="228">
                  <c:v>-2.5112700815075214E-2</c:v>
                </c:pt>
                <c:pt idx="229">
                  <c:v>8.9833188851915283E-3</c:v>
                </c:pt>
                <c:pt idx="230">
                  <c:v>2.0121403199421028E-2</c:v>
                </c:pt>
                <c:pt idx="231">
                  <c:v>3.5228691883744029E-2</c:v>
                </c:pt>
                <c:pt idx="232">
                  <c:v>-1.6285741870785558E-2</c:v>
                </c:pt>
                <c:pt idx="233">
                  <c:v>-4.9689708591315419E-2</c:v>
                </c:pt>
                <c:pt idx="234">
                  <c:v>5.7353700847441276E-3</c:v>
                </c:pt>
                <c:pt idx="235">
                  <c:v>-1.9802627296179754E-2</c:v>
                </c:pt>
                <c:pt idx="236">
                  <c:v>-1.6807118316381289E-2</c:v>
                </c:pt>
                <c:pt idx="237">
                  <c:v>-5.949868806234943E-3</c:v>
                </c:pt>
                <c:pt idx="238">
                  <c:v>-5.3404373842947744E-2</c:v>
                </c:pt>
                <c:pt idx="239">
                  <c:v>-3.7567404362779028E-2</c:v>
                </c:pt>
                <c:pt idx="240">
                  <c:v>1.390843004613215E-2</c:v>
                </c:pt>
                <c:pt idx="241">
                  <c:v>6.4249876826577412E-3</c:v>
                </c:pt>
                <c:pt idx="242">
                  <c:v>-6.4249876826576622E-3</c:v>
                </c:pt>
                <c:pt idx="243">
                  <c:v>-5.6833474763165991E-2</c:v>
                </c:pt>
                <c:pt idx="244">
                  <c:v>-5.8651194523981339E-3</c:v>
                </c:pt>
                <c:pt idx="245">
                  <c:v>9.2632802033608352E-2</c:v>
                </c:pt>
                <c:pt idx="246">
                  <c:v>-6.8418543913013857E-2</c:v>
                </c:pt>
                <c:pt idx="247">
                  <c:v>-5.4067221270275703E-2</c:v>
                </c:pt>
                <c:pt idx="248">
                  <c:v>-4.0485885260002205E-3</c:v>
                </c:pt>
                <c:pt idx="249">
                  <c:v>-3.7194370008048927E-2</c:v>
                </c:pt>
                <c:pt idx="250">
                  <c:v>-1.5915455305899457E-2</c:v>
                </c:pt>
                <c:pt idx="251">
                  <c:v>6.0184134756485576E-2</c:v>
                </c:pt>
                <c:pt idx="252">
                  <c:v>-7.4185440488578683E-2</c:v>
                </c:pt>
                <c:pt idx="253">
                  <c:v>0.10882522245851654</c:v>
                </c:pt>
                <c:pt idx="254">
                  <c:v>-3.1623188430512185E-2</c:v>
                </c:pt>
                <c:pt idx="255">
                  <c:v>-5.7867382320548687E-2</c:v>
                </c:pt>
                <c:pt idx="256">
                  <c:v>8.4746269909722356E-3</c:v>
                </c:pt>
                <c:pt idx="257">
                  <c:v>-1.7021687569430524E-2</c:v>
                </c:pt>
                <c:pt idx="258">
                  <c:v>1.0672459890771759E-2</c:v>
                </c:pt>
                <c:pt idx="259">
                  <c:v>-6.3897980987708981E-3</c:v>
                </c:pt>
                <c:pt idx="260">
                  <c:v>5.2040878125043398E-2</c:v>
                </c:pt>
                <c:pt idx="261">
                  <c:v>5.6200100398137005E-2</c:v>
                </c:pt>
                <c:pt idx="262">
                  <c:v>-4.1101675685551918E-2</c:v>
                </c:pt>
                <c:pt idx="263">
                  <c:v>-4.0040093533821189E-3</c:v>
                </c:pt>
                <c:pt idx="264">
                  <c:v>2.0040086867152622E-3</c:v>
                </c:pt>
                <c:pt idx="265">
                  <c:v>3.3467690471084929E-2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9-4A87-9361-73C4483C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0521040"/>
        <c:axId val="700523992"/>
      </c:barChart>
      <c:catAx>
        <c:axId val="700521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0523992"/>
        <c:crosses val="autoZero"/>
        <c:auto val="1"/>
        <c:lblAlgn val="ctr"/>
        <c:lblOffset val="100"/>
        <c:noMultiLvlLbl val="0"/>
      </c:catAx>
      <c:valAx>
        <c:axId val="70052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052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 акций Сбербанк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'Данные с выбросами'!$Q$3:$Q$269</c:f>
              <c:numCache>
                <c:formatCode>General</c:formatCode>
                <c:ptCount val="267"/>
                <c:pt idx="0">
                  <c:v>63.1</c:v>
                </c:pt>
                <c:pt idx="1">
                  <c:v>61.99</c:v>
                </c:pt>
                <c:pt idx="2">
                  <c:v>64.45</c:v>
                </c:pt>
                <c:pt idx="3">
                  <c:v>61.5</c:v>
                </c:pt>
                <c:pt idx="4">
                  <c:v>64.31</c:v>
                </c:pt>
                <c:pt idx="5">
                  <c:v>70.599999999999994</c:v>
                </c:pt>
                <c:pt idx="6">
                  <c:v>74.75</c:v>
                </c:pt>
                <c:pt idx="7">
                  <c:v>75.91</c:v>
                </c:pt>
                <c:pt idx="8">
                  <c:v>73.25</c:v>
                </c:pt>
                <c:pt idx="9">
                  <c:v>67.87</c:v>
                </c:pt>
                <c:pt idx="10">
                  <c:v>67</c:v>
                </c:pt>
                <c:pt idx="11">
                  <c:v>61</c:v>
                </c:pt>
                <c:pt idx="12">
                  <c:v>65.5</c:v>
                </c:pt>
                <c:pt idx="13">
                  <c:v>71.5</c:v>
                </c:pt>
                <c:pt idx="14">
                  <c:v>72.5</c:v>
                </c:pt>
                <c:pt idx="15">
                  <c:v>75.75</c:v>
                </c:pt>
                <c:pt idx="16">
                  <c:v>76.900000000000006</c:v>
                </c:pt>
                <c:pt idx="17">
                  <c:v>75.5</c:v>
                </c:pt>
                <c:pt idx="18">
                  <c:v>75.05</c:v>
                </c:pt>
                <c:pt idx="19">
                  <c:v>74.349999999999994</c:v>
                </c:pt>
                <c:pt idx="20">
                  <c:v>73.5</c:v>
                </c:pt>
                <c:pt idx="21">
                  <c:v>70.61</c:v>
                </c:pt>
                <c:pt idx="22">
                  <c:v>72.55</c:v>
                </c:pt>
                <c:pt idx="23">
                  <c:v>71.56</c:v>
                </c:pt>
                <c:pt idx="24">
                  <c:v>70.599999999999994</c:v>
                </c:pt>
                <c:pt idx="25">
                  <c:v>70.67</c:v>
                </c:pt>
                <c:pt idx="26">
                  <c:v>71.06</c:v>
                </c:pt>
                <c:pt idx="27">
                  <c:v>75.52</c:v>
                </c:pt>
                <c:pt idx="28">
                  <c:v>70.45</c:v>
                </c:pt>
                <c:pt idx="29">
                  <c:v>72.3</c:v>
                </c:pt>
                <c:pt idx="30">
                  <c:v>74.2</c:v>
                </c:pt>
                <c:pt idx="31">
                  <c:v>74.430000000000007</c:v>
                </c:pt>
                <c:pt idx="32">
                  <c:v>69.86</c:v>
                </c:pt>
                <c:pt idx="33">
                  <c:v>74.819999999999993</c:v>
                </c:pt>
                <c:pt idx="34">
                  <c:v>73.959999999999994</c:v>
                </c:pt>
                <c:pt idx="35">
                  <c:v>74.099999999999994</c:v>
                </c:pt>
                <c:pt idx="36">
                  <c:v>75.5</c:v>
                </c:pt>
                <c:pt idx="37">
                  <c:v>74.97</c:v>
                </c:pt>
                <c:pt idx="38">
                  <c:v>73.8</c:v>
                </c:pt>
                <c:pt idx="39">
                  <c:v>85.77</c:v>
                </c:pt>
                <c:pt idx="40">
                  <c:v>88.52</c:v>
                </c:pt>
                <c:pt idx="41">
                  <c:v>90.45</c:v>
                </c:pt>
                <c:pt idx="42">
                  <c:v>90.53</c:v>
                </c:pt>
                <c:pt idx="43">
                  <c:v>94.09</c:v>
                </c:pt>
                <c:pt idx="44">
                  <c:v>93.4</c:v>
                </c:pt>
                <c:pt idx="45">
                  <c:v>107.3</c:v>
                </c:pt>
                <c:pt idx="46">
                  <c:v>104.55</c:v>
                </c:pt>
                <c:pt idx="47">
                  <c:v>103.05</c:v>
                </c:pt>
                <c:pt idx="48">
                  <c:v>98.15</c:v>
                </c:pt>
                <c:pt idx="49">
                  <c:v>98.81</c:v>
                </c:pt>
                <c:pt idx="50">
                  <c:v>101.34</c:v>
                </c:pt>
                <c:pt idx="51">
                  <c:v>101.26</c:v>
                </c:pt>
                <c:pt idx="52">
                  <c:v>96.85</c:v>
                </c:pt>
                <c:pt idx="53">
                  <c:v>87.27</c:v>
                </c:pt>
                <c:pt idx="54">
                  <c:v>91.5</c:v>
                </c:pt>
                <c:pt idx="55">
                  <c:v>96.5</c:v>
                </c:pt>
                <c:pt idx="56">
                  <c:v>97.2</c:v>
                </c:pt>
                <c:pt idx="57">
                  <c:v>94.85</c:v>
                </c:pt>
                <c:pt idx="58">
                  <c:v>102.39</c:v>
                </c:pt>
                <c:pt idx="59">
                  <c:v>106.24</c:v>
                </c:pt>
                <c:pt idx="60">
                  <c:v>108.99</c:v>
                </c:pt>
                <c:pt idx="61">
                  <c:v>109.26</c:v>
                </c:pt>
                <c:pt idx="62">
                  <c:v>112.4</c:v>
                </c:pt>
                <c:pt idx="63">
                  <c:v>109.1</c:v>
                </c:pt>
                <c:pt idx="64">
                  <c:v>108.52</c:v>
                </c:pt>
                <c:pt idx="65">
                  <c:v>112.92</c:v>
                </c:pt>
                <c:pt idx="66">
                  <c:v>119.3</c:v>
                </c:pt>
                <c:pt idx="67">
                  <c:v>121.25</c:v>
                </c:pt>
                <c:pt idx="68">
                  <c:v>123.55</c:v>
                </c:pt>
                <c:pt idx="69">
                  <c:v>120.64</c:v>
                </c:pt>
                <c:pt idx="70">
                  <c:v>121.07</c:v>
                </c:pt>
                <c:pt idx="71">
                  <c:v>121.9</c:v>
                </c:pt>
                <c:pt idx="72">
                  <c:v>133.19999999999999</c:v>
                </c:pt>
                <c:pt idx="73">
                  <c:v>131.59</c:v>
                </c:pt>
                <c:pt idx="74">
                  <c:v>133.5</c:v>
                </c:pt>
                <c:pt idx="75">
                  <c:v>128.69999999999999</c:v>
                </c:pt>
                <c:pt idx="76">
                  <c:v>133.4</c:v>
                </c:pt>
                <c:pt idx="77">
                  <c:v>133.85</c:v>
                </c:pt>
                <c:pt idx="78">
                  <c:v>134.41</c:v>
                </c:pt>
                <c:pt idx="79">
                  <c:v>138.12</c:v>
                </c:pt>
                <c:pt idx="80">
                  <c:v>137.80000000000001</c:v>
                </c:pt>
                <c:pt idx="81">
                  <c:v>139.15</c:v>
                </c:pt>
                <c:pt idx="82">
                  <c:v>138.69</c:v>
                </c:pt>
                <c:pt idx="83">
                  <c:v>139.44999999999999</c:v>
                </c:pt>
                <c:pt idx="84">
                  <c:v>135.80000000000001</c:v>
                </c:pt>
                <c:pt idx="85">
                  <c:v>145.25</c:v>
                </c:pt>
                <c:pt idx="86">
                  <c:v>146.88</c:v>
                </c:pt>
                <c:pt idx="87">
                  <c:v>151.6</c:v>
                </c:pt>
                <c:pt idx="88">
                  <c:v>147</c:v>
                </c:pt>
                <c:pt idx="89">
                  <c:v>151.5</c:v>
                </c:pt>
                <c:pt idx="90">
                  <c:v>145.34</c:v>
                </c:pt>
                <c:pt idx="91">
                  <c:v>148.74</c:v>
                </c:pt>
                <c:pt idx="92">
                  <c:v>146.72999999999999</c:v>
                </c:pt>
                <c:pt idx="93">
                  <c:v>148.41999999999999</c:v>
                </c:pt>
                <c:pt idx="94">
                  <c:v>149.19999999999999</c:v>
                </c:pt>
                <c:pt idx="95">
                  <c:v>142.75</c:v>
                </c:pt>
                <c:pt idx="96">
                  <c:v>151.51</c:v>
                </c:pt>
                <c:pt idx="97">
                  <c:v>150.05000000000001</c:v>
                </c:pt>
                <c:pt idx="98">
                  <c:v>160.36000000000001</c:v>
                </c:pt>
                <c:pt idx="99">
                  <c:v>159.4</c:v>
                </c:pt>
                <c:pt idx="100">
                  <c:v>169.66</c:v>
                </c:pt>
                <c:pt idx="101">
                  <c:v>173.9</c:v>
                </c:pt>
                <c:pt idx="102">
                  <c:v>171.15</c:v>
                </c:pt>
                <c:pt idx="103">
                  <c:v>173.25</c:v>
                </c:pt>
                <c:pt idx="104">
                  <c:v>170.69</c:v>
                </c:pt>
                <c:pt idx="105">
                  <c:v>164.9</c:v>
                </c:pt>
                <c:pt idx="106">
                  <c:v>167.49</c:v>
                </c:pt>
                <c:pt idx="107">
                  <c:v>178.92</c:v>
                </c:pt>
                <c:pt idx="108">
                  <c:v>173.8</c:v>
                </c:pt>
                <c:pt idx="109">
                  <c:v>165.5</c:v>
                </c:pt>
                <c:pt idx="110">
                  <c:v>165.49</c:v>
                </c:pt>
                <c:pt idx="111">
                  <c:v>165.51</c:v>
                </c:pt>
                <c:pt idx="112">
                  <c:v>164.4</c:v>
                </c:pt>
                <c:pt idx="113">
                  <c:v>157.5</c:v>
                </c:pt>
                <c:pt idx="114">
                  <c:v>161.15</c:v>
                </c:pt>
                <c:pt idx="115">
                  <c:v>164.52</c:v>
                </c:pt>
                <c:pt idx="116">
                  <c:v>159.80000000000001</c:v>
                </c:pt>
                <c:pt idx="117">
                  <c:v>161.49</c:v>
                </c:pt>
                <c:pt idx="118">
                  <c:v>149.24</c:v>
                </c:pt>
                <c:pt idx="119">
                  <c:v>159.59</c:v>
                </c:pt>
                <c:pt idx="120">
                  <c:v>165.2</c:v>
                </c:pt>
                <c:pt idx="121">
                  <c:v>165.8</c:v>
                </c:pt>
                <c:pt idx="122">
                  <c:v>167.7</c:v>
                </c:pt>
                <c:pt idx="123">
                  <c:v>168.87</c:v>
                </c:pt>
                <c:pt idx="124">
                  <c:v>160.69999999999999</c:v>
                </c:pt>
                <c:pt idx="125">
                  <c:v>157.13999999999999</c:v>
                </c:pt>
                <c:pt idx="126">
                  <c:v>150.13</c:v>
                </c:pt>
                <c:pt idx="127">
                  <c:v>141.63</c:v>
                </c:pt>
                <c:pt idx="128">
                  <c:v>144.1</c:v>
                </c:pt>
                <c:pt idx="129">
                  <c:v>145.59</c:v>
                </c:pt>
                <c:pt idx="130">
                  <c:v>152.16</c:v>
                </c:pt>
                <c:pt idx="131">
                  <c:v>161.4</c:v>
                </c:pt>
                <c:pt idx="132">
                  <c:v>162.1</c:v>
                </c:pt>
                <c:pt idx="133">
                  <c:v>165.4</c:v>
                </c:pt>
                <c:pt idx="134">
                  <c:v>169.73</c:v>
                </c:pt>
                <c:pt idx="135">
                  <c:v>172.05</c:v>
                </c:pt>
                <c:pt idx="136">
                  <c:v>169.5</c:v>
                </c:pt>
                <c:pt idx="137">
                  <c:v>180.51</c:v>
                </c:pt>
                <c:pt idx="138">
                  <c:v>183.66</c:v>
                </c:pt>
                <c:pt idx="139">
                  <c:v>185.89</c:v>
                </c:pt>
                <c:pt idx="140">
                  <c:v>188.75</c:v>
                </c:pt>
                <c:pt idx="141">
                  <c:v>187.55</c:v>
                </c:pt>
                <c:pt idx="142">
                  <c:v>192.33</c:v>
                </c:pt>
                <c:pt idx="143">
                  <c:v>194.16</c:v>
                </c:pt>
                <c:pt idx="144">
                  <c:v>196.48</c:v>
                </c:pt>
                <c:pt idx="145">
                  <c:v>192.97</c:v>
                </c:pt>
                <c:pt idx="146">
                  <c:v>196.05</c:v>
                </c:pt>
                <c:pt idx="147">
                  <c:v>193.8</c:v>
                </c:pt>
                <c:pt idx="148">
                  <c:v>217.7</c:v>
                </c:pt>
                <c:pt idx="149">
                  <c:v>225.65</c:v>
                </c:pt>
                <c:pt idx="150">
                  <c:v>228</c:v>
                </c:pt>
                <c:pt idx="151">
                  <c:v>221.5</c:v>
                </c:pt>
                <c:pt idx="152">
                  <c:v>220.89</c:v>
                </c:pt>
                <c:pt idx="153">
                  <c:v>226.53</c:v>
                </c:pt>
                <c:pt idx="154">
                  <c:v>221.44</c:v>
                </c:pt>
                <c:pt idx="155">
                  <c:v>225.2</c:v>
                </c:pt>
                <c:pt idx="156">
                  <c:v>238.6</c:v>
                </c:pt>
                <c:pt idx="157">
                  <c:v>237.75</c:v>
                </c:pt>
                <c:pt idx="158">
                  <c:v>242.45</c:v>
                </c:pt>
                <c:pt idx="159">
                  <c:v>247</c:v>
                </c:pt>
                <c:pt idx="160">
                  <c:v>257.32</c:v>
                </c:pt>
                <c:pt idx="161">
                  <c:v>250.11</c:v>
                </c:pt>
                <c:pt idx="162">
                  <c:v>266.99</c:v>
                </c:pt>
                <c:pt idx="163">
                  <c:v>277.49</c:v>
                </c:pt>
                <c:pt idx="164">
                  <c:v>273</c:v>
                </c:pt>
                <c:pt idx="165">
                  <c:v>274.60000000000002</c:v>
                </c:pt>
                <c:pt idx="166">
                  <c:v>256.14999999999998</c:v>
                </c:pt>
                <c:pt idx="167">
                  <c:v>262</c:v>
                </c:pt>
                <c:pt idx="168">
                  <c:v>253.57</c:v>
                </c:pt>
                <c:pt idx="169">
                  <c:v>256.76</c:v>
                </c:pt>
                <c:pt idx="170">
                  <c:v>204.7</c:v>
                </c:pt>
                <c:pt idx="171">
                  <c:v>215.36</c:v>
                </c:pt>
                <c:pt idx="172">
                  <c:v>224.8</c:v>
                </c:pt>
                <c:pt idx="173">
                  <c:v>228.55</c:v>
                </c:pt>
                <c:pt idx="174">
                  <c:v>235.72</c:v>
                </c:pt>
                <c:pt idx="175">
                  <c:v>222.2</c:v>
                </c:pt>
                <c:pt idx="176">
                  <c:v>220</c:v>
                </c:pt>
                <c:pt idx="177">
                  <c:v>220</c:v>
                </c:pt>
                <c:pt idx="178">
                  <c:v>212.6</c:v>
                </c:pt>
                <c:pt idx="179">
                  <c:v>209.36</c:v>
                </c:pt>
                <c:pt idx="180">
                  <c:v>214.43</c:v>
                </c:pt>
                <c:pt idx="181">
                  <c:v>218</c:v>
                </c:pt>
                <c:pt idx="182">
                  <c:v>226.71</c:v>
                </c:pt>
                <c:pt idx="183">
                  <c:v>229.85</c:v>
                </c:pt>
                <c:pt idx="184">
                  <c:v>204.34</c:v>
                </c:pt>
                <c:pt idx="185">
                  <c:v>208.9</c:v>
                </c:pt>
                <c:pt idx="186">
                  <c:v>202.21</c:v>
                </c:pt>
                <c:pt idx="187">
                  <c:v>186.15</c:v>
                </c:pt>
                <c:pt idx="188">
                  <c:v>189.55</c:v>
                </c:pt>
                <c:pt idx="189">
                  <c:v>180.39</c:v>
                </c:pt>
                <c:pt idx="190">
                  <c:v>182</c:v>
                </c:pt>
                <c:pt idx="191">
                  <c:v>174.9</c:v>
                </c:pt>
                <c:pt idx="192">
                  <c:v>188.71</c:v>
                </c:pt>
                <c:pt idx="193">
                  <c:v>193.44</c:v>
                </c:pt>
                <c:pt idx="194">
                  <c:v>203.32</c:v>
                </c:pt>
                <c:pt idx="195">
                  <c:v>187.2</c:v>
                </c:pt>
                <c:pt idx="196">
                  <c:v>191.85</c:v>
                </c:pt>
                <c:pt idx="197">
                  <c:v>183.8</c:v>
                </c:pt>
                <c:pt idx="198">
                  <c:v>181</c:v>
                </c:pt>
                <c:pt idx="199">
                  <c:v>192.6</c:v>
                </c:pt>
                <c:pt idx="200">
                  <c:v>195.75</c:v>
                </c:pt>
                <c:pt idx="201">
                  <c:v>199.26</c:v>
                </c:pt>
                <c:pt idx="202">
                  <c:v>197.3</c:v>
                </c:pt>
                <c:pt idx="203">
                  <c:v>194</c:v>
                </c:pt>
                <c:pt idx="204">
                  <c:v>195.01</c:v>
                </c:pt>
                <c:pt idx="205">
                  <c:v>184.93</c:v>
                </c:pt>
                <c:pt idx="206">
                  <c:v>186.79</c:v>
                </c:pt>
                <c:pt idx="207">
                  <c:v>186.3</c:v>
                </c:pt>
                <c:pt idx="208">
                  <c:v>190.99</c:v>
                </c:pt>
                <c:pt idx="209">
                  <c:v>196.8</c:v>
                </c:pt>
                <c:pt idx="210">
                  <c:v>208.44</c:v>
                </c:pt>
                <c:pt idx="211">
                  <c:v>212</c:v>
                </c:pt>
                <c:pt idx="212">
                  <c:v>216.29</c:v>
                </c:pt>
                <c:pt idx="213">
                  <c:v>210.43</c:v>
                </c:pt>
                <c:pt idx="214">
                  <c:v>208</c:v>
                </c:pt>
                <c:pt idx="215">
                  <c:v>205.25</c:v>
                </c:pt>
                <c:pt idx="216">
                  <c:v>206.54</c:v>
                </c:pt>
                <c:pt idx="217">
                  <c:v>203.95</c:v>
                </c:pt>
                <c:pt idx="218">
                  <c:v>203.55</c:v>
                </c:pt>
                <c:pt idx="219">
                  <c:v>207.7</c:v>
                </c:pt>
                <c:pt idx="220">
                  <c:v>214.42</c:v>
                </c:pt>
                <c:pt idx="221">
                  <c:v>227.5</c:v>
                </c:pt>
                <c:pt idx="222">
                  <c:v>239.5</c:v>
                </c:pt>
                <c:pt idx="223">
                  <c:v>232.6</c:v>
                </c:pt>
                <c:pt idx="224">
                  <c:v>223.18</c:v>
                </c:pt>
                <c:pt idx="225">
                  <c:v>232.52</c:v>
                </c:pt>
                <c:pt idx="226">
                  <c:v>227</c:v>
                </c:pt>
                <c:pt idx="227">
                  <c:v>226.94</c:v>
                </c:pt>
                <c:pt idx="228">
                  <c:v>234.45</c:v>
                </c:pt>
                <c:pt idx="229">
                  <c:v>233.24</c:v>
                </c:pt>
                <c:pt idx="230">
                  <c:v>248.28</c:v>
                </c:pt>
                <c:pt idx="231">
                  <c:v>238.8</c:v>
                </c:pt>
                <c:pt idx="232">
                  <c:v>238.02</c:v>
                </c:pt>
                <c:pt idx="233">
                  <c:v>238.55</c:v>
                </c:pt>
                <c:pt idx="234">
                  <c:v>242.83</c:v>
                </c:pt>
                <c:pt idx="235">
                  <c:v>237.02</c:v>
                </c:pt>
                <c:pt idx="236">
                  <c:v>232.85</c:v>
                </c:pt>
                <c:pt idx="237">
                  <c:v>230.55</c:v>
                </c:pt>
                <c:pt idx="238">
                  <c:v>220.81</c:v>
                </c:pt>
                <c:pt idx="239">
                  <c:v>220.67</c:v>
                </c:pt>
                <c:pt idx="240">
                  <c:v>215.05</c:v>
                </c:pt>
                <c:pt idx="241">
                  <c:v>219.5</c:v>
                </c:pt>
                <c:pt idx="242">
                  <c:v>224.2</c:v>
                </c:pt>
                <c:pt idx="243">
                  <c:v>229.02</c:v>
                </c:pt>
                <c:pt idx="244">
                  <c:v>233</c:v>
                </c:pt>
                <c:pt idx="245">
                  <c:v>232</c:v>
                </c:pt>
                <c:pt idx="246">
                  <c:v>228.05</c:v>
                </c:pt>
                <c:pt idx="247">
                  <c:v>222.76</c:v>
                </c:pt>
                <c:pt idx="248">
                  <c:v>230.31</c:v>
                </c:pt>
                <c:pt idx="249">
                  <c:v>235.55</c:v>
                </c:pt>
                <c:pt idx="250">
                  <c:v>240</c:v>
                </c:pt>
                <c:pt idx="251">
                  <c:v>236.4</c:v>
                </c:pt>
                <c:pt idx="252">
                  <c:v>240.17</c:v>
                </c:pt>
                <c:pt idx="253">
                  <c:v>240</c:v>
                </c:pt>
                <c:pt idx="254">
                  <c:v>238.13</c:v>
                </c:pt>
                <c:pt idx="255">
                  <c:v>233.98</c:v>
                </c:pt>
                <c:pt idx="256">
                  <c:v>235.14</c:v>
                </c:pt>
                <c:pt idx="257">
                  <c:v>241.21</c:v>
                </c:pt>
                <c:pt idx="258">
                  <c:v>244.71</c:v>
                </c:pt>
                <c:pt idx="259">
                  <c:v>252.06</c:v>
                </c:pt>
                <c:pt idx="260">
                  <c:v>255</c:v>
                </c:pt>
                <c:pt idx="261">
                  <c:v>258.19</c:v>
                </c:pt>
                <c:pt idx="262">
                  <c:v>262.5</c:v>
                </c:pt>
                <c:pt idx="263">
                  <c:v>265.49</c:v>
                </c:pt>
                <c:pt idx="264">
                  <c:v>252.2</c:v>
                </c:pt>
                <c:pt idx="265">
                  <c:v>254.3</c:v>
                </c:pt>
                <c:pt idx="266">
                  <c:v>253.89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4-4211-8D8E-78397760C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935104"/>
        <c:axId val="720929200"/>
      </c:barChart>
      <c:catAx>
        <c:axId val="720935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0929200"/>
        <c:crosses val="autoZero"/>
        <c:auto val="1"/>
        <c:lblAlgn val="ctr"/>
        <c:lblOffset val="100"/>
        <c:noMultiLvlLbl val="0"/>
      </c:catAx>
      <c:valAx>
        <c:axId val="72092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093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 торгов Сбербанк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'Данные с выбросами'!$R$3:$R$269</c:f>
              <c:numCache>
                <c:formatCode>General</c:formatCode>
                <c:ptCount val="267"/>
                <c:pt idx="0">
                  <c:v>428659520</c:v>
                </c:pt>
                <c:pt idx="1">
                  <c:v>747280210</c:v>
                </c:pt>
                <c:pt idx="2">
                  <c:v>688612920</c:v>
                </c:pt>
                <c:pt idx="3">
                  <c:v>827430120</c:v>
                </c:pt>
                <c:pt idx="4">
                  <c:v>773959990</c:v>
                </c:pt>
                <c:pt idx="5">
                  <c:v>1266876440</c:v>
                </c:pt>
                <c:pt idx="6">
                  <c:v>1029036080</c:v>
                </c:pt>
                <c:pt idx="7">
                  <c:v>513917360</c:v>
                </c:pt>
                <c:pt idx="8">
                  <c:v>639107710</c:v>
                </c:pt>
                <c:pt idx="9">
                  <c:v>533904030</c:v>
                </c:pt>
                <c:pt idx="10">
                  <c:v>720183800</c:v>
                </c:pt>
                <c:pt idx="11">
                  <c:v>657172230</c:v>
                </c:pt>
                <c:pt idx="12">
                  <c:v>620491230</c:v>
                </c:pt>
                <c:pt idx="13">
                  <c:v>818109810</c:v>
                </c:pt>
                <c:pt idx="14">
                  <c:v>788538080</c:v>
                </c:pt>
                <c:pt idx="15">
                  <c:v>807459300</c:v>
                </c:pt>
                <c:pt idx="16">
                  <c:v>417720970</c:v>
                </c:pt>
                <c:pt idx="17">
                  <c:v>468274660</c:v>
                </c:pt>
                <c:pt idx="18">
                  <c:v>364333490</c:v>
                </c:pt>
                <c:pt idx="19">
                  <c:v>526354310</c:v>
                </c:pt>
                <c:pt idx="20">
                  <c:v>471941790</c:v>
                </c:pt>
                <c:pt idx="21">
                  <c:v>483060340</c:v>
                </c:pt>
                <c:pt idx="22">
                  <c:v>416939950</c:v>
                </c:pt>
                <c:pt idx="23">
                  <c:v>480789080</c:v>
                </c:pt>
                <c:pt idx="24">
                  <c:v>327526000</c:v>
                </c:pt>
                <c:pt idx="25">
                  <c:v>420708550</c:v>
                </c:pt>
                <c:pt idx="26">
                  <c:v>580989390</c:v>
                </c:pt>
                <c:pt idx="27">
                  <c:v>567087940</c:v>
                </c:pt>
                <c:pt idx="28">
                  <c:v>523271580</c:v>
                </c:pt>
                <c:pt idx="29">
                  <c:v>775653500</c:v>
                </c:pt>
                <c:pt idx="30">
                  <c:v>537653540</c:v>
                </c:pt>
                <c:pt idx="31">
                  <c:v>447452570</c:v>
                </c:pt>
                <c:pt idx="32">
                  <c:v>514124570</c:v>
                </c:pt>
                <c:pt idx="33">
                  <c:v>835950880</c:v>
                </c:pt>
                <c:pt idx="34">
                  <c:v>612719090</c:v>
                </c:pt>
                <c:pt idx="35">
                  <c:v>384866640</c:v>
                </c:pt>
                <c:pt idx="36">
                  <c:v>461944160</c:v>
                </c:pt>
                <c:pt idx="37">
                  <c:v>462123440</c:v>
                </c:pt>
                <c:pt idx="38">
                  <c:v>447147620</c:v>
                </c:pt>
                <c:pt idx="39">
                  <c:v>823666820</c:v>
                </c:pt>
                <c:pt idx="40">
                  <c:v>642671730</c:v>
                </c:pt>
                <c:pt idx="41">
                  <c:v>554592940</c:v>
                </c:pt>
                <c:pt idx="42">
                  <c:v>620865250</c:v>
                </c:pt>
                <c:pt idx="43">
                  <c:v>481806820</c:v>
                </c:pt>
                <c:pt idx="44">
                  <c:v>386321860</c:v>
                </c:pt>
                <c:pt idx="45">
                  <c:v>710666730</c:v>
                </c:pt>
                <c:pt idx="46">
                  <c:v>620884760</c:v>
                </c:pt>
                <c:pt idx="47">
                  <c:v>479977420</c:v>
                </c:pt>
                <c:pt idx="48">
                  <c:v>549641910</c:v>
                </c:pt>
                <c:pt idx="49">
                  <c:v>489102780</c:v>
                </c:pt>
                <c:pt idx="50">
                  <c:v>300938570</c:v>
                </c:pt>
                <c:pt idx="51">
                  <c:v>148496390</c:v>
                </c:pt>
                <c:pt idx="52">
                  <c:v>141047050</c:v>
                </c:pt>
                <c:pt idx="53">
                  <c:v>485369460</c:v>
                </c:pt>
                <c:pt idx="54">
                  <c:v>700791300</c:v>
                </c:pt>
                <c:pt idx="55">
                  <c:v>732937660</c:v>
                </c:pt>
                <c:pt idx="56">
                  <c:v>534811920</c:v>
                </c:pt>
                <c:pt idx="57">
                  <c:v>533832880</c:v>
                </c:pt>
                <c:pt idx="58">
                  <c:v>613810300</c:v>
                </c:pt>
                <c:pt idx="59">
                  <c:v>409753320</c:v>
                </c:pt>
                <c:pt idx="60">
                  <c:v>469055240</c:v>
                </c:pt>
                <c:pt idx="61">
                  <c:v>303767070</c:v>
                </c:pt>
                <c:pt idx="62">
                  <c:v>496988030</c:v>
                </c:pt>
                <c:pt idx="63">
                  <c:v>453696550</c:v>
                </c:pt>
                <c:pt idx="64">
                  <c:v>429305050</c:v>
                </c:pt>
                <c:pt idx="65">
                  <c:v>436437640</c:v>
                </c:pt>
                <c:pt idx="66">
                  <c:v>533644870</c:v>
                </c:pt>
                <c:pt idx="67">
                  <c:v>619134220</c:v>
                </c:pt>
                <c:pt idx="68">
                  <c:v>434703210</c:v>
                </c:pt>
                <c:pt idx="69">
                  <c:v>211311570</c:v>
                </c:pt>
                <c:pt idx="70">
                  <c:v>297479850</c:v>
                </c:pt>
                <c:pt idx="71">
                  <c:v>308175790</c:v>
                </c:pt>
                <c:pt idx="72">
                  <c:v>439866020</c:v>
                </c:pt>
                <c:pt idx="73">
                  <c:v>327253140</c:v>
                </c:pt>
                <c:pt idx="74">
                  <c:v>359579020</c:v>
                </c:pt>
                <c:pt idx="75">
                  <c:v>323678810</c:v>
                </c:pt>
                <c:pt idx="76">
                  <c:v>308359650</c:v>
                </c:pt>
                <c:pt idx="77">
                  <c:v>427469900</c:v>
                </c:pt>
                <c:pt idx="78">
                  <c:v>305965030</c:v>
                </c:pt>
                <c:pt idx="79">
                  <c:v>334210780</c:v>
                </c:pt>
                <c:pt idx="80">
                  <c:v>229642590</c:v>
                </c:pt>
                <c:pt idx="81">
                  <c:v>290272490</c:v>
                </c:pt>
                <c:pt idx="82">
                  <c:v>237287660</c:v>
                </c:pt>
                <c:pt idx="83">
                  <c:v>214858690</c:v>
                </c:pt>
                <c:pt idx="84">
                  <c:v>252770900</c:v>
                </c:pt>
                <c:pt idx="85">
                  <c:v>304493800</c:v>
                </c:pt>
                <c:pt idx="86">
                  <c:v>237271720</c:v>
                </c:pt>
                <c:pt idx="87">
                  <c:v>313640040</c:v>
                </c:pt>
                <c:pt idx="88">
                  <c:v>226113280</c:v>
                </c:pt>
                <c:pt idx="89">
                  <c:v>235403570</c:v>
                </c:pt>
                <c:pt idx="90">
                  <c:v>247642650</c:v>
                </c:pt>
                <c:pt idx="91">
                  <c:v>214631100</c:v>
                </c:pt>
                <c:pt idx="92">
                  <c:v>209225630</c:v>
                </c:pt>
                <c:pt idx="93">
                  <c:v>165042040</c:v>
                </c:pt>
                <c:pt idx="94">
                  <c:v>160724340</c:v>
                </c:pt>
                <c:pt idx="95">
                  <c:v>172437640</c:v>
                </c:pt>
                <c:pt idx="96">
                  <c:v>342127270</c:v>
                </c:pt>
                <c:pt idx="97">
                  <c:v>198909130</c:v>
                </c:pt>
                <c:pt idx="98">
                  <c:v>282912210</c:v>
                </c:pt>
                <c:pt idx="99">
                  <c:v>242427610</c:v>
                </c:pt>
                <c:pt idx="100">
                  <c:v>323393730</c:v>
                </c:pt>
                <c:pt idx="101">
                  <c:v>358002780</c:v>
                </c:pt>
                <c:pt idx="102">
                  <c:v>262815050</c:v>
                </c:pt>
                <c:pt idx="103">
                  <c:v>163115480</c:v>
                </c:pt>
                <c:pt idx="104">
                  <c:v>165799740</c:v>
                </c:pt>
                <c:pt idx="105">
                  <c:v>282679800</c:v>
                </c:pt>
                <c:pt idx="106">
                  <c:v>197085980</c:v>
                </c:pt>
                <c:pt idx="107">
                  <c:v>251626560</c:v>
                </c:pt>
                <c:pt idx="108">
                  <c:v>200484470</c:v>
                </c:pt>
                <c:pt idx="109">
                  <c:v>208831640</c:v>
                </c:pt>
                <c:pt idx="110">
                  <c:v>253249380</c:v>
                </c:pt>
                <c:pt idx="111">
                  <c:v>137003930</c:v>
                </c:pt>
                <c:pt idx="112">
                  <c:v>275821740</c:v>
                </c:pt>
                <c:pt idx="113">
                  <c:v>196705430</c:v>
                </c:pt>
                <c:pt idx="114">
                  <c:v>275938670</c:v>
                </c:pt>
                <c:pt idx="115">
                  <c:v>193969770</c:v>
                </c:pt>
                <c:pt idx="116">
                  <c:v>148119090</c:v>
                </c:pt>
                <c:pt idx="117">
                  <c:v>197974040</c:v>
                </c:pt>
                <c:pt idx="118">
                  <c:v>275446370</c:v>
                </c:pt>
                <c:pt idx="119">
                  <c:v>269570590</c:v>
                </c:pt>
                <c:pt idx="120">
                  <c:v>222527550</c:v>
                </c:pt>
                <c:pt idx="121">
                  <c:v>149187150</c:v>
                </c:pt>
                <c:pt idx="122">
                  <c:v>140423580</c:v>
                </c:pt>
                <c:pt idx="123">
                  <c:v>213558390</c:v>
                </c:pt>
                <c:pt idx="124">
                  <c:v>196508420</c:v>
                </c:pt>
                <c:pt idx="125">
                  <c:v>241791120</c:v>
                </c:pt>
                <c:pt idx="126">
                  <c:v>240237080</c:v>
                </c:pt>
                <c:pt idx="127">
                  <c:v>374631730</c:v>
                </c:pt>
                <c:pt idx="128">
                  <c:v>258973860</c:v>
                </c:pt>
                <c:pt idx="129">
                  <c:v>259253270</c:v>
                </c:pt>
                <c:pt idx="130">
                  <c:v>235485890</c:v>
                </c:pt>
                <c:pt idx="131">
                  <c:v>306696750</c:v>
                </c:pt>
                <c:pt idx="132">
                  <c:v>210129590</c:v>
                </c:pt>
                <c:pt idx="133">
                  <c:v>248798590</c:v>
                </c:pt>
                <c:pt idx="134">
                  <c:v>250000470</c:v>
                </c:pt>
                <c:pt idx="135">
                  <c:v>225917380</c:v>
                </c:pt>
                <c:pt idx="136">
                  <c:v>181555940</c:v>
                </c:pt>
                <c:pt idx="137">
                  <c:v>277434370</c:v>
                </c:pt>
                <c:pt idx="138">
                  <c:v>221267890</c:v>
                </c:pt>
                <c:pt idx="139">
                  <c:v>199936950</c:v>
                </c:pt>
                <c:pt idx="140">
                  <c:v>242866550</c:v>
                </c:pt>
                <c:pt idx="141">
                  <c:v>199945170</c:v>
                </c:pt>
                <c:pt idx="142">
                  <c:v>266726960</c:v>
                </c:pt>
                <c:pt idx="143">
                  <c:v>193015170</c:v>
                </c:pt>
                <c:pt idx="144">
                  <c:v>168899220</c:v>
                </c:pt>
                <c:pt idx="145">
                  <c:v>166128530</c:v>
                </c:pt>
                <c:pt idx="146">
                  <c:v>159946690</c:v>
                </c:pt>
                <c:pt idx="147">
                  <c:v>162235960</c:v>
                </c:pt>
                <c:pt idx="148">
                  <c:v>483688180</c:v>
                </c:pt>
                <c:pt idx="149">
                  <c:v>292883780</c:v>
                </c:pt>
                <c:pt idx="150">
                  <c:v>227776590</c:v>
                </c:pt>
                <c:pt idx="151">
                  <c:v>185375380</c:v>
                </c:pt>
                <c:pt idx="152">
                  <c:v>162731230</c:v>
                </c:pt>
                <c:pt idx="153">
                  <c:v>234017560</c:v>
                </c:pt>
                <c:pt idx="154">
                  <c:v>149985050</c:v>
                </c:pt>
                <c:pt idx="155">
                  <c:v>96586820</c:v>
                </c:pt>
                <c:pt idx="156">
                  <c:v>119727330</c:v>
                </c:pt>
                <c:pt idx="157">
                  <c:v>166507540</c:v>
                </c:pt>
                <c:pt idx="158">
                  <c:v>184832810</c:v>
                </c:pt>
                <c:pt idx="159">
                  <c:v>190484480</c:v>
                </c:pt>
                <c:pt idx="160">
                  <c:v>316214960</c:v>
                </c:pt>
                <c:pt idx="161">
                  <c:v>304733120</c:v>
                </c:pt>
                <c:pt idx="162">
                  <c:v>258832410</c:v>
                </c:pt>
                <c:pt idx="163">
                  <c:v>170047290</c:v>
                </c:pt>
                <c:pt idx="164">
                  <c:v>245760910</c:v>
                </c:pt>
                <c:pt idx="165">
                  <c:v>151065240</c:v>
                </c:pt>
                <c:pt idx="166">
                  <c:v>290059220</c:v>
                </c:pt>
                <c:pt idx="167">
                  <c:v>277214050</c:v>
                </c:pt>
                <c:pt idx="168">
                  <c:v>190358620</c:v>
                </c:pt>
                <c:pt idx="169">
                  <c:v>244330490</c:v>
                </c:pt>
                <c:pt idx="170">
                  <c:v>922907440</c:v>
                </c:pt>
                <c:pt idx="171">
                  <c:v>735054470</c:v>
                </c:pt>
                <c:pt idx="172">
                  <c:v>436116690</c:v>
                </c:pt>
                <c:pt idx="173">
                  <c:v>207165160</c:v>
                </c:pt>
                <c:pt idx="174">
                  <c:v>220523880</c:v>
                </c:pt>
                <c:pt idx="175">
                  <c:v>261732400</c:v>
                </c:pt>
                <c:pt idx="176">
                  <c:v>218466160</c:v>
                </c:pt>
                <c:pt idx="177">
                  <c:v>210702420</c:v>
                </c:pt>
                <c:pt idx="178">
                  <c:v>226106840</c:v>
                </c:pt>
                <c:pt idx="179">
                  <c:v>205881870</c:v>
                </c:pt>
                <c:pt idx="180">
                  <c:v>299674360</c:v>
                </c:pt>
                <c:pt idx="181">
                  <c:v>315984730</c:v>
                </c:pt>
                <c:pt idx="182">
                  <c:v>222878010</c:v>
                </c:pt>
                <c:pt idx="183">
                  <c:v>231710630</c:v>
                </c:pt>
                <c:pt idx="184">
                  <c:v>379398330</c:v>
                </c:pt>
                <c:pt idx="185">
                  <c:v>304669400</c:v>
                </c:pt>
                <c:pt idx="186">
                  <c:v>263580670</c:v>
                </c:pt>
                <c:pt idx="187">
                  <c:v>529288330</c:v>
                </c:pt>
                <c:pt idx="188">
                  <c:v>367106550</c:v>
                </c:pt>
                <c:pt idx="189">
                  <c:v>437100660</c:v>
                </c:pt>
                <c:pt idx="190">
                  <c:v>270716550</c:v>
                </c:pt>
                <c:pt idx="191">
                  <c:v>250527130</c:v>
                </c:pt>
                <c:pt idx="192">
                  <c:v>587404010</c:v>
                </c:pt>
                <c:pt idx="193">
                  <c:v>453879050</c:v>
                </c:pt>
                <c:pt idx="194">
                  <c:v>431220610</c:v>
                </c:pt>
                <c:pt idx="195">
                  <c:v>401428000</c:v>
                </c:pt>
                <c:pt idx="196">
                  <c:v>424418420</c:v>
                </c:pt>
                <c:pt idx="197">
                  <c:v>343654980</c:v>
                </c:pt>
                <c:pt idx="198">
                  <c:v>450552890</c:v>
                </c:pt>
                <c:pt idx="199">
                  <c:v>336399850</c:v>
                </c:pt>
                <c:pt idx="200">
                  <c:v>355373930</c:v>
                </c:pt>
                <c:pt idx="201">
                  <c:v>372882720</c:v>
                </c:pt>
                <c:pt idx="202">
                  <c:v>276142380</c:v>
                </c:pt>
                <c:pt idx="203">
                  <c:v>416255450</c:v>
                </c:pt>
                <c:pt idx="204">
                  <c:v>318162900</c:v>
                </c:pt>
                <c:pt idx="205">
                  <c:v>284493370</c:v>
                </c:pt>
                <c:pt idx="206">
                  <c:v>350928790</c:v>
                </c:pt>
                <c:pt idx="207">
                  <c:v>193975710</c:v>
                </c:pt>
                <c:pt idx="208">
                  <c:v>72832550</c:v>
                </c:pt>
                <c:pt idx="209">
                  <c:v>229754300</c:v>
                </c:pt>
                <c:pt idx="210">
                  <c:v>294785180</c:v>
                </c:pt>
                <c:pt idx="211">
                  <c:v>324031980</c:v>
                </c:pt>
                <c:pt idx="212">
                  <c:v>315677210</c:v>
                </c:pt>
                <c:pt idx="213">
                  <c:v>254819520</c:v>
                </c:pt>
                <c:pt idx="214">
                  <c:v>443654570</c:v>
                </c:pt>
                <c:pt idx="215">
                  <c:v>324104170</c:v>
                </c:pt>
                <c:pt idx="216">
                  <c:v>284351400</c:v>
                </c:pt>
                <c:pt idx="217">
                  <c:v>177103990</c:v>
                </c:pt>
                <c:pt idx="218">
                  <c:v>193146730</c:v>
                </c:pt>
                <c:pt idx="219">
                  <c:v>260640190</c:v>
                </c:pt>
                <c:pt idx="220">
                  <c:v>394953330</c:v>
                </c:pt>
                <c:pt idx="221">
                  <c:v>323788770</c:v>
                </c:pt>
                <c:pt idx="222">
                  <c:v>519300670</c:v>
                </c:pt>
                <c:pt idx="223">
                  <c:v>272588190</c:v>
                </c:pt>
                <c:pt idx="224">
                  <c:v>339713050</c:v>
                </c:pt>
                <c:pt idx="225">
                  <c:v>196467050</c:v>
                </c:pt>
                <c:pt idx="226">
                  <c:v>181713000</c:v>
                </c:pt>
                <c:pt idx="227">
                  <c:v>253468100</c:v>
                </c:pt>
                <c:pt idx="228">
                  <c:v>266139430</c:v>
                </c:pt>
                <c:pt idx="229">
                  <c:v>243682380</c:v>
                </c:pt>
                <c:pt idx="230">
                  <c:v>337168150</c:v>
                </c:pt>
                <c:pt idx="231">
                  <c:v>256303920</c:v>
                </c:pt>
                <c:pt idx="232">
                  <c:v>241969560</c:v>
                </c:pt>
                <c:pt idx="233">
                  <c:v>187563350</c:v>
                </c:pt>
                <c:pt idx="234">
                  <c:v>165261130</c:v>
                </c:pt>
                <c:pt idx="235">
                  <c:v>177457950</c:v>
                </c:pt>
                <c:pt idx="236">
                  <c:v>172586260</c:v>
                </c:pt>
                <c:pt idx="237">
                  <c:v>160675280</c:v>
                </c:pt>
                <c:pt idx="238">
                  <c:v>254907910</c:v>
                </c:pt>
                <c:pt idx="239">
                  <c:v>210418190</c:v>
                </c:pt>
                <c:pt idx="240">
                  <c:v>234320330</c:v>
                </c:pt>
                <c:pt idx="241">
                  <c:v>218294470</c:v>
                </c:pt>
                <c:pt idx="242">
                  <c:v>210987040</c:v>
                </c:pt>
                <c:pt idx="243">
                  <c:v>218009050</c:v>
                </c:pt>
                <c:pt idx="244">
                  <c:v>187207030</c:v>
                </c:pt>
                <c:pt idx="245">
                  <c:v>201025950</c:v>
                </c:pt>
                <c:pt idx="246">
                  <c:v>160386850</c:v>
                </c:pt>
                <c:pt idx="247">
                  <c:v>173139040</c:v>
                </c:pt>
                <c:pt idx="248">
                  <c:v>180103460</c:v>
                </c:pt>
                <c:pt idx="249">
                  <c:v>193343400</c:v>
                </c:pt>
                <c:pt idx="250">
                  <c:v>193585600</c:v>
                </c:pt>
                <c:pt idx="251">
                  <c:v>223686730</c:v>
                </c:pt>
                <c:pt idx="252">
                  <c:v>152360700</c:v>
                </c:pt>
                <c:pt idx="253">
                  <c:v>159135800</c:v>
                </c:pt>
                <c:pt idx="254">
                  <c:v>148422890</c:v>
                </c:pt>
                <c:pt idx="255">
                  <c:v>143925930</c:v>
                </c:pt>
                <c:pt idx="256">
                  <c:v>135714910</c:v>
                </c:pt>
                <c:pt idx="257">
                  <c:v>181379200</c:v>
                </c:pt>
                <c:pt idx="258">
                  <c:v>208140700</c:v>
                </c:pt>
                <c:pt idx="259">
                  <c:v>97951950</c:v>
                </c:pt>
                <c:pt idx="260">
                  <c:v>79009200</c:v>
                </c:pt>
                <c:pt idx="261">
                  <c:v>120345950</c:v>
                </c:pt>
                <c:pt idx="262">
                  <c:v>191503600</c:v>
                </c:pt>
                <c:pt idx="263">
                  <c:v>180106560</c:v>
                </c:pt>
                <c:pt idx="264">
                  <c:v>219329570</c:v>
                </c:pt>
                <c:pt idx="265">
                  <c:v>247114000</c:v>
                </c:pt>
                <c:pt idx="266">
                  <c:v>203929560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3-4C34-B827-1841428AD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087144"/>
        <c:axId val="918084192"/>
      </c:barChart>
      <c:catAx>
        <c:axId val="918087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8084192"/>
        <c:crosses val="autoZero"/>
        <c:auto val="1"/>
        <c:lblAlgn val="ctr"/>
        <c:lblOffset val="100"/>
        <c:noMultiLvlLbl val="0"/>
      </c:catAx>
      <c:valAx>
        <c:axId val="9180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8087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Доходность</a:t>
            </a:r>
            <a:r>
              <a:rPr lang="ru-RU" baseline="0"/>
              <a:t> акций Сбербанк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'Данные с выбросами'!$U$4:$U$269</c:f>
              <c:numCache>
                <c:formatCode>General</c:formatCode>
                <c:ptCount val="266"/>
                <c:pt idx="0">
                  <c:v>-1.7591125198098249E-2</c:v>
                </c:pt>
                <c:pt idx="1">
                  <c:v>3.9683819970963069E-2</c:v>
                </c:pt>
                <c:pt idx="2">
                  <c:v>-4.5771916214119517E-2</c:v>
                </c:pt>
                <c:pt idx="3">
                  <c:v>4.5691056910569142E-2</c:v>
                </c:pt>
                <c:pt idx="4">
                  <c:v>9.7807494946353477E-2</c:v>
                </c:pt>
                <c:pt idx="5">
                  <c:v>5.8781869688385356E-2</c:v>
                </c:pt>
                <c:pt idx="6">
                  <c:v>1.5518394648829386E-2</c:v>
                </c:pt>
                <c:pt idx="7">
                  <c:v>-3.5041496509023801E-2</c:v>
                </c:pt>
                <c:pt idx="8">
                  <c:v>-7.3447098976109154E-2</c:v>
                </c:pt>
                <c:pt idx="9">
                  <c:v>-1.2818623839693597E-2</c:v>
                </c:pt>
                <c:pt idx="10">
                  <c:v>-8.9552238805970144E-2</c:v>
                </c:pt>
                <c:pt idx="11">
                  <c:v>7.3770491803278687E-2</c:v>
                </c:pt>
                <c:pt idx="12">
                  <c:v>9.1603053435114504E-2</c:v>
                </c:pt>
                <c:pt idx="13">
                  <c:v>1.3986013986013986E-2</c:v>
                </c:pt>
                <c:pt idx="14">
                  <c:v>4.4827586206896551E-2</c:v>
                </c:pt>
                <c:pt idx="15">
                  <c:v>1.5181518151815256E-2</c:v>
                </c:pt>
                <c:pt idx="16">
                  <c:v>-1.820546163849162E-2</c:v>
                </c:pt>
                <c:pt idx="17">
                  <c:v>-5.9602649006622894E-3</c:v>
                </c:pt>
                <c:pt idx="18">
                  <c:v>-9.327115256495707E-3</c:v>
                </c:pt>
                <c:pt idx="19">
                  <c:v>-1.1432414256892998E-2</c:v>
                </c:pt>
                <c:pt idx="20">
                  <c:v>-3.9319727891156474E-2</c:v>
                </c:pt>
                <c:pt idx="21">
                  <c:v>2.7474861917575383E-2</c:v>
                </c:pt>
                <c:pt idx="22">
                  <c:v>-1.3645761543762852E-2</c:v>
                </c:pt>
                <c:pt idx="23">
                  <c:v>-1.3415315818893348E-2</c:v>
                </c:pt>
                <c:pt idx="24">
                  <c:v>9.915014164306997E-4</c:v>
                </c:pt>
                <c:pt idx="25">
                  <c:v>5.5186076128484586E-3</c:v>
                </c:pt>
                <c:pt idx="26">
                  <c:v>6.2763861525471337E-2</c:v>
                </c:pt>
                <c:pt idx="27">
                  <c:v>-6.7134533898304996E-2</c:v>
                </c:pt>
                <c:pt idx="28">
                  <c:v>2.6259758694109216E-2</c:v>
                </c:pt>
                <c:pt idx="29">
                  <c:v>2.627939142461972E-2</c:v>
                </c:pt>
                <c:pt idx="30">
                  <c:v>3.0997304582210776E-3</c:v>
                </c:pt>
                <c:pt idx="31">
                  <c:v>-6.1399973129114695E-2</c:v>
                </c:pt>
                <c:pt idx="32">
                  <c:v>7.0999141139421615E-2</c:v>
                </c:pt>
                <c:pt idx="33">
                  <c:v>-1.1494252873563211E-2</c:v>
                </c:pt>
                <c:pt idx="34">
                  <c:v>1.8929150892374334E-3</c:v>
                </c:pt>
                <c:pt idx="35">
                  <c:v>1.8893387314440024E-2</c:v>
                </c:pt>
                <c:pt idx="36">
                  <c:v>-7.0198675496688893E-3</c:v>
                </c:pt>
                <c:pt idx="37">
                  <c:v>-1.5606242496998822E-2</c:v>
                </c:pt>
                <c:pt idx="38">
                  <c:v>0.16219512195121949</c:v>
                </c:pt>
                <c:pt idx="39">
                  <c:v>3.2062492713069837E-2</c:v>
                </c:pt>
                <c:pt idx="40">
                  <c:v>2.1802982376864063E-2</c:v>
                </c:pt>
                <c:pt idx="41">
                  <c:v>8.8446655610832832E-4</c:v>
                </c:pt>
                <c:pt idx="42">
                  <c:v>3.932398100077325E-2</c:v>
                </c:pt>
                <c:pt idx="43">
                  <c:v>-7.3334041874800479E-3</c:v>
                </c:pt>
                <c:pt idx="44">
                  <c:v>0.14882226980728042</c:v>
                </c:pt>
                <c:pt idx="45">
                  <c:v>-2.5629077353215284E-2</c:v>
                </c:pt>
                <c:pt idx="46">
                  <c:v>-1.4347202295552367E-2</c:v>
                </c:pt>
                <c:pt idx="47">
                  <c:v>-4.754973313925271E-2</c:v>
                </c:pt>
                <c:pt idx="48">
                  <c:v>6.7244014263881458E-3</c:v>
                </c:pt>
                <c:pt idx="49">
                  <c:v>2.5604695880983717E-2</c:v>
                </c:pt>
                <c:pt idx="50">
                  <c:v>-7.8942174856915621E-4</c:v>
                </c:pt>
                <c:pt idx="51">
                  <c:v>-4.3551254197116439E-2</c:v>
                </c:pt>
                <c:pt idx="52">
                  <c:v>-9.8915849251419705E-2</c:v>
                </c:pt>
                <c:pt idx="53">
                  <c:v>4.8470264695771793E-2</c:v>
                </c:pt>
                <c:pt idx="54">
                  <c:v>5.4644808743169397E-2</c:v>
                </c:pt>
                <c:pt idx="55">
                  <c:v>7.2538860103627239E-3</c:v>
                </c:pt>
                <c:pt idx="56">
                  <c:v>-2.4176954732510376E-2</c:v>
                </c:pt>
                <c:pt idx="57">
                  <c:v>7.9493937796520892E-2</c:v>
                </c:pt>
                <c:pt idx="58">
                  <c:v>3.7601328254712317E-2</c:v>
                </c:pt>
                <c:pt idx="59">
                  <c:v>2.5884789156626509E-2</c:v>
                </c:pt>
                <c:pt idx="60">
                  <c:v>2.4772914946326291E-3</c:v>
                </c:pt>
                <c:pt idx="61">
                  <c:v>2.8738788211605349E-2</c:v>
                </c:pt>
                <c:pt idx="62">
                  <c:v>-2.9359430604982306E-2</c:v>
                </c:pt>
                <c:pt idx="63">
                  <c:v>-5.3162236480293152E-3</c:v>
                </c:pt>
                <c:pt idx="64">
                  <c:v>4.0545521562845611E-2</c:v>
                </c:pt>
                <c:pt idx="65">
                  <c:v>5.6500177116542642E-2</c:v>
                </c:pt>
                <c:pt idx="66">
                  <c:v>1.6345347862531459E-2</c:v>
                </c:pt>
                <c:pt idx="67">
                  <c:v>1.896907216494843E-2</c:v>
                </c:pt>
                <c:pt idx="68">
                  <c:v>-2.3553217320922675E-2</c:v>
                </c:pt>
                <c:pt idx="69">
                  <c:v>3.5643236074269944E-3</c:v>
                </c:pt>
                <c:pt idx="70">
                  <c:v>6.855538118443979E-3</c:v>
                </c:pt>
                <c:pt idx="71">
                  <c:v>9.2698933552091731E-2</c:v>
                </c:pt>
                <c:pt idx="72">
                  <c:v>-1.2087087087086976E-2</c:v>
                </c:pt>
                <c:pt idx="73">
                  <c:v>1.4514780758416267E-2</c:v>
                </c:pt>
                <c:pt idx="74">
                  <c:v>-3.5955056179775367E-2</c:v>
                </c:pt>
                <c:pt idx="75">
                  <c:v>3.6519036519036652E-2</c:v>
                </c:pt>
                <c:pt idx="76">
                  <c:v>3.3733133433282506E-3</c:v>
                </c:pt>
                <c:pt idx="77">
                  <c:v>4.1837878221890343E-3</c:v>
                </c:pt>
                <c:pt idx="78">
                  <c:v>2.7602112938025506E-2</c:v>
                </c:pt>
                <c:pt idx="79">
                  <c:v>-2.3168259484505731E-3</c:v>
                </c:pt>
                <c:pt idx="80">
                  <c:v>9.7968069666182454E-3</c:v>
                </c:pt>
                <c:pt idx="81">
                  <c:v>-3.3057851239669993E-3</c:v>
                </c:pt>
                <c:pt idx="82">
                  <c:v>5.4798471411059988E-3</c:v>
                </c:pt>
                <c:pt idx="83">
                  <c:v>-2.6174256005736661E-2</c:v>
                </c:pt>
                <c:pt idx="84">
                  <c:v>6.9587628865979287E-2</c:v>
                </c:pt>
                <c:pt idx="85">
                  <c:v>1.1222030981067095E-2</c:v>
                </c:pt>
                <c:pt idx="86">
                  <c:v>3.2135076252723306E-2</c:v>
                </c:pt>
                <c:pt idx="87">
                  <c:v>-3.0343007915567245E-2</c:v>
                </c:pt>
                <c:pt idx="88">
                  <c:v>3.0612244897959183E-2</c:v>
                </c:pt>
                <c:pt idx="89">
                  <c:v>-4.0660066006600638E-2</c:v>
                </c:pt>
                <c:pt idx="90">
                  <c:v>2.3393422320077101E-2</c:v>
                </c:pt>
                <c:pt idx="91">
                  <c:v>-1.3513513513513643E-2</c:v>
                </c:pt>
                <c:pt idx="92">
                  <c:v>1.1517753697267074E-2</c:v>
                </c:pt>
                <c:pt idx="93">
                  <c:v>5.2553564209675326E-3</c:v>
                </c:pt>
                <c:pt idx="94">
                  <c:v>-4.323056300268089E-2</c:v>
                </c:pt>
                <c:pt idx="95">
                  <c:v>6.1366024518388726E-2</c:v>
                </c:pt>
                <c:pt idx="96">
                  <c:v>-9.6363276351394602E-3</c:v>
                </c:pt>
                <c:pt idx="97">
                  <c:v>6.8710429856714439E-2</c:v>
                </c:pt>
                <c:pt idx="98">
                  <c:v>-5.9865303068097273E-3</c:v>
                </c:pt>
                <c:pt idx="99">
                  <c:v>6.4366373902132942E-2</c:v>
                </c:pt>
                <c:pt idx="100">
                  <c:v>2.499115878816462E-2</c:v>
                </c:pt>
                <c:pt idx="101">
                  <c:v>-1.5813686026451983E-2</c:v>
                </c:pt>
                <c:pt idx="102">
                  <c:v>1.2269938650306714E-2</c:v>
                </c:pt>
                <c:pt idx="103">
                  <c:v>-1.477633477633479E-2</c:v>
                </c:pt>
                <c:pt idx="104">
                  <c:v>-3.3921143593649263E-2</c:v>
                </c:pt>
                <c:pt idx="105">
                  <c:v>1.5706488781079463E-2</c:v>
                </c:pt>
                <c:pt idx="106">
                  <c:v>6.8242880171950432E-2</c:v>
                </c:pt>
                <c:pt idx="107">
                  <c:v>-2.86161412921975E-2</c:v>
                </c:pt>
                <c:pt idx="108">
                  <c:v>-4.7756041426927562E-2</c:v>
                </c:pt>
                <c:pt idx="109">
                  <c:v>-6.0422960725020573E-5</c:v>
                </c:pt>
                <c:pt idx="110">
                  <c:v>1.2085322375963387E-4</c:v>
                </c:pt>
                <c:pt idx="111">
                  <c:v>-6.7065434112741542E-3</c:v>
                </c:pt>
                <c:pt idx="112">
                  <c:v>-4.1970802919708061E-2</c:v>
                </c:pt>
                <c:pt idx="113">
                  <c:v>2.3174603174603212E-2</c:v>
                </c:pt>
                <c:pt idx="114">
                  <c:v>2.0912193608439371E-2</c:v>
                </c:pt>
                <c:pt idx="115">
                  <c:v>-2.8689521030877695E-2</c:v>
                </c:pt>
                <c:pt idx="116">
                  <c:v>1.0575719649561938E-2</c:v>
                </c:pt>
                <c:pt idx="117">
                  <c:v>-7.5856090160381445E-2</c:v>
                </c:pt>
                <c:pt idx="118">
                  <c:v>6.9351380326990036E-2</c:v>
                </c:pt>
                <c:pt idx="119">
                  <c:v>3.5152578482360954E-2</c:v>
                </c:pt>
                <c:pt idx="120">
                  <c:v>3.6319612590800412E-3</c:v>
                </c:pt>
                <c:pt idx="121">
                  <c:v>1.1459589867309874E-2</c:v>
                </c:pt>
                <c:pt idx="122">
                  <c:v>6.9767441860466069E-3</c:v>
                </c:pt>
                <c:pt idx="123">
                  <c:v>-4.8380410967016139E-2</c:v>
                </c:pt>
                <c:pt idx="124">
                  <c:v>-2.2153080273802132E-2</c:v>
                </c:pt>
                <c:pt idx="125">
                  <c:v>-4.4609901998218099E-2</c:v>
                </c:pt>
                <c:pt idx="126">
                  <c:v>-5.6617598081662564E-2</c:v>
                </c:pt>
                <c:pt idx="127">
                  <c:v>1.7439807950293009E-2</c:v>
                </c:pt>
                <c:pt idx="128">
                  <c:v>1.0340041637751625E-2</c:v>
                </c:pt>
                <c:pt idx="129">
                  <c:v>4.5126725736657693E-2</c:v>
                </c:pt>
                <c:pt idx="130">
                  <c:v>6.0725552050473246E-2</c:v>
                </c:pt>
                <c:pt idx="131">
                  <c:v>4.3370508054522217E-3</c:v>
                </c:pt>
                <c:pt idx="132">
                  <c:v>2.0357803824799577E-2</c:v>
                </c:pt>
                <c:pt idx="133">
                  <c:v>2.617896009673509E-2</c:v>
                </c:pt>
                <c:pt idx="134">
                  <c:v>1.3668768043363116E-2</c:v>
                </c:pt>
                <c:pt idx="135">
                  <c:v>-1.4821272885789079E-2</c:v>
                </c:pt>
                <c:pt idx="136">
                  <c:v>6.495575221238932E-2</c:v>
                </c:pt>
                <c:pt idx="137">
                  <c:v>1.7450556755858434E-2</c:v>
                </c:pt>
                <c:pt idx="138">
                  <c:v>1.214200152455619E-2</c:v>
                </c:pt>
                <c:pt idx="139">
                  <c:v>1.5385443003927128E-2</c:v>
                </c:pt>
                <c:pt idx="140">
                  <c:v>-6.3576158940396752E-3</c:v>
                </c:pt>
                <c:pt idx="141">
                  <c:v>2.5486536923487076E-2</c:v>
                </c:pt>
                <c:pt idx="142">
                  <c:v>9.5148962720323603E-3</c:v>
                </c:pt>
                <c:pt idx="143">
                  <c:v>1.1948908117016859E-2</c:v>
                </c:pt>
                <c:pt idx="144">
                  <c:v>-1.7864413680781715E-2</c:v>
                </c:pt>
                <c:pt idx="145">
                  <c:v>1.5961030211950108E-2</c:v>
                </c:pt>
                <c:pt idx="146">
                  <c:v>-1.1476664116296862E-2</c:v>
                </c:pt>
                <c:pt idx="147">
                  <c:v>0.12332301341589255</c:v>
                </c:pt>
                <c:pt idx="148">
                  <c:v>3.6518144235186116E-2</c:v>
                </c:pt>
                <c:pt idx="149">
                  <c:v>1.0414358519831572E-2</c:v>
                </c:pt>
                <c:pt idx="150">
                  <c:v>-2.850877192982456E-2</c:v>
                </c:pt>
                <c:pt idx="151">
                  <c:v>-2.7539503386005129E-3</c:v>
                </c:pt>
                <c:pt idx="152">
                  <c:v>2.5533070759201481E-2</c:v>
                </c:pt>
                <c:pt idx="153">
                  <c:v>-2.2469430097558838E-2</c:v>
                </c:pt>
                <c:pt idx="154">
                  <c:v>1.6979768786127128E-2</c:v>
                </c:pt>
                <c:pt idx="155">
                  <c:v>5.9502664298401446E-2</c:v>
                </c:pt>
                <c:pt idx="156">
                  <c:v>-3.5624476110645196E-3</c:v>
                </c:pt>
                <c:pt idx="157">
                  <c:v>1.9768664563617196E-2</c:v>
                </c:pt>
                <c:pt idx="158">
                  <c:v>1.8766756032171629E-2</c:v>
                </c:pt>
                <c:pt idx="159">
                  <c:v>4.1781376518218595E-2</c:v>
                </c:pt>
                <c:pt idx="160">
                  <c:v>-2.8019586507072827E-2</c:v>
                </c:pt>
                <c:pt idx="161">
                  <c:v>6.7490304266122889E-2</c:v>
                </c:pt>
                <c:pt idx="162">
                  <c:v>3.9327315629798867E-2</c:v>
                </c:pt>
                <c:pt idx="163">
                  <c:v>-1.6180763270748529E-2</c:v>
                </c:pt>
                <c:pt idx="164">
                  <c:v>5.8608058608059441E-3</c:v>
                </c:pt>
                <c:pt idx="165">
                  <c:v>-6.7188638018936792E-2</c:v>
                </c:pt>
                <c:pt idx="166">
                  <c:v>2.2838180753464856E-2</c:v>
                </c:pt>
                <c:pt idx="167">
                  <c:v>-3.2175572519083998E-2</c:v>
                </c:pt>
                <c:pt idx="168">
                  <c:v>1.2580352565366557E-2</c:v>
                </c:pt>
                <c:pt idx="169">
                  <c:v>-0.20275743885340397</c:v>
                </c:pt>
                <c:pt idx="170">
                  <c:v>5.207620908646813E-2</c:v>
                </c:pt>
                <c:pt idx="171">
                  <c:v>4.3833580980683497E-2</c:v>
                </c:pt>
                <c:pt idx="172">
                  <c:v>1.6681494661921707E-2</c:v>
                </c:pt>
                <c:pt idx="173">
                  <c:v>3.1371691096040197E-2</c:v>
                </c:pt>
                <c:pt idx="174">
                  <c:v>-5.7356185304598718E-2</c:v>
                </c:pt>
                <c:pt idx="175">
                  <c:v>-9.9009900990098508E-3</c:v>
                </c:pt>
                <c:pt idx="176">
                  <c:v>0</c:v>
                </c:pt>
                <c:pt idx="177">
                  <c:v>-3.3636363636363666E-2</c:v>
                </c:pt>
                <c:pt idx="178">
                  <c:v>-1.5239887111947228E-2</c:v>
                </c:pt>
                <c:pt idx="179">
                  <c:v>2.4216660298051168E-2</c:v>
                </c:pt>
                <c:pt idx="180">
                  <c:v>1.6648789814857963E-2</c:v>
                </c:pt>
                <c:pt idx="181">
                  <c:v>3.9954128440367012E-2</c:v>
                </c:pt>
                <c:pt idx="182">
                  <c:v>1.3850293326275798E-2</c:v>
                </c:pt>
                <c:pt idx="183">
                  <c:v>-0.11098542527735476</c:v>
                </c:pt>
                <c:pt idx="184">
                  <c:v>2.2315748262699435E-2</c:v>
                </c:pt>
                <c:pt idx="185">
                  <c:v>-3.2024892292963125E-2</c:v>
                </c:pt>
                <c:pt idx="186">
                  <c:v>-7.9422382671480149E-2</c:v>
                </c:pt>
                <c:pt idx="187">
                  <c:v>1.8264840182648432E-2</c:v>
                </c:pt>
                <c:pt idx="188">
                  <c:v>-4.8324980216301897E-2</c:v>
                </c:pt>
                <c:pt idx="189">
                  <c:v>8.9251067132325168E-3</c:v>
                </c:pt>
                <c:pt idx="190">
                  <c:v>-3.9010989010988976E-2</c:v>
                </c:pt>
                <c:pt idx="191">
                  <c:v>7.8959405374499719E-2</c:v>
                </c:pt>
                <c:pt idx="192">
                  <c:v>2.5064914418949657E-2</c:v>
                </c:pt>
                <c:pt idx="193">
                  <c:v>5.1075268817204277E-2</c:v>
                </c:pt>
                <c:pt idx="194">
                  <c:v>-7.9283887468030709E-2</c:v>
                </c:pt>
                <c:pt idx="195">
                  <c:v>2.4839743589743623E-2</c:v>
                </c:pt>
                <c:pt idx="196">
                  <c:v>-4.1959864477456262E-2</c:v>
                </c:pt>
                <c:pt idx="197">
                  <c:v>-1.5233949945593097E-2</c:v>
                </c:pt>
                <c:pt idx="198">
                  <c:v>6.4088397790055221E-2</c:v>
                </c:pt>
                <c:pt idx="199">
                  <c:v>1.6355140186915917E-2</c:v>
                </c:pt>
                <c:pt idx="200">
                  <c:v>1.7931034482758575E-2</c:v>
                </c:pt>
                <c:pt idx="201">
                  <c:v>-9.8363946602427962E-3</c:v>
                </c:pt>
                <c:pt idx="202">
                  <c:v>-1.6725798276735992E-2</c:v>
                </c:pt>
                <c:pt idx="203">
                  <c:v>5.206185567010262E-3</c:v>
                </c:pt>
                <c:pt idx="204">
                  <c:v>-5.1689656940669633E-2</c:v>
                </c:pt>
                <c:pt idx="205">
                  <c:v>1.0057859730708836E-2</c:v>
                </c:pt>
                <c:pt idx="206">
                  <c:v>-2.623266770169606E-3</c:v>
                </c:pt>
                <c:pt idx="207">
                  <c:v>2.5174449812130958E-2</c:v>
                </c:pt>
                <c:pt idx="208">
                  <c:v>3.0420440860778063E-2</c:v>
                </c:pt>
                <c:pt idx="209">
                  <c:v>5.9146341463414562E-2</c:v>
                </c:pt>
                <c:pt idx="210">
                  <c:v>1.7079255421224345E-2</c:v>
                </c:pt>
                <c:pt idx="211">
                  <c:v>2.0235849056603736E-2</c:v>
                </c:pt>
                <c:pt idx="212">
                  <c:v>-2.7093254426926745E-2</c:v>
                </c:pt>
                <c:pt idx="213">
                  <c:v>-1.1547783110773211E-2</c:v>
                </c:pt>
                <c:pt idx="214">
                  <c:v>-1.3221153846153846E-2</c:v>
                </c:pt>
                <c:pt idx="215">
                  <c:v>6.2850182704019099E-3</c:v>
                </c:pt>
                <c:pt idx="216">
                  <c:v>-1.2539943836544996E-2</c:v>
                </c:pt>
                <c:pt idx="217">
                  <c:v>-1.961265015935167E-3</c:v>
                </c:pt>
                <c:pt idx="218">
                  <c:v>2.0388111029231035E-2</c:v>
                </c:pt>
                <c:pt idx="219">
                  <c:v>3.2354357246027921E-2</c:v>
                </c:pt>
                <c:pt idx="220">
                  <c:v>6.1001772222740475E-2</c:v>
                </c:pt>
                <c:pt idx="221">
                  <c:v>5.2747252747252747E-2</c:v>
                </c:pt>
                <c:pt idx="222">
                  <c:v>-2.8810020876826745E-2</c:v>
                </c:pt>
                <c:pt idx="223">
                  <c:v>-4.0498710232158161E-2</c:v>
                </c:pt>
                <c:pt idx="224">
                  <c:v>4.1849628102876617E-2</c:v>
                </c:pt>
                <c:pt idx="225">
                  <c:v>-2.3739893342508214E-2</c:v>
                </c:pt>
                <c:pt idx="226">
                  <c:v>-2.643171806167501E-4</c:v>
                </c:pt>
                <c:pt idx="227">
                  <c:v>3.3092447342909982E-2</c:v>
                </c:pt>
                <c:pt idx="228">
                  <c:v>-5.1610151418211968E-3</c:v>
                </c:pt>
                <c:pt idx="229">
                  <c:v>6.4482936031555443E-2</c:v>
                </c:pt>
                <c:pt idx="230">
                  <c:v>-3.8182696955050707E-2</c:v>
                </c:pt>
                <c:pt idx="231">
                  <c:v>-3.2663316582914621E-3</c:v>
                </c:pt>
                <c:pt idx="232">
                  <c:v>2.2267036383497234E-3</c:v>
                </c:pt>
                <c:pt idx="233">
                  <c:v>1.7941731293229936E-2</c:v>
                </c:pt>
                <c:pt idx="234">
                  <c:v>-2.3926203516863656E-2</c:v>
                </c:pt>
                <c:pt idx="235">
                  <c:v>-1.7593452029364676E-2</c:v>
                </c:pt>
                <c:pt idx="236">
                  <c:v>-9.8776036074725484E-3</c:v>
                </c:pt>
                <c:pt idx="237">
                  <c:v>-4.2246801127738057E-2</c:v>
                </c:pt>
                <c:pt idx="238">
                  <c:v>-6.3402925592144727E-4</c:v>
                </c:pt>
                <c:pt idx="239">
                  <c:v>-2.5467893234241069E-2</c:v>
                </c:pt>
                <c:pt idx="240">
                  <c:v>2.0692862125087134E-2</c:v>
                </c:pt>
                <c:pt idx="241">
                  <c:v>2.1412300683371247E-2</c:v>
                </c:pt>
                <c:pt idx="242">
                  <c:v>2.1498661909009911E-2</c:v>
                </c:pt>
                <c:pt idx="243">
                  <c:v>1.7378394900008688E-2</c:v>
                </c:pt>
                <c:pt idx="244">
                  <c:v>-4.2918454935622317E-3</c:v>
                </c:pt>
                <c:pt idx="245">
                  <c:v>-1.7025862068965468E-2</c:v>
                </c:pt>
                <c:pt idx="246">
                  <c:v>-2.3196667397500637E-2</c:v>
                </c:pt>
                <c:pt idx="247">
                  <c:v>3.3892978990842211E-2</c:v>
                </c:pt>
                <c:pt idx="248">
                  <c:v>2.2751943033302979E-2</c:v>
                </c:pt>
                <c:pt idx="249">
                  <c:v>1.8891954998938604E-2</c:v>
                </c:pt>
                <c:pt idx="250">
                  <c:v>-1.4999999999999977E-2</c:v>
                </c:pt>
                <c:pt idx="251">
                  <c:v>1.59475465313028E-2</c:v>
                </c:pt>
                <c:pt idx="252">
                  <c:v>-7.0783195236702131E-4</c:v>
                </c:pt>
                <c:pt idx="253">
                  <c:v>-7.7916666666666854E-3</c:v>
                </c:pt>
                <c:pt idx="254">
                  <c:v>-1.7427455591483669E-2</c:v>
                </c:pt>
                <c:pt idx="255">
                  <c:v>4.9576886913411259E-3</c:v>
                </c:pt>
                <c:pt idx="256">
                  <c:v>2.5814408437526672E-2</c:v>
                </c:pt>
                <c:pt idx="257">
                  <c:v>1.451017785332283E-2</c:v>
                </c:pt>
                <c:pt idx="258">
                  <c:v>3.0035552286379771E-2</c:v>
                </c:pt>
                <c:pt idx="259">
                  <c:v>1.1663889550107108E-2</c:v>
                </c:pt>
                <c:pt idx="260">
                  <c:v>1.2509803921568618E-2</c:v>
                </c:pt>
                <c:pt idx="261">
                  <c:v>1.6693132964096215E-2</c:v>
                </c:pt>
                <c:pt idx="262">
                  <c:v>1.1390476190476225E-2</c:v>
                </c:pt>
                <c:pt idx="263">
                  <c:v>-5.0058382613281181E-2</c:v>
                </c:pt>
                <c:pt idx="264">
                  <c:v>8.3267248215702725E-3</c:v>
                </c:pt>
                <c:pt idx="265">
                  <c:v>-1.6122689736532637E-3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7-44F5-9E34-BA6712AF3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530488"/>
        <c:axId val="720534096"/>
      </c:barChart>
      <c:catAx>
        <c:axId val="720530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0534096"/>
        <c:crosses val="autoZero"/>
        <c:auto val="1"/>
        <c:lblAlgn val="ctr"/>
        <c:lblOffset val="100"/>
        <c:noMultiLvlLbl val="0"/>
      </c:catAx>
      <c:valAx>
        <c:axId val="7205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053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Логдоходности акций Сбербанк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'Данные с выбросами'!$V$4:$V$269</c:f>
              <c:numCache>
                <c:formatCode>General</c:formatCode>
                <c:ptCount val="266"/>
                <c:pt idx="0">
                  <c:v>-1.7747687833339434E-2</c:v>
                </c:pt>
                <c:pt idx="1">
                  <c:v>3.8916647671368348E-2</c:v>
                </c:pt>
                <c:pt idx="2">
                  <c:v>-4.6852554572724206E-2</c:v>
                </c:pt>
                <c:pt idx="3">
                  <c:v>4.4677965334299567E-2</c:v>
                </c:pt>
                <c:pt idx="4">
                  <c:v>9.3315004352424458E-2</c:v>
                </c:pt>
                <c:pt idx="5">
                  <c:v>5.7119067771599426E-2</c:v>
                </c:pt>
                <c:pt idx="6">
                  <c:v>1.5399215757880917E-2</c:v>
                </c:pt>
                <c:pt idx="7">
                  <c:v>-3.5670180131500077E-2</c:v>
                </c:pt>
                <c:pt idx="8">
                  <c:v>-7.6284137181509601E-2</c:v>
                </c:pt>
                <c:pt idx="9">
                  <c:v>-1.2901491324700965E-2</c:v>
                </c:pt>
                <c:pt idx="10">
                  <c:v>-9.3818755217654856E-2</c:v>
                </c:pt>
                <c:pt idx="11">
                  <c:v>7.1176278467894954E-2</c:v>
                </c:pt>
                <c:pt idx="12">
                  <c:v>8.7647307058755675E-2</c:v>
                </c:pt>
                <c:pt idx="13">
                  <c:v>1.3889112160667093E-2</c:v>
                </c:pt>
                <c:pt idx="14">
                  <c:v>4.385188252884941E-2</c:v>
                </c:pt>
                <c:pt idx="15">
                  <c:v>1.5067432122119926E-2</c:v>
                </c:pt>
                <c:pt idx="16">
                  <c:v>-1.8373220256619294E-2</c:v>
                </c:pt>
                <c:pt idx="17">
                  <c:v>-5.9780981755080667E-3</c:v>
                </c:pt>
                <c:pt idx="18">
                  <c:v>-9.3708851733068661E-3</c:v>
                </c:pt>
                <c:pt idx="19">
                  <c:v>-1.1498266687373023E-2</c:v>
                </c:pt>
                <c:pt idx="20">
                  <c:v>-4.0113628690535509E-2</c:v>
                </c:pt>
                <c:pt idx="21">
                  <c:v>2.7104201801941275E-2</c:v>
                </c:pt>
                <c:pt idx="22">
                  <c:v>-1.3739720689678365E-2</c:v>
                </c:pt>
                <c:pt idx="23">
                  <c:v>-1.3506114141322108E-2</c:v>
                </c:pt>
                <c:pt idx="24">
                  <c:v>9.9101020356674578E-4</c:v>
                </c:pt>
                <c:pt idx="25">
                  <c:v>5.5034358901180185E-3</c:v>
                </c:pt>
                <c:pt idx="26">
                  <c:v>6.0872931244364104E-2</c:v>
                </c:pt>
                <c:pt idx="27">
                  <c:v>-6.9494283492555972E-2</c:v>
                </c:pt>
                <c:pt idx="28">
                  <c:v>2.5920890820029612E-2</c:v>
                </c:pt>
                <c:pt idx="29">
                  <c:v>2.5940021008615886E-2</c:v>
                </c:pt>
                <c:pt idx="30">
                  <c:v>3.0949361984845243E-3</c:v>
                </c:pt>
                <c:pt idx="31">
                  <c:v>-6.3365846993133537E-2</c:v>
                </c:pt>
                <c:pt idx="32">
                  <c:v>6.8591989541314E-2</c:v>
                </c:pt>
                <c:pt idx="33">
                  <c:v>-1.1560822401075971E-2</c:v>
                </c:pt>
                <c:pt idx="34">
                  <c:v>1.8911257831171811E-3</c:v>
                </c:pt>
                <c:pt idx="35">
                  <c:v>1.8717123952937991E-2</c:v>
                </c:pt>
                <c:pt idx="36">
                  <c:v>-7.0446227400083189E-3</c:v>
                </c:pt>
                <c:pt idx="37">
                  <c:v>-1.5729301908543918E-2</c:v>
                </c:pt>
                <c:pt idx="38">
                  <c:v>0.15031056339590324</c:v>
                </c:pt>
                <c:pt idx="39">
                  <c:v>3.1559220180518877E-2</c:v>
                </c:pt>
                <c:pt idx="40">
                  <c:v>2.1568696658455202E-2</c:v>
                </c:pt>
                <c:pt idx="41">
                  <c:v>8.8407564604479915E-4</c:v>
                </c:pt>
                <c:pt idx="42">
                  <c:v>3.8570483531325341E-2</c:v>
                </c:pt>
                <c:pt idx="43">
                  <c:v>-7.3604257838773418E-3</c:v>
                </c:pt>
                <c:pt idx="44">
                  <c:v>0.13873730440185567</c:v>
                </c:pt>
                <c:pt idx="45">
                  <c:v>-2.5963223762010212E-2</c:v>
                </c:pt>
                <c:pt idx="46">
                  <c:v>-1.4451118538174598E-2</c:v>
                </c:pt>
                <c:pt idx="47">
                  <c:v>-4.8717386613997875E-2</c:v>
                </c:pt>
                <c:pt idx="48">
                  <c:v>6.7018934844012617E-3</c:v>
                </c:pt>
                <c:pt idx="49">
                  <c:v>2.5282385840892256E-2</c:v>
                </c:pt>
                <c:pt idx="50">
                  <c:v>-7.8973350600052743E-4</c:v>
                </c:pt>
                <c:pt idx="51">
                  <c:v>-4.4528076688758376E-2</c:v>
                </c:pt>
                <c:pt idx="52">
                  <c:v>-0.10415662867778493</c:v>
                </c:pt>
                <c:pt idx="53">
                  <c:v>4.7332211106255691E-2</c:v>
                </c:pt>
                <c:pt idx="54">
                  <c:v>5.3204036063464667E-2</c:v>
                </c:pt>
                <c:pt idx="55">
                  <c:v>7.2277031214532635E-3</c:v>
                </c:pt>
                <c:pt idx="56">
                  <c:v>-2.4474015085370251E-2</c:v>
                </c:pt>
                <c:pt idx="57">
                  <c:v>7.6492355205702245E-2</c:v>
                </c:pt>
                <c:pt idx="58">
                  <c:v>3.6911634141398281E-2</c:v>
                </c:pt>
                <c:pt idx="59">
                  <c:v>2.5555449173096548E-2</c:v>
                </c:pt>
                <c:pt idx="60">
                  <c:v>2.4742280663515004E-3</c:v>
                </c:pt>
                <c:pt idx="61">
                  <c:v>2.833357449201902E-2</c:v>
                </c:pt>
                <c:pt idx="62">
                  <c:v>-2.979904462056561E-2</c:v>
                </c:pt>
                <c:pt idx="63">
                  <c:v>-5.3304050482941142E-3</c:v>
                </c:pt>
                <c:pt idx="64">
                  <c:v>3.9745115594557651E-2</c:v>
                </c:pt>
                <c:pt idx="65">
                  <c:v>5.4961725718581711E-2</c:v>
                </c:pt>
                <c:pt idx="66">
                  <c:v>1.6213200713722214E-2</c:v>
                </c:pt>
                <c:pt idx="67">
                  <c:v>1.8791402617026522E-2</c:v>
                </c:pt>
                <c:pt idx="68">
                  <c:v>-2.3835028174973068E-2</c:v>
                </c:pt>
                <c:pt idx="69">
                  <c:v>3.5579864600029155E-3</c:v>
                </c:pt>
                <c:pt idx="70">
                  <c:v>6.8321457675771108E-3</c:v>
                </c:pt>
                <c:pt idx="71">
                  <c:v>8.8650721619062844E-2</c:v>
                </c:pt>
                <c:pt idx="72">
                  <c:v>-1.2160729944239406E-2</c:v>
                </c:pt>
                <c:pt idx="73">
                  <c:v>1.4410449678254994E-2</c:v>
                </c:pt>
                <c:pt idx="74">
                  <c:v>-3.6617363238223309E-2</c:v>
                </c:pt>
                <c:pt idx="75">
                  <c:v>3.5868018879442493E-2</c:v>
                </c:pt>
                <c:pt idx="76">
                  <c:v>3.3676364848380792E-3</c:v>
                </c:pt>
                <c:pt idx="77">
                  <c:v>4.1750601166954861E-3</c:v>
                </c:pt>
                <c:pt idx="78">
                  <c:v>2.7228042438734713E-2</c:v>
                </c:pt>
                <c:pt idx="79">
                  <c:v>-2.319513942233386E-3</c:v>
                </c:pt>
                <c:pt idx="80">
                  <c:v>9.7491293923416336E-3</c:v>
                </c:pt>
                <c:pt idx="81">
                  <c:v>-3.3112613036560315E-3</c:v>
                </c:pt>
                <c:pt idx="82">
                  <c:v>5.4648874052540741E-3</c:v>
                </c:pt>
                <c:pt idx="83">
                  <c:v>-2.6522898948902019E-2</c:v>
                </c:pt>
                <c:pt idx="84">
                  <c:v>6.7273180607424835E-2</c:v>
                </c:pt>
                <c:pt idx="85">
                  <c:v>1.1159531140159709E-2</c:v>
                </c:pt>
                <c:pt idx="86">
                  <c:v>3.1629546336090913E-2</c:v>
                </c:pt>
                <c:pt idx="87">
                  <c:v>-3.0812886429534905E-2</c:v>
                </c:pt>
                <c:pt idx="88">
                  <c:v>3.0153038170687457E-2</c:v>
                </c:pt>
                <c:pt idx="89">
                  <c:v>-4.1509799760933996E-2</c:v>
                </c:pt>
                <c:pt idx="90">
                  <c:v>2.3123990086664367E-2</c:v>
                </c:pt>
                <c:pt idx="91">
                  <c:v>-1.3605652055778709E-2</c:v>
                </c:pt>
                <c:pt idx="92">
                  <c:v>1.1451929322611933E-2</c:v>
                </c:pt>
                <c:pt idx="93">
                  <c:v>5.2415952276730973E-3</c:v>
                </c:pt>
                <c:pt idx="94">
                  <c:v>-4.4192839233540823E-2</c:v>
                </c:pt>
                <c:pt idx="95">
                  <c:v>5.9556780835624393E-2</c:v>
                </c:pt>
                <c:pt idx="96">
                  <c:v>-9.6830574853678138E-3</c:v>
                </c:pt>
                <c:pt idx="97">
                  <c:v>6.6452715887930142E-2</c:v>
                </c:pt>
                <c:pt idx="98">
                  <c:v>-6.0045214181915982E-3</c:v>
                </c:pt>
                <c:pt idx="99">
                  <c:v>6.2379668023473979E-2</c:v>
                </c:pt>
                <c:pt idx="100">
                  <c:v>2.4683986980648696E-2</c:v>
                </c:pt>
                <c:pt idx="101">
                  <c:v>-1.5940056384042972E-2</c:v>
                </c:pt>
                <c:pt idx="102">
                  <c:v>1.2195273093818206E-2</c:v>
                </c:pt>
                <c:pt idx="103">
                  <c:v>-1.4886592293771058E-2</c:v>
                </c:pt>
                <c:pt idx="104">
                  <c:v>-3.4509816210688313E-2</c:v>
                </c:pt>
                <c:pt idx="105">
                  <c:v>1.5584418424825499E-2</c:v>
                </c:pt>
                <c:pt idx="106">
                  <c:v>6.6015130574268388E-2</c:v>
                </c:pt>
                <c:pt idx="107">
                  <c:v>-2.9033565733355533E-2</c:v>
                </c:pt>
                <c:pt idx="108">
                  <c:v>-4.8934018014174151E-2</c:v>
                </c:pt>
                <c:pt idx="109">
                  <c:v>-6.0424786265687625E-5</c:v>
                </c:pt>
                <c:pt idx="110">
                  <c:v>1.2084592159701689E-4</c:v>
                </c:pt>
                <c:pt idx="111">
                  <c:v>-6.7291333303695113E-3</c:v>
                </c:pt>
                <c:pt idx="112">
                  <c:v>-4.2877024356391881E-2</c:v>
                </c:pt>
                <c:pt idx="113">
                  <c:v>2.2910149995759108E-2</c:v>
                </c:pt>
                <c:pt idx="114">
                  <c:v>2.0696535100776455E-2</c:v>
                </c:pt>
                <c:pt idx="115">
                  <c:v>-2.9109110030049078E-2</c:v>
                </c:pt>
                <c:pt idx="116">
                  <c:v>1.0520187908801302E-2</c:v>
                </c:pt>
                <c:pt idx="117">
                  <c:v>-7.8887472888018478E-2</c:v>
                </c:pt>
                <c:pt idx="118">
                  <c:v>6.7052278058137904E-2</c:v>
                </c:pt>
                <c:pt idx="119">
                  <c:v>3.4548834675782604E-2</c:v>
                </c:pt>
                <c:pt idx="120">
                  <c:v>3.6253816143170577E-3</c:v>
                </c:pt>
                <c:pt idx="121">
                  <c:v>1.139442612796833E-2</c:v>
                </c:pt>
                <c:pt idx="122">
                  <c:v>6.9525193148818835E-3</c:v>
                </c:pt>
                <c:pt idx="123">
                  <c:v>-4.9589915400578138E-2</c:v>
                </c:pt>
                <c:pt idx="124">
                  <c:v>-2.2402144995791396E-2</c:v>
                </c:pt>
                <c:pt idx="125">
                  <c:v>-4.5635542323461932E-2</c:v>
                </c:pt>
                <c:pt idx="126">
                  <c:v>-5.8283562197908506E-2</c:v>
                </c:pt>
                <c:pt idx="127">
                  <c:v>1.7289479779171415E-2</c:v>
                </c:pt>
                <c:pt idx="128">
                  <c:v>1.028694907975825E-2</c:v>
                </c:pt>
                <c:pt idx="129">
                  <c:v>4.4138146711845593E-2</c:v>
                </c:pt>
                <c:pt idx="130">
                  <c:v>5.8953157038768307E-2</c:v>
                </c:pt>
                <c:pt idx="131">
                  <c:v>4.3276729057820278E-3</c:v>
                </c:pt>
                <c:pt idx="132">
                  <c:v>2.0153353847960583E-2</c:v>
                </c:pt>
                <c:pt idx="133">
                  <c:v>2.5842156583848929E-2</c:v>
                </c:pt>
                <c:pt idx="134">
                  <c:v>1.3576193070049527E-2</c:v>
                </c:pt>
                <c:pt idx="135">
                  <c:v>-1.4932205422984473E-2</c:v>
                </c:pt>
                <c:pt idx="136">
                  <c:v>6.293325107986511E-2</c:v>
                </c:pt>
                <c:pt idx="137">
                  <c:v>1.7300044285006155E-2</c:v>
                </c:pt>
                <c:pt idx="138">
                  <c:v>1.2068878733676451E-2</c:v>
                </c:pt>
                <c:pt idx="139">
                  <c:v>1.5268287210081411E-2</c:v>
                </c:pt>
                <c:pt idx="140">
                  <c:v>-6.3779116012377228E-3</c:v>
                </c:pt>
                <c:pt idx="141">
                  <c:v>2.5167170139379347E-2</c:v>
                </c:pt>
                <c:pt idx="142">
                  <c:v>9.469914751070254E-3</c:v>
                </c:pt>
                <c:pt idx="143">
                  <c:v>1.1878083540431576E-2</c:v>
                </c:pt>
                <c:pt idx="144">
                  <c:v>-1.8025908550513114E-2</c:v>
                </c:pt>
                <c:pt idx="145">
                  <c:v>1.5834992330076268E-2</c:v>
                </c:pt>
                <c:pt idx="146">
                  <c:v>-1.1543029281674812E-2</c:v>
                </c:pt>
                <c:pt idx="147">
                  <c:v>0.11629126878383572</c:v>
                </c:pt>
                <c:pt idx="148">
                  <c:v>3.5867158032508471E-2</c:v>
                </c:pt>
                <c:pt idx="149">
                  <c:v>1.0360502681430503E-2</c:v>
                </c:pt>
                <c:pt idx="150">
                  <c:v>-2.8923039469250476E-2</c:v>
                </c:pt>
                <c:pt idx="151">
                  <c:v>-2.7577494364552E-3</c:v>
                </c:pt>
                <c:pt idx="152">
                  <c:v>2.5212546434708723E-2</c:v>
                </c:pt>
                <c:pt idx="153">
                  <c:v>-2.272571405413918E-2</c:v>
                </c:pt>
                <c:pt idx="154">
                  <c:v>1.6837223836230465E-2</c:v>
                </c:pt>
                <c:pt idx="155">
                  <c:v>5.7799613398280346E-2</c:v>
                </c:pt>
                <c:pt idx="156">
                  <c:v>-3.5688082383160094E-3</c:v>
                </c:pt>
                <c:pt idx="157">
                  <c:v>1.9575802125861606E-2</c:v>
                </c:pt>
                <c:pt idx="158">
                  <c:v>1.8592833076615925E-2</c:v>
                </c:pt>
                <c:pt idx="159">
                  <c:v>4.0932109914822455E-2</c:v>
                </c:pt>
                <c:pt idx="160">
                  <c:v>-2.8419625452167779E-2</c:v>
                </c:pt>
                <c:pt idx="161">
                  <c:v>6.5310383424709101E-2</c:v>
                </c:pt>
                <c:pt idx="162">
                  <c:v>3.8573691985798665E-2</c:v>
                </c:pt>
                <c:pt idx="163">
                  <c:v>-1.6313101316179971E-2</c:v>
                </c:pt>
                <c:pt idx="164">
                  <c:v>5.8436981489109214E-3</c:v>
                </c:pt>
                <c:pt idx="165">
                  <c:v>-6.9552282948659575E-2</c:v>
                </c:pt>
                <c:pt idx="166">
                  <c:v>2.2581293375885568E-2</c:v>
                </c:pt>
                <c:pt idx="167">
                  <c:v>-3.2704584725580833E-2</c:v>
                </c:pt>
                <c:pt idx="168">
                  <c:v>1.2501877408061296E-2</c:v>
                </c:pt>
                <c:pt idx="169">
                  <c:v>-0.22659630377633364</c:v>
                </c:pt>
                <c:pt idx="170">
                  <c:v>5.0765553789119282E-2</c:v>
                </c:pt>
                <c:pt idx="171">
                  <c:v>4.2900071563173089E-2</c:v>
                </c:pt>
                <c:pt idx="172">
                  <c:v>1.6543886758217469E-2</c:v>
                </c:pt>
                <c:pt idx="173">
                  <c:v>3.088965519195918E-2</c:v>
                </c:pt>
                <c:pt idx="174">
                  <c:v>-5.9066782764183041E-2</c:v>
                </c:pt>
                <c:pt idx="175">
                  <c:v>-9.9503308531679793E-3</c:v>
                </c:pt>
                <c:pt idx="176">
                  <c:v>0</c:v>
                </c:pt>
                <c:pt idx="177">
                  <c:v>-3.4215080444514039E-2</c:v>
                </c:pt>
                <c:pt idx="178">
                  <c:v>-1.5357207685957053E-2</c:v>
                </c:pt>
                <c:pt idx="179">
                  <c:v>2.3928086559248857E-2</c:v>
                </c:pt>
                <c:pt idx="180">
                  <c:v>1.6511718007949636E-2</c:v>
                </c:pt>
                <c:pt idx="181">
                  <c:v>3.9176604911649274E-2</c:v>
                </c:pt>
                <c:pt idx="182">
                  <c:v>1.3755254551498786E-2</c:v>
                </c:pt>
                <c:pt idx="183">
                  <c:v>-0.11764164908895938</c:v>
                </c:pt>
                <c:pt idx="184">
                  <c:v>2.2070395399242521E-2</c:v>
                </c:pt>
                <c:pt idx="185">
                  <c:v>-3.2548907214881823E-2</c:v>
                </c:pt>
                <c:pt idx="186">
                  <c:v>-8.2753961028912373E-2</c:v>
                </c:pt>
                <c:pt idx="187">
                  <c:v>1.8100041643617937E-2</c:v>
                </c:pt>
                <c:pt idx="188">
                  <c:v>-4.9531668242757024E-2</c:v>
                </c:pt>
                <c:pt idx="189">
                  <c:v>8.8855133572084532E-3</c:v>
                </c:pt>
                <c:pt idx="190">
                  <c:v>-3.9792305052238935E-2</c:v>
                </c:pt>
                <c:pt idx="191">
                  <c:v>7.5997063116447952E-2</c:v>
                </c:pt>
                <c:pt idx="192">
                  <c:v>2.4755941725478171E-2</c:v>
                </c:pt>
                <c:pt idx="193">
                  <c:v>4.9813705712219172E-2</c:v>
                </c:pt>
                <c:pt idx="194">
                  <c:v>-8.2603528535210122E-2</c:v>
                </c:pt>
                <c:pt idx="195">
                  <c:v>2.4536252649469736E-2</c:v>
                </c:pt>
                <c:pt idx="196">
                  <c:v>-4.2865606771374618E-2</c:v>
                </c:pt>
                <c:pt idx="197">
                  <c:v>-1.5351178655761022E-2</c:v>
                </c:pt>
                <c:pt idx="198">
                  <c:v>6.2118468098199445E-2</c:v>
                </c:pt>
                <c:pt idx="199">
                  <c:v>1.6222835506887384E-2</c:v>
                </c:pt>
                <c:pt idx="200">
                  <c:v>1.7772169745797668E-2</c:v>
                </c:pt>
                <c:pt idx="201">
                  <c:v>-9.8850915881404152E-3</c:v>
                </c:pt>
                <c:pt idx="202">
                  <c:v>-1.6867253965241635E-2</c:v>
                </c:pt>
                <c:pt idx="203">
                  <c:v>5.1926802368212205E-3</c:v>
                </c:pt>
                <c:pt idx="204">
                  <c:v>-5.3073464203364125E-2</c:v>
                </c:pt>
                <c:pt idx="205">
                  <c:v>1.0007616074426413E-2</c:v>
                </c:pt>
                <c:pt idx="206">
                  <c:v>-2.6267135636687707E-3</c:v>
                </c:pt>
                <c:pt idx="207">
                  <c:v>2.4862793047520322E-2</c:v>
                </c:pt>
                <c:pt idx="208">
                  <c:v>2.9966913963089838E-2</c:v>
                </c:pt>
                <c:pt idx="209">
                  <c:v>5.746324542286077E-2</c:v>
                </c:pt>
                <c:pt idx="210">
                  <c:v>1.6935044630998482E-2</c:v>
                </c:pt>
                <c:pt idx="211">
                  <c:v>2.0033825133197732E-2</c:v>
                </c:pt>
                <c:pt idx="212">
                  <c:v>-2.7467043554678182E-2</c:v>
                </c:pt>
                <c:pt idx="213">
                  <c:v>-1.1614976549214102E-2</c:v>
                </c:pt>
                <c:pt idx="214">
                  <c:v>-1.330933136878038E-2</c:v>
                </c:pt>
                <c:pt idx="215">
                  <c:v>6.2653499107203281E-3</c:v>
                </c:pt>
                <c:pt idx="216">
                  <c:v>-1.2619232479690485E-2</c:v>
                </c:pt>
                <c:pt idx="217">
                  <c:v>-1.9631908145795289E-3</c:v>
                </c:pt>
                <c:pt idx="218">
                  <c:v>2.018305593307863E-2</c:v>
                </c:pt>
                <c:pt idx="219">
                  <c:v>3.1841977546027009E-2</c:v>
                </c:pt>
                <c:pt idx="220">
                  <c:v>5.9213529962911494E-2</c:v>
                </c:pt>
                <c:pt idx="221">
                  <c:v>5.1403178459964852E-2</c:v>
                </c:pt>
                <c:pt idx="222">
                  <c:v>-2.9233176766405865E-2</c:v>
                </c:pt>
                <c:pt idx="223">
                  <c:v>-4.1341619327008791E-2</c:v>
                </c:pt>
                <c:pt idx="224">
                  <c:v>4.0997622075594681E-2</c:v>
                </c:pt>
                <c:pt idx="225">
                  <c:v>-2.402622535174723E-2</c:v>
                </c:pt>
                <c:pt idx="226">
                  <c:v>-2.6435211855928802E-4</c:v>
                </c:pt>
                <c:pt idx="227">
                  <c:v>3.2556680172751887E-2</c:v>
                </c:pt>
                <c:pt idx="228">
                  <c:v>-5.1743791816399893E-3</c:v>
                </c:pt>
                <c:pt idx="229">
                  <c:v>6.2489175191496771E-2</c:v>
                </c:pt>
                <c:pt idx="230">
                  <c:v>-3.8930760027004921E-2</c:v>
                </c:pt>
                <c:pt idx="231">
                  <c:v>-3.2716777641532812E-3</c:v>
                </c:pt>
                <c:pt idx="232">
                  <c:v>2.2242282078221718E-3</c:v>
                </c:pt>
                <c:pt idx="233">
                  <c:v>1.778267807485566E-2</c:v>
                </c:pt>
                <c:pt idx="234">
                  <c:v>-2.4217084276669135E-2</c:v>
                </c:pt>
                <c:pt idx="235">
                  <c:v>-1.7750056331916422E-2</c:v>
                </c:pt>
                <c:pt idx="236">
                  <c:v>-9.9267107756716207E-3</c:v>
                </c:pt>
                <c:pt idx="237">
                  <c:v>-4.3165155420256396E-2</c:v>
                </c:pt>
                <c:pt idx="238">
                  <c:v>-6.3423033746905038E-4</c:v>
                </c:pt>
                <c:pt idx="239">
                  <c:v>-2.579781366524378E-2</c:v>
                </c:pt>
                <c:pt idx="240">
                  <c:v>2.0481673285480565E-2</c:v>
                </c:pt>
                <c:pt idx="241">
                  <c:v>2.1186278122833496E-2</c:v>
                </c:pt>
                <c:pt idx="242">
                  <c:v>2.1270825347133863E-2</c:v>
                </c:pt>
                <c:pt idx="243">
                  <c:v>1.7229117580507054E-2</c:v>
                </c:pt>
                <c:pt idx="244">
                  <c:v>-4.3010818993905854E-3</c:v>
                </c:pt>
                <c:pt idx="245">
                  <c:v>-1.7172468508600502E-2</c:v>
                </c:pt>
                <c:pt idx="246">
                  <c:v>-2.3469944436241629E-2</c:v>
                </c:pt>
                <c:pt idx="247">
                  <c:v>3.3331268786449007E-2</c:v>
                </c:pt>
                <c:pt idx="248">
                  <c:v>2.2496977638133322E-2</c:v>
                </c:pt>
                <c:pt idx="249">
                  <c:v>1.871571819594112E-2</c:v>
                </c:pt>
                <c:pt idx="250">
                  <c:v>-1.5113637810048184E-2</c:v>
                </c:pt>
                <c:pt idx="251">
                  <c:v>1.5821720393728457E-2</c:v>
                </c:pt>
                <c:pt idx="252">
                  <c:v>-7.0808258368028668E-4</c:v>
                </c:pt>
                <c:pt idx="253">
                  <c:v>-7.8221803061395822E-3</c:v>
                </c:pt>
                <c:pt idx="254">
                  <c:v>-1.7581101416396221E-2</c:v>
                </c:pt>
                <c:pt idx="255">
                  <c:v>4.9454398201396682E-3</c:v>
                </c:pt>
                <c:pt idx="256">
                  <c:v>2.5486841923837055E-2</c:v>
                </c:pt>
                <c:pt idx="257">
                  <c:v>1.440591261716662E-2</c:v>
                </c:pt>
                <c:pt idx="258">
                  <c:v>2.9593318428746945E-2</c:v>
                </c:pt>
                <c:pt idx="259">
                  <c:v>1.1596390749080445E-2</c:v>
                </c:pt>
                <c:pt idx="260">
                  <c:v>1.2432202837178103E-2</c:v>
                </c:pt>
                <c:pt idx="261">
                  <c:v>1.6555334036074128E-2</c:v>
                </c:pt>
                <c:pt idx="262">
                  <c:v>1.1326093157551809E-2</c:v>
                </c:pt>
                <c:pt idx="263">
                  <c:v>-5.1354751658411198E-2</c:v>
                </c:pt>
                <c:pt idx="264">
                  <c:v>8.2922488972549599E-3</c:v>
                </c:pt>
                <c:pt idx="265">
                  <c:v>-1.6135700779497818E-3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8-47CA-A607-B9AC10CAE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526000"/>
        <c:axId val="523405272"/>
      </c:barChart>
      <c:catAx>
        <c:axId val="53452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3405272"/>
        <c:crosses val="autoZero"/>
        <c:auto val="1"/>
        <c:lblAlgn val="ctr"/>
        <c:lblOffset val="100"/>
        <c:noMultiLvlLbl val="0"/>
      </c:catAx>
      <c:valAx>
        <c:axId val="52340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452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Изменение цен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8925807018411292E-2"/>
          <c:y val="8.4785739174084704E-2"/>
          <c:w val="0.89627335282597165"/>
          <c:h val="0.75748158435860569"/>
        </c:manualLayout>
      </c:layout>
      <c:lineChart>
        <c:grouping val="standard"/>
        <c:varyColors val="0"/>
        <c:ser>
          <c:idx val="0"/>
          <c:order val="0"/>
          <c:tx>
            <c:strRef>
              <c:f>'Изменение цен + Опис.стат.'!$G$2</c:f>
              <c:strCache>
                <c:ptCount val="1"/>
                <c:pt idx="0">
                  <c:v>Акрон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'Изменение цен + Опис.стат.'!$F$3:$F$269</c:f>
              <c:numCache>
                <c:formatCode>m/d/yyyy</c:formatCode>
                <c:ptCount val="267"/>
                <c:pt idx="0">
                  <c:v>42009</c:v>
                </c:pt>
                <c:pt idx="1">
                  <c:v>42016</c:v>
                </c:pt>
                <c:pt idx="2">
                  <c:v>42023</c:v>
                </c:pt>
                <c:pt idx="3">
                  <c:v>42030</c:v>
                </c:pt>
                <c:pt idx="4">
                  <c:v>42037</c:v>
                </c:pt>
                <c:pt idx="5">
                  <c:v>42044</c:v>
                </c:pt>
                <c:pt idx="6">
                  <c:v>42051</c:v>
                </c:pt>
                <c:pt idx="7">
                  <c:v>42058</c:v>
                </c:pt>
                <c:pt idx="8">
                  <c:v>42065</c:v>
                </c:pt>
                <c:pt idx="9">
                  <c:v>42072</c:v>
                </c:pt>
                <c:pt idx="10">
                  <c:v>42079</c:v>
                </c:pt>
                <c:pt idx="11">
                  <c:v>42086</c:v>
                </c:pt>
                <c:pt idx="12">
                  <c:v>42093</c:v>
                </c:pt>
                <c:pt idx="13">
                  <c:v>42100</c:v>
                </c:pt>
                <c:pt idx="14">
                  <c:v>42107</c:v>
                </c:pt>
                <c:pt idx="15">
                  <c:v>42114</c:v>
                </c:pt>
                <c:pt idx="16">
                  <c:v>42121</c:v>
                </c:pt>
                <c:pt idx="17">
                  <c:v>42128</c:v>
                </c:pt>
                <c:pt idx="18">
                  <c:v>42135</c:v>
                </c:pt>
                <c:pt idx="19">
                  <c:v>42142</c:v>
                </c:pt>
                <c:pt idx="20">
                  <c:v>42149</c:v>
                </c:pt>
                <c:pt idx="21">
                  <c:v>42156</c:v>
                </c:pt>
                <c:pt idx="22">
                  <c:v>42163</c:v>
                </c:pt>
                <c:pt idx="23">
                  <c:v>42170</c:v>
                </c:pt>
                <c:pt idx="24">
                  <c:v>42177</c:v>
                </c:pt>
                <c:pt idx="25">
                  <c:v>42184</c:v>
                </c:pt>
                <c:pt idx="26">
                  <c:v>42191</c:v>
                </c:pt>
                <c:pt idx="27">
                  <c:v>42198</c:v>
                </c:pt>
                <c:pt idx="28">
                  <c:v>42205</c:v>
                </c:pt>
                <c:pt idx="29">
                  <c:v>42212</c:v>
                </c:pt>
                <c:pt idx="30">
                  <c:v>42219</c:v>
                </c:pt>
                <c:pt idx="31">
                  <c:v>42226</c:v>
                </c:pt>
                <c:pt idx="32">
                  <c:v>42233</c:v>
                </c:pt>
                <c:pt idx="33">
                  <c:v>42240</c:v>
                </c:pt>
                <c:pt idx="34">
                  <c:v>42247</c:v>
                </c:pt>
                <c:pt idx="35">
                  <c:v>42254</c:v>
                </c:pt>
                <c:pt idx="36">
                  <c:v>42261</c:v>
                </c:pt>
                <c:pt idx="37">
                  <c:v>42268</c:v>
                </c:pt>
                <c:pt idx="38">
                  <c:v>42275</c:v>
                </c:pt>
                <c:pt idx="39">
                  <c:v>42282</c:v>
                </c:pt>
                <c:pt idx="40">
                  <c:v>42289</c:v>
                </c:pt>
                <c:pt idx="41">
                  <c:v>42296</c:v>
                </c:pt>
                <c:pt idx="42">
                  <c:v>42303</c:v>
                </c:pt>
                <c:pt idx="43">
                  <c:v>42310</c:v>
                </c:pt>
                <c:pt idx="44">
                  <c:v>42317</c:v>
                </c:pt>
                <c:pt idx="45">
                  <c:v>42324</c:v>
                </c:pt>
                <c:pt idx="46">
                  <c:v>42331</c:v>
                </c:pt>
                <c:pt idx="47">
                  <c:v>42338</c:v>
                </c:pt>
                <c:pt idx="48">
                  <c:v>42345</c:v>
                </c:pt>
                <c:pt idx="49">
                  <c:v>42352</c:v>
                </c:pt>
                <c:pt idx="50">
                  <c:v>42359</c:v>
                </c:pt>
                <c:pt idx="51">
                  <c:v>42366</c:v>
                </c:pt>
                <c:pt idx="52">
                  <c:v>42373</c:v>
                </c:pt>
                <c:pt idx="53">
                  <c:v>42380</c:v>
                </c:pt>
                <c:pt idx="54">
                  <c:v>42387</c:v>
                </c:pt>
                <c:pt idx="55">
                  <c:v>42394</c:v>
                </c:pt>
                <c:pt idx="56">
                  <c:v>42401</c:v>
                </c:pt>
                <c:pt idx="57">
                  <c:v>42408</c:v>
                </c:pt>
                <c:pt idx="58">
                  <c:v>42415</c:v>
                </c:pt>
                <c:pt idx="59">
                  <c:v>42422</c:v>
                </c:pt>
                <c:pt idx="60">
                  <c:v>42429</c:v>
                </c:pt>
                <c:pt idx="61">
                  <c:v>42436</c:v>
                </c:pt>
                <c:pt idx="62">
                  <c:v>42443</c:v>
                </c:pt>
                <c:pt idx="63">
                  <c:v>42450</c:v>
                </c:pt>
                <c:pt idx="64">
                  <c:v>42457</c:v>
                </c:pt>
                <c:pt idx="65">
                  <c:v>42464</c:v>
                </c:pt>
                <c:pt idx="66">
                  <c:v>42471</c:v>
                </c:pt>
                <c:pt idx="67">
                  <c:v>42478</c:v>
                </c:pt>
                <c:pt idx="68">
                  <c:v>42485</c:v>
                </c:pt>
                <c:pt idx="69">
                  <c:v>42492</c:v>
                </c:pt>
                <c:pt idx="70">
                  <c:v>42499</c:v>
                </c:pt>
                <c:pt idx="71">
                  <c:v>42506</c:v>
                </c:pt>
                <c:pt idx="72">
                  <c:v>42513</c:v>
                </c:pt>
                <c:pt idx="73">
                  <c:v>42520</c:v>
                </c:pt>
                <c:pt idx="74">
                  <c:v>42527</c:v>
                </c:pt>
                <c:pt idx="75">
                  <c:v>42534</c:v>
                </c:pt>
                <c:pt idx="76">
                  <c:v>42541</c:v>
                </c:pt>
                <c:pt idx="77">
                  <c:v>42548</c:v>
                </c:pt>
                <c:pt idx="78">
                  <c:v>42555</c:v>
                </c:pt>
                <c:pt idx="79">
                  <c:v>42562</c:v>
                </c:pt>
                <c:pt idx="80">
                  <c:v>42569</c:v>
                </c:pt>
                <c:pt idx="81">
                  <c:v>42576</c:v>
                </c:pt>
                <c:pt idx="82">
                  <c:v>42583</c:v>
                </c:pt>
                <c:pt idx="83">
                  <c:v>42590</c:v>
                </c:pt>
                <c:pt idx="84">
                  <c:v>42597</c:v>
                </c:pt>
                <c:pt idx="85">
                  <c:v>42604</c:v>
                </c:pt>
                <c:pt idx="86">
                  <c:v>42611</c:v>
                </c:pt>
                <c:pt idx="87">
                  <c:v>42618</c:v>
                </c:pt>
                <c:pt idx="88">
                  <c:v>42625</c:v>
                </c:pt>
                <c:pt idx="89">
                  <c:v>42632</c:v>
                </c:pt>
                <c:pt idx="90">
                  <c:v>42639</c:v>
                </c:pt>
                <c:pt idx="91">
                  <c:v>42646</c:v>
                </c:pt>
                <c:pt idx="92">
                  <c:v>42653</c:v>
                </c:pt>
                <c:pt idx="93">
                  <c:v>42660</c:v>
                </c:pt>
                <c:pt idx="94">
                  <c:v>42667</c:v>
                </c:pt>
                <c:pt idx="95">
                  <c:v>42674</c:v>
                </c:pt>
                <c:pt idx="96">
                  <c:v>42681</c:v>
                </c:pt>
                <c:pt idx="97">
                  <c:v>42688</c:v>
                </c:pt>
                <c:pt idx="98">
                  <c:v>42695</c:v>
                </c:pt>
                <c:pt idx="99">
                  <c:v>42702</c:v>
                </c:pt>
                <c:pt idx="100">
                  <c:v>42709</c:v>
                </c:pt>
                <c:pt idx="101">
                  <c:v>42716</c:v>
                </c:pt>
                <c:pt idx="102">
                  <c:v>42723</c:v>
                </c:pt>
                <c:pt idx="103">
                  <c:v>42730</c:v>
                </c:pt>
                <c:pt idx="104">
                  <c:v>42737</c:v>
                </c:pt>
                <c:pt idx="105">
                  <c:v>42744</c:v>
                </c:pt>
                <c:pt idx="106">
                  <c:v>42751</c:v>
                </c:pt>
                <c:pt idx="107">
                  <c:v>42758</c:v>
                </c:pt>
                <c:pt idx="108">
                  <c:v>42765</c:v>
                </c:pt>
                <c:pt idx="109">
                  <c:v>42772</c:v>
                </c:pt>
                <c:pt idx="110">
                  <c:v>42779</c:v>
                </c:pt>
                <c:pt idx="111">
                  <c:v>42786</c:v>
                </c:pt>
                <c:pt idx="112">
                  <c:v>42793</c:v>
                </c:pt>
                <c:pt idx="113">
                  <c:v>42800</c:v>
                </c:pt>
                <c:pt idx="114">
                  <c:v>42807</c:v>
                </c:pt>
                <c:pt idx="115">
                  <c:v>42814</c:v>
                </c:pt>
                <c:pt idx="116">
                  <c:v>42821</c:v>
                </c:pt>
                <c:pt idx="117">
                  <c:v>42828</c:v>
                </c:pt>
                <c:pt idx="118">
                  <c:v>42835</c:v>
                </c:pt>
                <c:pt idx="119">
                  <c:v>42842</c:v>
                </c:pt>
                <c:pt idx="120">
                  <c:v>42849</c:v>
                </c:pt>
                <c:pt idx="121">
                  <c:v>42856</c:v>
                </c:pt>
                <c:pt idx="122">
                  <c:v>42863</c:v>
                </c:pt>
                <c:pt idx="123">
                  <c:v>42870</c:v>
                </c:pt>
                <c:pt idx="124">
                  <c:v>42877</c:v>
                </c:pt>
                <c:pt idx="125">
                  <c:v>42884</c:v>
                </c:pt>
                <c:pt idx="126">
                  <c:v>42891</c:v>
                </c:pt>
                <c:pt idx="127">
                  <c:v>42898</c:v>
                </c:pt>
                <c:pt idx="128">
                  <c:v>42905</c:v>
                </c:pt>
                <c:pt idx="129">
                  <c:v>42912</c:v>
                </c:pt>
                <c:pt idx="130">
                  <c:v>42919</c:v>
                </c:pt>
                <c:pt idx="131">
                  <c:v>42926</c:v>
                </c:pt>
                <c:pt idx="132">
                  <c:v>42933</c:v>
                </c:pt>
                <c:pt idx="133">
                  <c:v>42940</c:v>
                </c:pt>
                <c:pt idx="134">
                  <c:v>42947</c:v>
                </c:pt>
                <c:pt idx="135">
                  <c:v>42954</c:v>
                </c:pt>
                <c:pt idx="136">
                  <c:v>42961</c:v>
                </c:pt>
                <c:pt idx="137">
                  <c:v>42968</c:v>
                </c:pt>
                <c:pt idx="138">
                  <c:v>42975</c:v>
                </c:pt>
                <c:pt idx="139">
                  <c:v>42982</c:v>
                </c:pt>
                <c:pt idx="140">
                  <c:v>42989</c:v>
                </c:pt>
                <c:pt idx="141">
                  <c:v>42996</c:v>
                </c:pt>
                <c:pt idx="142">
                  <c:v>43003</c:v>
                </c:pt>
                <c:pt idx="143">
                  <c:v>43010</c:v>
                </c:pt>
                <c:pt idx="144">
                  <c:v>43017</c:v>
                </c:pt>
                <c:pt idx="145">
                  <c:v>43024</c:v>
                </c:pt>
                <c:pt idx="146">
                  <c:v>43031</c:v>
                </c:pt>
                <c:pt idx="147">
                  <c:v>43038</c:v>
                </c:pt>
                <c:pt idx="148">
                  <c:v>43045</c:v>
                </c:pt>
                <c:pt idx="149">
                  <c:v>43052</c:v>
                </c:pt>
                <c:pt idx="150">
                  <c:v>43059</c:v>
                </c:pt>
                <c:pt idx="151">
                  <c:v>43066</c:v>
                </c:pt>
                <c:pt idx="152">
                  <c:v>43073</c:v>
                </c:pt>
                <c:pt idx="153">
                  <c:v>43080</c:v>
                </c:pt>
                <c:pt idx="154">
                  <c:v>43087</c:v>
                </c:pt>
                <c:pt idx="155">
                  <c:v>43094</c:v>
                </c:pt>
                <c:pt idx="156">
                  <c:v>43101</c:v>
                </c:pt>
                <c:pt idx="157">
                  <c:v>43108</c:v>
                </c:pt>
                <c:pt idx="158">
                  <c:v>43115</c:v>
                </c:pt>
                <c:pt idx="159">
                  <c:v>43122</c:v>
                </c:pt>
                <c:pt idx="160">
                  <c:v>43129</c:v>
                </c:pt>
                <c:pt idx="161">
                  <c:v>43136</c:v>
                </c:pt>
                <c:pt idx="162">
                  <c:v>43143</c:v>
                </c:pt>
                <c:pt idx="163">
                  <c:v>43150</c:v>
                </c:pt>
                <c:pt idx="164">
                  <c:v>43157</c:v>
                </c:pt>
                <c:pt idx="165">
                  <c:v>43164</c:v>
                </c:pt>
                <c:pt idx="166">
                  <c:v>43171</c:v>
                </c:pt>
                <c:pt idx="167">
                  <c:v>43178</c:v>
                </c:pt>
                <c:pt idx="168">
                  <c:v>43185</c:v>
                </c:pt>
                <c:pt idx="169">
                  <c:v>43192</c:v>
                </c:pt>
                <c:pt idx="170">
                  <c:v>43199</c:v>
                </c:pt>
                <c:pt idx="171">
                  <c:v>43206</c:v>
                </c:pt>
                <c:pt idx="172">
                  <c:v>43213</c:v>
                </c:pt>
                <c:pt idx="173">
                  <c:v>43220</c:v>
                </c:pt>
                <c:pt idx="174">
                  <c:v>43227</c:v>
                </c:pt>
                <c:pt idx="175">
                  <c:v>43234</c:v>
                </c:pt>
                <c:pt idx="176">
                  <c:v>43241</c:v>
                </c:pt>
                <c:pt idx="177">
                  <c:v>43248</c:v>
                </c:pt>
                <c:pt idx="178">
                  <c:v>43255</c:v>
                </c:pt>
                <c:pt idx="179">
                  <c:v>43262</c:v>
                </c:pt>
                <c:pt idx="180">
                  <c:v>43269</c:v>
                </c:pt>
                <c:pt idx="181">
                  <c:v>43276</c:v>
                </c:pt>
                <c:pt idx="182">
                  <c:v>43283</c:v>
                </c:pt>
                <c:pt idx="183">
                  <c:v>43290</c:v>
                </c:pt>
                <c:pt idx="184">
                  <c:v>43297</c:v>
                </c:pt>
                <c:pt idx="185">
                  <c:v>43304</c:v>
                </c:pt>
                <c:pt idx="186">
                  <c:v>43311</c:v>
                </c:pt>
                <c:pt idx="187">
                  <c:v>43318</c:v>
                </c:pt>
                <c:pt idx="188">
                  <c:v>43325</c:v>
                </c:pt>
                <c:pt idx="189">
                  <c:v>43332</c:v>
                </c:pt>
                <c:pt idx="190">
                  <c:v>43339</c:v>
                </c:pt>
                <c:pt idx="191">
                  <c:v>43346</c:v>
                </c:pt>
                <c:pt idx="192">
                  <c:v>43353</c:v>
                </c:pt>
                <c:pt idx="193">
                  <c:v>43360</c:v>
                </c:pt>
                <c:pt idx="194">
                  <c:v>43367</c:v>
                </c:pt>
                <c:pt idx="195">
                  <c:v>43374</c:v>
                </c:pt>
                <c:pt idx="196">
                  <c:v>43381</c:v>
                </c:pt>
                <c:pt idx="197">
                  <c:v>43388</c:v>
                </c:pt>
                <c:pt idx="198">
                  <c:v>43395</c:v>
                </c:pt>
                <c:pt idx="199">
                  <c:v>43402</c:v>
                </c:pt>
                <c:pt idx="200">
                  <c:v>43409</c:v>
                </c:pt>
                <c:pt idx="201">
                  <c:v>43416</c:v>
                </c:pt>
                <c:pt idx="202">
                  <c:v>43423</c:v>
                </c:pt>
                <c:pt idx="203">
                  <c:v>43430</c:v>
                </c:pt>
                <c:pt idx="204">
                  <c:v>43437</c:v>
                </c:pt>
                <c:pt idx="205">
                  <c:v>43444</c:v>
                </c:pt>
                <c:pt idx="206">
                  <c:v>43451</c:v>
                </c:pt>
                <c:pt idx="207">
                  <c:v>43458</c:v>
                </c:pt>
                <c:pt idx="208">
                  <c:v>43465</c:v>
                </c:pt>
                <c:pt idx="209">
                  <c:v>43472</c:v>
                </c:pt>
                <c:pt idx="210">
                  <c:v>43479</c:v>
                </c:pt>
                <c:pt idx="211">
                  <c:v>43486</c:v>
                </c:pt>
                <c:pt idx="212">
                  <c:v>43493</c:v>
                </c:pt>
                <c:pt idx="213">
                  <c:v>43500</c:v>
                </c:pt>
                <c:pt idx="214">
                  <c:v>43507</c:v>
                </c:pt>
                <c:pt idx="215">
                  <c:v>43514</c:v>
                </c:pt>
                <c:pt idx="216">
                  <c:v>43521</c:v>
                </c:pt>
                <c:pt idx="217">
                  <c:v>43528</c:v>
                </c:pt>
                <c:pt idx="218">
                  <c:v>43535</c:v>
                </c:pt>
                <c:pt idx="219">
                  <c:v>43542</c:v>
                </c:pt>
                <c:pt idx="220">
                  <c:v>43549</c:v>
                </c:pt>
                <c:pt idx="221">
                  <c:v>43556</c:v>
                </c:pt>
                <c:pt idx="222">
                  <c:v>43563</c:v>
                </c:pt>
                <c:pt idx="223">
                  <c:v>43570</c:v>
                </c:pt>
                <c:pt idx="224">
                  <c:v>43577</c:v>
                </c:pt>
                <c:pt idx="225">
                  <c:v>43584</c:v>
                </c:pt>
                <c:pt idx="226">
                  <c:v>43591</c:v>
                </c:pt>
                <c:pt idx="227">
                  <c:v>43598</c:v>
                </c:pt>
                <c:pt idx="228">
                  <c:v>43605</c:v>
                </c:pt>
                <c:pt idx="229">
                  <c:v>43612</c:v>
                </c:pt>
                <c:pt idx="230">
                  <c:v>43619</c:v>
                </c:pt>
                <c:pt idx="231">
                  <c:v>43626</c:v>
                </c:pt>
                <c:pt idx="232">
                  <c:v>43633</c:v>
                </c:pt>
                <c:pt idx="233">
                  <c:v>43640</c:v>
                </c:pt>
                <c:pt idx="234">
                  <c:v>43647</c:v>
                </c:pt>
                <c:pt idx="235">
                  <c:v>43654</c:v>
                </c:pt>
                <c:pt idx="236">
                  <c:v>43661</c:v>
                </c:pt>
                <c:pt idx="237">
                  <c:v>43668</c:v>
                </c:pt>
                <c:pt idx="238">
                  <c:v>43675</c:v>
                </c:pt>
                <c:pt idx="239">
                  <c:v>43682</c:v>
                </c:pt>
                <c:pt idx="240">
                  <c:v>43689</c:v>
                </c:pt>
                <c:pt idx="241">
                  <c:v>43696</c:v>
                </c:pt>
                <c:pt idx="242">
                  <c:v>43703</c:v>
                </c:pt>
                <c:pt idx="243">
                  <c:v>43710</c:v>
                </c:pt>
                <c:pt idx="244">
                  <c:v>43717</c:v>
                </c:pt>
                <c:pt idx="245">
                  <c:v>43724</c:v>
                </c:pt>
                <c:pt idx="246">
                  <c:v>43731</c:v>
                </c:pt>
                <c:pt idx="247">
                  <c:v>43738</c:v>
                </c:pt>
                <c:pt idx="248">
                  <c:v>43745</c:v>
                </c:pt>
                <c:pt idx="249">
                  <c:v>43752</c:v>
                </c:pt>
                <c:pt idx="250">
                  <c:v>43759</c:v>
                </c:pt>
                <c:pt idx="251">
                  <c:v>43766</c:v>
                </c:pt>
                <c:pt idx="252">
                  <c:v>43773</c:v>
                </c:pt>
                <c:pt idx="253">
                  <c:v>43780</c:v>
                </c:pt>
                <c:pt idx="254">
                  <c:v>43787</c:v>
                </c:pt>
                <c:pt idx="255">
                  <c:v>43794</c:v>
                </c:pt>
                <c:pt idx="256">
                  <c:v>43801</c:v>
                </c:pt>
                <c:pt idx="257">
                  <c:v>43808</c:v>
                </c:pt>
                <c:pt idx="258">
                  <c:v>43815</c:v>
                </c:pt>
                <c:pt idx="259">
                  <c:v>43822</c:v>
                </c:pt>
                <c:pt idx="260">
                  <c:v>43829</c:v>
                </c:pt>
                <c:pt idx="261">
                  <c:v>43836</c:v>
                </c:pt>
                <c:pt idx="262">
                  <c:v>43843</c:v>
                </c:pt>
                <c:pt idx="263">
                  <c:v>43850</c:v>
                </c:pt>
                <c:pt idx="264">
                  <c:v>43857</c:v>
                </c:pt>
                <c:pt idx="265">
                  <c:v>43864</c:v>
                </c:pt>
                <c:pt idx="266">
                  <c:v>43871</c:v>
                </c:pt>
              </c:numCache>
            </c:numRef>
          </c:cat>
          <c:val>
            <c:numRef>
              <c:f>'Изменение цен + Опис.стат.'!$G$3:$G$269</c:f>
              <c:numCache>
                <c:formatCode>General</c:formatCode>
                <c:ptCount val="267"/>
                <c:pt idx="0">
                  <c:v>0</c:v>
                </c:pt>
                <c:pt idx="1">
                  <c:v>6.4384422110552758E-2</c:v>
                </c:pt>
                <c:pt idx="2">
                  <c:v>0.12625628140703518</c:v>
                </c:pt>
                <c:pt idx="3">
                  <c:v>0.16394472361809045</c:v>
                </c:pt>
                <c:pt idx="4">
                  <c:v>0.14133165829145727</c:v>
                </c:pt>
                <c:pt idx="5">
                  <c:v>0.19503768844221106</c:v>
                </c:pt>
                <c:pt idx="6">
                  <c:v>0.21168341708542712</c:v>
                </c:pt>
                <c:pt idx="7">
                  <c:v>0.1818467336683417</c:v>
                </c:pt>
                <c:pt idx="8">
                  <c:v>0.20603015075376885</c:v>
                </c:pt>
                <c:pt idx="9">
                  <c:v>0.18498743718592964</c:v>
                </c:pt>
                <c:pt idx="10">
                  <c:v>0.13944723618090452</c:v>
                </c:pt>
                <c:pt idx="11">
                  <c:v>0.10584170854271356</c:v>
                </c:pt>
                <c:pt idx="12">
                  <c:v>0.14729899497487436</c:v>
                </c:pt>
                <c:pt idx="13">
                  <c:v>0.12374371859296482</c:v>
                </c:pt>
                <c:pt idx="14">
                  <c:v>9.0766331658291455E-2</c:v>
                </c:pt>
                <c:pt idx="15">
                  <c:v>0.11589195979899497</c:v>
                </c:pt>
                <c:pt idx="16">
                  <c:v>0.12751256281407036</c:v>
                </c:pt>
                <c:pt idx="17">
                  <c:v>0.15075376884422109</c:v>
                </c:pt>
                <c:pt idx="18">
                  <c:v>0.12594221105527639</c:v>
                </c:pt>
                <c:pt idx="19">
                  <c:v>0.12751256281407036</c:v>
                </c:pt>
                <c:pt idx="20">
                  <c:v>0.11306532663316583</c:v>
                </c:pt>
                <c:pt idx="21">
                  <c:v>0.12751256281407036</c:v>
                </c:pt>
                <c:pt idx="22">
                  <c:v>9.2336683417085424E-2</c:v>
                </c:pt>
                <c:pt idx="23">
                  <c:v>0.114321608040201</c:v>
                </c:pt>
                <c:pt idx="24">
                  <c:v>0.1300251256281407</c:v>
                </c:pt>
                <c:pt idx="25">
                  <c:v>0.13316582914572864</c:v>
                </c:pt>
                <c:pt idx="26">
                  <c:v>0.15797738693467336</c:v>
                </c:pt>
                <c:pt idx="27">
                  <c:v>0.23021356783919597</c:v>
                </c:pt>
                <c:pt idx="28">
                  <c:v>0.22832914572864321</c:v>
                </c:pt>
                <c:pt idx="29">
                  <c:v>0.21984924623115579</c:v>
                </c:pt>
                <c:pt idx="30">
                  <c:v>0.23084170854271358</c:v>
                </c:pt>
                <c:pt idx="31">
                  <c:v>0.28894472361809043</c:v>
                </c:pt>
                <c:pt idx="32">
                  <c:v>0.31281407035175879</c:v>
                </c:pt>
                <c:pt idx="33">
                  <c:v>0.26507537688442212</c:v>
                </c:pt>
                <c:pt idx="34">
                  <c:v>0.30590452261306533</c:v>
                </c:pt>
                <c:pt idx="35">
                  <c:v>0.34359296482412061</c:v>
                </c:pt>
                <c:pt idx="36">
                  <c:v>0.3592964824120603</c:v>
                </c:pt>
                <c:pt idx="37">
                  <c:v>0.34673366834170855</c:v>
                </c:pt>
                <c:pt idx="38">
                  <c:v>0.35866834170854273</c:v>
                </c:pt>
                <c:pt idx="39">
                  <c:v>0.32412060301507539</c:v>
                </c:pt>
                <c:pt idx="40">
                  <c:v>0.34422110552763818</c:v>
                </c:pt>
                <c:pt idx="41">
                  <c:v>0.353643216080402</c:v>
                </c:pt>
                <c:pt idx="42">
                  <c:v>0.3907035175879397</c:v>
                </c:pt>
                <c:pt idx="43">
                  <c:v>0.35301507537688442</c:v>
                </c:pt>
                <c:pt idx="44">
                  <c:v>0.35018844221105527</c:v>
                </c:pt>
                <c:pt idx="45">
                  <c:v>0.38567839195979897</c:v>
                </c:pt>
                <c:pt idx="46">
                  <c:v>0.47236180904522612</c:v>
                </c:pt>
                <c:pt idx="47">
                  <c:v>0.48461055276381909</c:v>
                </c:pt>
                <c:pt idx="48">
                  <c:v>0.48461055276381909</c:v>
                </c:pt>
                <c:pt idx="49">
                  <c:v>0.54554020100502509</c:v>
                </c:pt>
                <c:pt idx="50">
                  <c:v>0.59076633165829151</c:v>
                </c:pt>
                <c:pt idx="51">
                  <c:v>0.60395728643216084</c:v>
                </c:pt>
                <c:pt idx="52">
                  <c:v>0.65138190954773867</c:v>
                </c:pt>
                <c:pt idx="53">
                  <c:v>0.49748743718592964</c:v>
                </c:pt>
                <c:pt idx="54">
                  <c:v>0.61526381909547734</c:v>
                </c:pt>
                <c:pt idx="55">
                  <c:v>0.53863065326633164</c:v>
                </c:pt>
                <c:pt idx="56">
                  <c:v>0.56344221105527637</c:v>
                </c:pt>
                <c:pt idx="57">
                  <c:v>0.51319095477386933</c:v>
                </c:pt>
                <c:pt idx="58">
                  <c:v>0.54773869346733672</c:v>
                </c:pt>
                <c:pt idx="59">
                  <c:v>0.54773869346733672</c:v>
                </c:pt>
                <c:pt idx="60">
                  <c:v>0.58699748743718594</c:v>
                </c:pt>
                <c:pt idx="61">
                  <c:v>0.60113065326633164</c:v>
                </c:pt>
                <c:pt idx="62">
                  <c:v>0.61055276381909551</c:v>
                </c:pt>
                <c:pt idx="63">
                  <c:v>0.60270100502512558</c:v>
                </c:pt>
                <c:pt idx="64">
                  <c:v>0.53988693467336679</c:v>
                </c:pt>
                <c:pt idx="65">
                  <c:v>0.53360552763819091</c:v>
                </c:pt>
                <c:pt idx="66">
                  <c:v>0.54773869346733672</c:v>
                </c:pt>
                <c:pt idx="67">
                  <c:v>0.58699748743718594</c:v>
                </c:pt>
                <c:pt idx="68">
                  <c:v>0.53203517587939697</c:v>
                </c:pt>
                <c:pt idx="69">
                  <c:v>0.52732412060301503</c:v>
                </c:pt>
                <c:pt idx="70">
                  <c:v>0.52575376884422109</c:v>
                </c:pt>
                <c:pt idx="71">
                  <c:v>0.53046482412060303</c:v>
                </c:pt>
                <c:pt idx="72">
                  <c:v>0.57129396984924619</c:v>
                </c:pt>
                <c:pt idx="73">
                  <c:v>0.5964195979899497</c:v>
                </c:pt>
                <c:pt idx="74">
                  <c:v>0.55087939698492461</c:v>
                </c:pt>
                <c:pt idx="75">
                  <c:v>0.53674623115577891</c:v>
                </c:pt>
                <c:pt idx="76">
                  <c:v>0.49120603015075376</c:v>
                </c:pt>
                <c:pt idx="77">
                  <c:v>0.4943467336683417</c:v>
                </c:pt>
                <c:pt idx="78">
                  <c:v>0.50690954773869346</c:v>
                </c:pt>
                <c:pt idx="79">
                  <c:v>0.49748743718592964</c:v>
                </c:pt>
                <c:pt idx="80">
                  <c:v>0.48492462311557788</c:v>
                </c:pt>
                <c:pt idx="81">
                  <c:v>0.49120603015075376</c:v>
                </c:pt>
                <c:pt idx="82">
                  <c:v>0.54773869346733672</c:v>
                </c:pt>
                <c:pt idx="83">
                  <c:v>0.51947236180904521</c:v>
                </c:pt>
                <c:pt idx="84">
                  <c:v>0.53203517587939697</c:v>
                </c:pt>
                <c:pt idx="85">
                  <c:v>0.58385678391959794</c:v>
                </c:pt>
                <c:pt idx="86">
                  <c:v>0.57129396984924619</c:v>
                </c:pt>
                <c:pt idx="87">
                  <c:v>0.57129396984924619</c:v>
                </c:pt>
                <c:pt idx="88">
                  <c:v>0.60113065326633164</c:v>
                </c:pt>
                <c:pt idx="89">
                  <c:v>0.48492462311557788</c:v>
                </c:pt>
                <c:pt idx="90">
                  <c:v>0.47707286432160806</c:v>
                </c:pt>
                <c:pt idx="91">
                  <c:v>0.44252512562814073</c:v>
                </c:pt>
                <c:pt idx="92">
                  <c:v>0.44095477386934673</c:v>
                </c:pt>
                <c:pt idx="93">
                  <c:v>0.38756281407035176</c:v>
                </c:pt>
                <c:pt idx="94">
                  <c:v>0.36243718592964824</c:v>
                </c:pt>
                <c:pt idx="95">
                  <c:v>0.373429648241206</c:v>
                </c:pt>
                <c:pt idx="96">
                  <c:v>0.40640703517587939</c:v>
                </c:pt>
                <c:pt idx="97">
                  <c:v>0.45979899497487436</c:v>
                </c:pt>
                <c:pt idx="98">
                  <c:v>0.46765075376884424</c:v>
                </c:pt>
                <c:pt idx="99">
                  <c:v>0.52418341708542715</c:v>
                </c:pt>
                <c:pt idx="100">
                  <c:v>0.54930904522613067</c:v>
                </c:pt>
                <c:pt idx="101">
                  <c:v>0.53988693467336679</c:v>
                </c:pt>
                <c:pt idx="102">
                  <c:v>0.54616834170854267</c:v>
                </c:pt>
                <c:pt idx="103">
                  <c:v>0.53988693467336679</c:v>
                </c:pt>
                <c:pt idx="104">
                  <c:v>0.48335427135678394</c:v>
                </c:pt>
                <c:pt idx="105">
                  <c:v>0.51633165829145733</c:v>
                </c:pt>
                <c:pt idx="106">
                  <c:v>0.50376884422110557</c:v>
                </c:pt>
                <c:pt idx="107">
                  <c:v>0.51790201005025127</c:v>
                </c:pt>
                <c:pt idx="108">
                  <c:v>0.5113065326633166</c:v>
                </c:pt>
                <c:pt idx="109">
                  <c:v>0.50125628140703515</c:v>
                </c:pt>
                <c:pt idx="110">
                  <c:v>0.4959170854271357</c:v>
                </c:pt>
                <c:pt idx="111">
                  <c:v>0.48492462311557788</c:v>
                </c:pt>
                <c:pt idx="112">
                  <c:v>0.48743718592964824</c:v>
                </c:pt>
                <c:pt idx="113">
                  <c:v>0.45037688442211055</c:v>
                </c:pt>
                <c:pt idx="114">
                  <c:v>0.43938442211055279</c:v>
                </c:pt>
                <c:pt idx="115">
                  <c:v>0.44974874371859297</c:v>
                </c:pt>
                <c:pt idx="116">
                  <c:v>0.45634422110552764</c:v>
                </c:pt>
                <c:pt idx="117">
                  <c:v>0.46419597989949751</c:v>
                </c:pt>
                <c:pt idx="118">
                  <c:v>0.45445979899497485</c:v>
                </c:pt>
                <c:pt idx="119">
                  <c:v>0.44535175879396988</c:v>
                </c:pt>
                <c:pt idx="120">
                  <c:v>0.46922110552763818</c:v>
                </c:pt>
                <c:pt idx="121">
                  <c:v>0.45822864321608042</c:v>
                </c:pt>
                <c:pt idx="122">
                  <c:v>0.45257537688442212</c:v>
                </c:pt>
                <c:pt idx="123">
                  <c:v>0.42022613065326631</c:v>
                </c:pt>
                <c:pt idx="124">
                  <c:v>0.39541457286432163</c:v>
                </c:pt>
                <c:pt idx="125">
                  <c:v>0.36055276381909546</c:v>
                </c:pt>
                <c:pt idx="126">
                  <c:v>0.36306532663316582</c:v>
                </c:pt>
                <c:pt idx="127">
                  <c:v>0.33825376884422109</c:v>
                </c:pt>
                <c:pt idx="128">
                  <c:v>0.37971105527638194</c:v>
                </c:pt>
                <c:pt idx="129">
                  <c:v>0.40169597989949751</c:v>
                </c:pt>
                <c:pt idx="130">
                  <c:v>0.43781407035175879</c:v>
                </c:pt>
                <c:pt idx="131">
                  <c:v>0.43467336683417085</c:v>
                </c:pt>
                <c:pt idx="132">
                  <c:v>0.44064070351758794</c:v>
                </c:pt>
                <c:pt idx="133">
                  <c:v>0.42839195979899497</c:v>
                </c:pt>
                <c:pt idx="134">
                  <c:v>0.45508793969849248</c:v>
                </c:pt>
                <c:pt idx="135">
                  <c:v>0.44440954773869346</c:v>
                </c:pt>
                <c:pt idx="136">
                  <c:v>0.53548994974874375</c:v>
                </c:pt>
                <c:pt idx="137">
                  <c:v>0.51821608040201006</c:v>
                </c:pt>
                <c:pt idx="138">
                  <c:v>0.52261306532663321</c:v>
                </c:pt>
                <c:pt idx="139">
                  <c:v>0.5511934673366834</c:v>
                </c:pt>
                <c:pt idx="140">
                  <c:v>0.56595477386934678</c:v>
                </c:pt>
                <c:pt idx="141">
                  <c:v>0.56564070351758799</c:v>
                </c:pt>
                <c:pt idx="142">
                  <c:v>0.49089195979899497</c:v>
                </c:pt>
                <c:pt idx="143">
                  <c:v>0.52481155778894473</c:v>
                </c:pt>
                <c:pt idx="144">
                  <c:v>0.51915829145728642</c:v>
                </c:pt>
                <c:pt idx="145">
                  <c:v>0.53517587939698497</c:v>
                </c:pt>
                <c:pt idx="146">
                  <c:v>0.54962311557788945</c:v>
                </c:pt>
                <c:pt idx="147">
                  <c:v>0.57129396984924619</c:v>
                </c:pt>
                <c:pt idx="148">
                  <c:v>0.58008793969849248</c:v>
                </c:pt>
                <c:pt idx="149">
                  <c:v>0.63159547738693467</c:v>
                </c:pt>
                <c:pt idx="150">
                  <c:v>0.62688442211055273</c:v>
                </c:pt>
                <c:pt idx="151">
                  <c:v>0.63379396984924619</c:v>
                </c:pt>
                <c:pt idx="152">
                  <c:v>0.62185929648241201</c:v>
                </c:pt>
                <c:pt idx="153">
                  <c:v>0.66017587939698497</c:v>
                </c:pt>
                <c:pt idx="154">
                  <c:v>0.61966080402010049</c:v>
                </c:pt>
                <c:pt idx="155">
                  <c:v>0.63253768844221103</c:v>
                </c:pt>
                <c:pt idx="156">
                  <c:v>0.66865577889447236</c:v>
                </c:pt>
                <c:pt idx="157">
                  <c:v>0.67305276381909551</c:v>
                </c:pt>
                <c:pt idx="158">
                  <c:v>0.72989949748743721</c:v>
                </c:pt>
                <c:pt idx="159">
                  <c:v>0.70006281407035176</c:v>
                </c:pt>
                <c:pt idx="160">
                  <c:v>0.70634422110552764</c:v>
                </c:pt>
                <c:pt idx="161">
                  <c:v>0.74403266331658291</c:v>
                </c:pt>
                <c:pt idx="162">
                  <c:v>0.74874371859296485</c:v>
                </c:pt>
                <c:pt idx="163">
                  <c:v>0.75533919597989951</c:v>
                </c:pt>
                <c:pt idx="164">
                  <c:v>0.72047738693467334</c:v>
                </c:pt>
                <c:pt idx="165">
                  <c:v>0.74246231155778897</c:v>
                </c:pt>
                <c:pt idx="166">
                  <c:v>0.75188442211055273</c:v>
                </c:pt>
                <c:pt idx="167">
                  <c:v>0.7471733668341709</c:v>
                </c:pt>
                <c:pt idx="168">
                  <c:v>0.72298994974874375</c:v>
                </c:pt>
                <c:pt idx="169">
                  <c:v>0.72110552763819091</c:v>
                </c:pt>
                <c:pt idx="170">
                  <c:v>0.76758793969849248</c:v>
                </c:pt>
                <c:pt idx="171">
                  <c:v>0.75596733668341709</c:v>
                </c:pt>
                <c:pt idx="172">
                  <c:v>0.77701005025125625</c:v>
                </c:pt>
                <c:pt idx="173">
                  <c:v>0.789572864321608</c:v>
                </c:pt>
                <c:pt idx="174">
                  <c:v>0.76758793969849248</c:v>
                </c:pt>
                <c:pt idx="175">
                  <c:v>0.76758793969849248</c:v>
                </c:pt>
                <c:pt idx="176">
                  <c:v>0.75502512562814073</c:v>
                </c:pt>
                <c:pt idx="177">
                  <c:v>0.78015075376884424</c:v>
                </c:pt>
                <c:pt idx="178">
                  <c:v>0.79899497487437188</c:v>
                </c:pt>
                <c:pt idx="179">
                  <c:v>0.73555276381909551</c:v>
                </c:pt>
                <c:pt idx="180">
                  <c:v>0.76476130653266328</c:v>
                </c:pt>
                <c:pt idx="181">
                  <c:v>0.78329145728643212</c:v>
                </c:pt>
                <c:pt idx="182">
                  <c:v>0.79365577889447236</c:v>
                </c:pt>
                <c:pt idx="183">
                  <c:v>0.80496231155778897</c:v>
                </c:pt>
                <c:pt idx="184">
                  <c:v>0.79396984924623115</c:v>
                </c:pt>
                <c:pt idx="185">
                  <c:v>0.82192211055276387</c:v>
                </c:pt>
                <c:pt idx="186">
                  <c:v>0.80370603015075381</c:v>
                </c:pt>
                <c:pt idx="187">
                  <c:v>0.80527638190954776</c:v>
                </c:pt>
                <c:pt idx="188">
                  <c:v>0.82569095477386933</c:v>
                </c:pt>
                <c:pt idx="189">
                  <c:v>0.85081658291457285</c:v>
                </c:pt>
                <c:pt idx="190">
                  <c:v>0.86306532663316582</c:v>
                </c:pt>
                <c:pt idx="191">
                  <c:v>0.83008793969849248</c:v>
                </c:pt>
                <c:pt idx="192">
                  <c:v>0.86809045226130654</c:v>
                </c:pt>
                <c:pt idx="193">
                  <c:v>0.9120603015075377</c:v>
                </c:pt>
                <c:pt idx="194">
                  <c:v>0.88881909547738691</c:v>
                </c:pt>
                <c:pt idx="195">
                  <c:v>0.86683417085427139</c:v>
                </c:pt>
                <c:pt idx="196">
                  <c:v>0.87751256281407031</c:v>
                </c:pt>
                <c:pt idx="197">
                  <c:v>0.87437185929648242</c:v>
                </c:pt>
                <c:pt idx="198">
                  <c:v>0.84013819095477382</c:v>
                </c:pt>
                <c:pt idx="199">
                  <c:v>0.85238693467336679</c:v>
                </c:pt>
                <c:pt idx="200">
                  <c:v>0.84610552763819091</c:v>
                </c:pt>
                <c:pt idx="201">
                  <c:v>0.86494974874371855</c:v>
                </c:pt>
                <c:pt idx="202">
                  <c:v>0.89007537688442206</c:v>
                </c:pt>
                <c:pt idx="203">
                  <c:v>0.86809045226130654</c:v>
                </c:pt>
                <c:pt idx="204">
                  <c:v>0.86180904522613067</c:v>
                </c:pt>
                <c:pt idx="205">
                  <c:v>0.83668341708542715</c:v>
                </c:pt>
                <c:pt idx="206">
                  <c:v>0.84170854271356788</c:v>
                </c:pt>
                <c:pt idx="207">
                  <c:v>0.89635678391959794</c:v>
                </c:pt>
                <c:pt idx="208">
                  <c:v>0.88944723618090449</c:v>
                </c:pt>
                <c:pt idx="209">
                  <c:v>0.88693467336683418</c:v>
                </c:pt>
                <c:pt idx="210">
                  <c:v>0.88881909547738691</c:v>
                </c:pt>
                <c:pt idx="211">
                  <c:v>0.89007537688442206</c:v>
                </c:pt>
                <c:pt idx="212">
                  <c:v>0.88379396984924619</c:v>
                </c:pt>
                <c:pt idx="213">
                  <c:v>0.88379396984924619</c:v>
                </c:pt>
                <c:pt idx="214">
                  <c:v>0.92462311557788945</c:v>
                </c:pt>
                <c:pt idx="215">
                  <c:v>0.91708542713567842</c:v>
                </c:pt>
                <c:pt idx="216">
                  <c:v>0.89824120603015079</c:v>
                </c:pt>
                <c:pt idx="217">
                  <c:v>0.89321608040201006</c:v>
                </c:pt>
                <c:pt idx="218">
                  <c:v>0.89321608040201006</c:v>
                </c:pt>
                <c:pt idx="219">
                  <c:v>0.86055276381909551</c:v>
                </c:pt>
                <c:pt idx="220">
                  <c:v>0.85364321608040206</c:v>
                </c:pt>
                <c:pt idx="221">
                  <c:v>0.85238693467336679</c:v>
                </c:pt>
                <c:pt idx="222">
                  <c:v>0.84736180904522618</c:v>
                </c:pt>
                <c:pt idx="223">
                  <c:v>0.83668341708542715</c:v>
                </c:pt>
                <c:pt idx="224">
                  <c:v>0.82412060301507539</c:v>
                </c:pt>
                <c:pt idx="225">
                  <c:v>0.83856783919597988</c:v>
                </c:pt>
                <c:pt idx="226">
                  <c:v>0.83919597989949746</c:v>
                </c:pt>
                <c:pt idx="227">
                  <c:v>0.84924623115577891</c:v>
                </c:pt>
                <c:pt idx="228">
                  <c:v>0.85489949748743721</c:v>
                </c:pt>
                <c:pt idx="229">
                  <c:v>0.86180904522613067</c:v>
                </c:pt>
                <c:pt idx="230">
                  <c:v>0.87248743718592969</c:v>
                </c:pt>
                <c:pt idx="231">
                  <c:v>0.84610552763819091</c:v>
                </c:pt>
                <c:pt idx="232">
                  <c:v>0.83479899497487442</c:v>
                </c:pt>
                <c:pt idx="233">
                  <c:v>0.85050251256281406</c:v>
                </c:pt>
                <c:pt idx="234">
                  <c:v>0.87123115577889443</c:v>
                </c:pt>
                <c:pt idx="235">
                  <c:v>0.88756281407035176</c:v>
                </c:pt>
                <c:pt idx="236">
                  <c:v>0.87751256281407031</c:v>
                </c:pt>
                <c:pt idx="237">
                  <c:v>0.87751256281407031</c:v>
                </c:pt>
                <c:pt idx="238">
                  <c:v>0.88379396984924619</c:v>
                </c:pt>
                <c:pt idx="239">
                  <c:v>0.88128140703517588</c:v>
                </c:pt>
                <c:pt idx="240">
                  <c:v>0.90012562814070352</c:v>
                </c:pt>
                <c:pt idx="241">
                  <c:v>0.89635678391959794</c:v>
                </c:pt>
                <c:pt idx="242">
                  <c:v>0.93718592964824121</c:v>
                </c:pt>
                <c:pt idx="243">
                  <c:v>0.99183417085427139</c:v>
                </c:pt>
                <c:pt idx="244">
                  <c:v>0.98555276381909551</c:v>
                </c:pt>
                <c:pt idx="245">
                  <c:v>0.97801507537688437</c:v>
                </c:pt>
                <c:pt idx="246">
                  <c:v>0.96984924623115576</c:v>
                </c:pt>
                <c:pt idx="247">
                  <c:v>1</c:v>
                </c:pt>
                <c:pt idx="248">
                  <c:v>0.99623115577889443</c:v>
                </c:pt>
                <c:pt idx="249">
                  <c:v>0.99623115577889443</c:v>
                </c:pt>
                <c:pt idx="250">
                  <c:v>0.98932160804020097</c:v>
                </c:pt>
                <c:pt idx="251">
                  <c:v>0.97487437185929648</c:v>
                </c:pt>
                <c:pt idx="252">
                  <c:v>0.96670854271356788</c:v>
                </c:pt>
                <c:pt idx="253">
                  <c:v>0.95603015075376885</c:v>
                </c:pt>
                <c:pt idx="254">
                  <c:v>0.960427135678392</c:v>
                </c:pt>
                <c:pt idx="255">
                  <c:v>0.96419597989949746</c:v>
                </c:pt>
                <c:pt idx="256">
                  <c:v>0.97173366834170849</c:v>
                </c:pt>
                <c:pt idx="257">
                  <c:v>0.9403266331658291</c:v>
                </c:pt>
                <c:pt idx="258">
                  <c:v>0.93153266331658291</c:v>
                </c:pt>
                <c:pt idx="259">
                  <c:v>0.92085427135678388</c:v>
                </c:pt>
                <c:pt idx="260">
                  <c:v>0.91959798994974873</c:v>
                </c:pt>
                <c:pt idx="261">
                  <c:v>0.89321608040201006</c:v>
                </c:pt>
                <c:pt idx="262">
                  <c:v>0.90577889447236182</c:v>
                </c:pt>
                <c:pt idx="263">
                  <c:v>0.90326633165829151</c:v>
                </c:pt>
                <c:pt idx="264">
                  <c:v>0.93655778894472363</c:v>
                </c:pt>
                <c:pt idx="265">
                  <c:v>0.94095477386934678</c:v>
                </c:pt>
                <c:pt idx="266">
                  <c:v>0.91834170854271358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18-4EC5-93C5-363346314EE3}"/>
            </c:ext>
          </c:extLst>
        </c:ser>
        <c:ser>
          <c:idx val="1"/>
          <c:order val="1"/>
          <c:tx>
            <c:strRef>
              <c:f>'Изменение цен + Опис.стат.'!$H$2</c:f>
              <c:strCache>
                <c:ptCount val="1"/>
                <c:pt idx="0">
                  <c:v>ДЭК ао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'Изменение цен + Опис.стат.'!$F$3:$F$269</c:f>
              <c:numCache>
                <c:formatCode>m/d/yyyy</c:formatCode>
                <c:ptCount val="267"/>
                <c:pt idx="0">
                  <c:v>42009</c:v>
                </c:pt>
                <c:pt idx="1">
                  <c:v>42016</c:v>
                </c:pt>
                <c:pt idx="2">
                  <c:v>42023</c:v>
                </c:pt>
                <c:pt idx="3">
                  <c:v>42030</c:v>
                </c:pt>
                <c:pt idx="4">
                  <c:v>42037</c:v>
                </c:pt>
                <c:pt idx="5">
                  <c:v>42044</c:v>
                </c:pt>
                <c:pt idx="6">
                  <c:v>42051</c:v>
                </c:pt>
                <c:pt idx="7">
                  <c:v>42058</c:v>
                </c:pt>
                <c:pt idx="8">
                  <c:v>42065</c:v>
                </c:pt>
                <c:pt idx="9">
                  <c:v>42072</c:v>
                </c:pt>
                <c:pt idx="10">
                  <c:v>42079</c:v>
                </c:pt>
                <c:pt idx="11">
                  <c:v>42086</c:v>
                </c:pt>
                <c:pt idx="12">
                  <c:v>42093</c:v>
                </c:pt>
                <c:pt idx="13">
                  <c:v>42100</c:v>
                </c:pt>
                <c:pt idx="14">
                  <c:v>42107</c:v>
                </c:pt>
                <c:pt idx="15">
                  <c:v>42114</c:v>
                </c:pt>
                <c:pt idx="16">
                  <c:v>42121</c:v>
                </c:pt>
                <c:pt idx="17">
                  <c:v>42128</c:v>
                </c:pt>
                <c:pt idx="18">
                  <c:v>42135</c:v>
                </c:pt>
                <c:pt idx="19">
                  <c:v>42142</c:v>
                </c:pt>
                <c:pt idx="20">
                  <c:v>42149</c:v>
                </c:pt>
                <c:pt idx="21">
                  <c:v>42156</c:v>
                </c:pt>
                <c:pt idx="22">
                  <c:v>42163</c:v>
                </c:pt>
                <c:pt idx="23">
                  <c:v>42170</c:v>
                </c:pt>
                <c:pt idx="24">
                  <c:v>42177</c:v>
                </c:pt>
                <c:pt idx="25">
                  <c:v>42184</c:v>
                </c:pt>
                <c:pt idx="26">
                  <c:v>42191</c:v>
                </c:pt>
                <c:pt idx="27">
                  <c:v>42198</c:v>
                </c:pt>
                <c:pt idx="28">
                  <c:v>42205</c:v>
                </c:pt>
                <c:pt idx="29">
                  <c:v>42212</c:v>
                </c:pt>
                <c:pt idx="30">
                  <c:v>42219</c:v>
                </c:pt>
                <c:pt idx="31">
                  <c:v>42226</c:v>
                </c:pt>
                <c:pt idx="32">
                  <c:v>42233</c:v>
                </c:pt>
                <c:pt idx="33">
                  <c:v>42240</c:v>
                </c:pt>
                <c:pt idx="34">
                  <c:v>42247</c:v>
                </c:pt>
                <c:pt idx="35">
                  <c:v>42254</c:v>
                </c:pt>
                <c:pt idx="36">
                  <c:v>42261</c:v>
                </c:pt>
                <c:pt idx="37">
                  <c:v>42268</c:v>
                </c:pt>
                <c:pt idx="38">
                  <c:v>42275</c:v>
                </c:pt>
                <c:pt idx="39">
                  <c:v>42282</c:v>
                </c:pt>
                <c:pt idx="40">
                  <c:v>42289</c:v>
                </c:pt>
                <c:pt idx="41">
                  <c:v>42296</c:v>
                </c:pt>
                <c:pt idx="42">
                  <c:v>42303</c:v>
                </c:pt>
                <c:pt idx="43">
                  <c:v>42310</c:v>
                </c:pt>
                <c:pt idx="44">
                  <c:v>42317</c:v>
                </c:pt>
                <c:pt idx="45">
                  <c:v>42324</c:v>
                </c:pt>
                <c:pt idx="46">
                  <c:v>42331</c:v>
                </c:pt>
                <c:pt idx="47">
                  <c:v>42338</c:v>
                </c:pt>
                <c:pt idx="48">
                  <c:v>42345</c:v>
                </c:pt>
                <c:pt idx="49">
                  <c:v>42352</c:v>
                </c:pt>
                <c:pt idx="50">
                  <c:v>42359</c:v>
                </c:pt>
                <c:pt idx="51">
                  <c:v>42366</c:v>
                </c:pt>
                <c:pt idx="52">
                  <c:v>42373</c:v>
                </c:pt>
                <c:pt idx="53">
                  <c:v>42380</c:v>
                </c:pt>
                <c:pt idx="54">
                  <c:v>42387</c:v>
                </c:pt>
                <c:pt idx="55">
                  <c:v>42394</c:v>
                </c:pt>
                <c:pt idx="56">
                  <c:v>42401</c:v>
                </c:pt>
                <c:pt idx="57">
                  <c:v>42408</c:v>
                </c:pt>
                <c:pt idx="58">
                  <c:v>42415</c:v>
                </c:pt>
                <c:pt idx="59">
                  <c:v>42422</c:v>
                </c:pt>
                <c:pt idx="60">
                  <c:v>42429</c:v>
                </c:pt>
                <c:pt idx="61">
                  <c:v>42436</c:v>
                </c:pt>
                <c:pt idx="62">
                  <c:v>42443</c:v>
                </c:pt>
                <c:pt idx="63">
                  <c:v>42450</c:v>
                </c:pt>
                <c:pt idx="64">
                  <c:v>42457</c:v>
                </c:pt>
                <c:pt idx="65">
                  <c:v>42464</c:v>
                </c:pt>
                <c:pt idx="66">
                  <c:v>42471</c:v>
                </c:pt>
                <c:pt idx="67">
                  <c:v>42478</c:v>
                </c:pt>
                <c:pt idx="68">
                  <c:v>42485</c:v>
                </c:pt>
                <c:pt idx="69">
                  <c:v>42492</c:v>
                </c:pt>
                <c:pt idx="70">
                  <c:v>42499</c:v>
                </c:pt>
                <c:pt idx="71">
                  <c:v>42506</c:v>
                </c:pt>
                <c:pt idx="72">
                  <c:v>42513</c:v>
                </c:pt>
                <c:pt idx="73">
                  <c:v>42520</c:v>
                </c:pt>
                <c:pt idx="74">
                  <c:v>42527</c:v>
                </c:pt>
                <c:pt idx="75">
                  <c:v>42534</c:v>
                </c:pt>
                <c:pt idx="76">
                  <c:v>42541</c:v>
                </c:pt>
                <c:pt idx="77">
                  <c:v>42548</c:v>
                </c:pt>
                <c:pt idx="78">
                  <c:v>42555</c:v>
                </c:pt>
                <c:pt idx="79">
                  <c:v>42562</c:v>
                </c:pt>
                <c:pt idx="80">
                  <c:v>42569</c:v>
                </c:pt>
                <c:pt idx="81">
                  <c:v>42576</c:v>
                </c:pt>
                <c:pt idx="82">
                  <c:v>42583</c:v>
                </c:pt>
                <c:pt idx="83">
                  <c:v>42590</c:v>
                </c:pt>
                <c:pt idx="84">
                  <c:v>42597</c:v>
                </c:pt>
                <c:pt idx="85">
                  <c:v>42604</c:v>
                </c:pt>
                <c:pt idx="86">
                  <c:v>42611</c:v>
                </c:pt>
                <c:pt idx="87">
                  <c:v>42618</c:v>
                </c:pt>
                <c:pt idx="88">
                  <c:v>42625</c:v>
                </c:pt>
                <c:pt idx="89">
                  <c:v>42632</c:v>
                </c:pt>
                <c:pt idx="90">
                  <c:v>42639</c:v>
                </c:pt>
                <c:pt idx="91">
                  <c:v>42646</c:v>
                </c:pt>
                <c:pt idx="92">
                  <c:v>42653</c:v>
                </c:pt>
                <c:pt idx="93">
                  <c:v>42660</c:v>
                </c:pt>
                <c:pt idx="94">
                  <c:v>42667</c:v>
                </c:pt>
                <c:pt idx="95">
                  <c:v>42674</c:v>
                </c:pt>
                <c:pt idx="96">
                  <c:v>42681</c:v>
                </c:pt>
                <c:pt idx="97">
                  <c:v>42688</c:v>
                </c:pt>
                <c:pt idx="98">
                  <c:v>42695</c:v>
                </c:pt>
                <c:pt idx="99">
                  <c:v>42702</c:v>
                </c:pt>
                <c:pt idx="100">
                  <c:v>42709</c:v>
                </c:pt>
                <c:pt idx="101">
                  <c:v>42716</c:v>
                </c:pt>
                <c:pt idx="102">
                  <c:v>42723</c:v>
                </c:pt>
                <c:pt idx="103">
                  <c:v>42730</c:v>
                </c:pt>
                <c:pt idx="104">
                  <c:v>42737</c:v>
                </c:pt>
                <c:pt idx="105">
                  <c:v>42744</c:v>
                </c:pt>
                <c:pt idx="106">
                  <c:v>42751</c:v>
                </c:pt>
                <c:pt idx="107">
                  <c:v>42758</c:v>
                </c:pt>
                <c:pt idx="108">
                  <c:v>42765</c:v>
                </c:pt>
                <c:pt idx="109">
                  <c:v>42772</c:v>
                </c:pt>
                <c:pt idx="110">
                  <c:v>42779</c:v>
                </c:pt>
                <c:pt idx="111">
                  <c:v>42786</c:v>
                </c:pt>
                <c:pt idx="112">
                  <c:v>42793</c:v>
                </c:pt>
                <c:pt idx="113">
                  <c:v>42800</c:v>
                </c:pt>
                <c:pt idx="114">
                  <c:v>42807</c:v>
                </c:pt>
                <c:pt idx="115">
                  <c:v>42814</c:v>
                </c:pt>
                <c:pt idx="116">
                  <c:v>42821</c:v>
                </c:pt>
                <c:pt idx="117">
                  <c:v>42828</c:v>
                </c:pt>
                <c:pt idx="118">
                  <c:v>42835</c:v>
                </c:pt>
                <c:pt idx="119">
                  <c:v>42842</c:v>
                </c:pt>
                <c:pt idx="120">
                  <c:v>42849</c:v>
                </c:pt>
                <c:pt idx="121">
                  <c:v>42856</c:v>
                </c:pt>
                <c:pt idx="122">
                  <c:v>42863</c:v>
                </c:pt>
                <c:pt idx="123">
                  <c:v>42870</c:v>
                </c:pt>
                <c:pt idx="124">
                  <c:v>42877</c:v>
                </c:pt>
                <c:pt idx="125">
                  <c:v>42884</c:v>
                </c:pt>
                <c:pt idx="126">
                  <c:v>42891</c:v>
                </c:pt>
                <c:pt idx="127">
                  <c:v>42898</c:v>
                </c:pt>
                <c:pt idx="128">
                  <c:v>42905</c:v>
                </c:pt>
                <c:pt idx="129">
                  <c:v>42912</c:v>
                </c:pt>
                <c:pt idx="130">
                  <c:v>42919</c:v>
                </c:pt>
                <c:pt idx="131">
                  <c:v>42926</c:v>
                </c:pt>
                <c:pt idx="132">
                  <c:v>42933</c:v>
                </c:pt>
                <c:pt idx="133">
                  <c:v>42940</c:v>
                </c:pt>
                <c:pt idx="134">
                  <c:v>42947</c:v>
                </c:pt>
                <c:pt idx="135">
                  <c:v>42954</c:v>
                </c:pt>
                <c:pt idx="136">
                  <c:v>42961</c:v>
                </c:pt>
                <c:pt idx="137">
                  <c:v>42968</c:v>
                </c:pt>
                <c:pt idx="138">
                  <c:v>42975</c:v>
                </c:pt>
                <c:pt idx="139">
                  <c:v>42982</c:v>
                </c:pt>
                <c:pt idx="140">
                  <c:v>42989</c:v>
                </c:pt>
                <c:pt idx="141">
                  <c:v>42996</c:v>
                </c:pt>
                <c:pt idx="142">
                  <c:v>43003</c:v>
                </c:pt>
                <c:pt idx="143">
                  <c:v>43010</c:v>
                </c:pt>
                <c:pt idx="144">
                  <c:v>43017</c:v>
                </c:pt>
                <c:pt idx="145">
                  <c:v>43024</c:v>
                </c:pt>
                <c:pt idx="146">
                  <c:v>43031</c:v>
                </c:pt>
                <c:pt idx="147">
                  <c:v>43038</c:v>
                </c:pt>
                <c:pt idx="148">
                  <c:v>43045</c:v>
                </c:pt>
                <c:pt idx="149">
                  <c:v>43052</c:v>
                </c:pt>
                <c:pt idx="150">
                  <c:v>43059</c:v>
                </c:pt>
                <c:pt idx="151">
                  <c:v>43066</c:v>
                </c:pt>
                <c:pt idx="152">
                  <c:v>43073</c:v>
                </c:pt>
                <c:pt idx="153">
                  <c:v>43080</c:v>
                </c:pt>
                <c:pt idx="154">
                  <c:v>43087</c:v>
                </c:pt>
                <c:pt idx="155">
                  <c:v>43094</c:v>
                </c:pt>
                <c:pt idx="156">
                  <c:v>43101</c:v>
                </c:pt>
                <c:pt idx="157">
                  <c:v>43108</c:v>
                </c:pt>
                <c:pt idx="158">
                  <c:v>43115</c:v>
                </c:pt>
                <c:pt idx="159">
                  <c:v>43122</c:v>
                </c:pt>
                <c:pt idx="160">
                  <c:v>43129</c:v>
                </c:pt>
                <c:pt idx="161">
                  <c:v>43136</c:v>
                </c:pt>
                <c:pt idx="162">
                  <c:v>43143</c:v>
                </c:pt>
                <c:pt idx="163">
                  <c:v>43150</c:v>
                </c:pt>
                <c:pt idx="164">
                  <c:v>43157</c:v>
                </c:pt>
                <c:pt idx="165">
                  <c:v>43164</c:v>
                </c:pt>
                <c:pt idx="166">
                  <c:v>43171</c:v>
                </c:pt>
                <c:pt idx="167">
                  <c:v>43178</c:v>
                </c:pt>
                <c:pt idx="168">
                  <c:v>43185</c:v>
                </c:pt>
                <c:pt idx="169">
                  <c:v>43192</c:v>
                </c:pt>
                <c:pt idx="170">
                  <c:v>43199</c:v>
                </c:pt>
                <c:pt idx="171">
                  <c:v>43206</c:v>
                </c:pt>
                <c:pt idx="172">
                  <c:v>43213</c:v>
                </c:pt>
                <c:pt idx="173">
                  <c:v>43220</c:v>
                </c:pt>
                <c:pt idx="174">
                  <c:v>43227</c:v>
                </c:pt>
                <c:pt idx="175">
                  <c:v>43234</c:v>
                </c:pt>
                <c:pt idx="176">
                  <c:v>43241</c:v>
                </c:pt>
                <c:pt idx="177">
                  <c:v>43248</c:v>
                </c:pt>
                <c:pt idx="178">
                  <c:v>43255</c:v>
                </c:pt>
                <c:pt idx="179">
                  <c:v>43262</c:v>
                </c:pt>
                <c:pt idx="180">
                  <c:v>43269</c:v>
                </c:pt>
                <c:pt idx="181">
                  <c:v>43276</c:v>
                </c:pt>
                <c:pt idx="182">
                  <c:v>43283</c:v>
                </c:pt>
                <c:pt idx="183">
                  <c:v>43290</c:v>
                </c:pt>
                <c:pt idx="184">
                  <c:v>43297</c:v>
                </c:pt>
                <c:pt idx="185">
                  <c:v>43304</c:v>
                </c:pt>
                <c:pt idx="186">
                  <c:v>43311</c:v>
                </c:pt>
                <c:pt idx="187">
                  <c:v>43318</c:v>
                </c:pt>
                <c:pt idx="188">
                  <c:v>43325</c:v>
                </c:pt>
                <c:pt idx="189">
                  <c:v>43332</c:v>
                </c:pt>
                <c:pt idx="190">
                  <c:v>43339</c:v>
                </c:pt>
                <c:pt idx="191">
                  <c:v>43346</c:v>
                </c:pt>
                <c:pt idx="192">
                  <c:v>43353</c:v>
                </c:pt>
                <c:pt idx="193">
                  <c:v>43360</c:v>
                </c:pt>
                <c:pt idx="194">
                  <c:v>43367</c:v>
                </c:pt>
                <c:pt idx="195">
                  <c:v>43374</c:v>
                </c:pt>
                <c:pt idx="196">
                  <c:v>43381</c:v>
                </c:pt>
                <c:pt idx="197">
                  <c:v>43388</c:v>
                </c:pt>
                <c:pt idx="198">
                  <c:v>43395</c:v>
                </c:pt>
                <c:pt idx="199">
                  <c:v>43402</c:v>
                </c:pt>
                <c:pt idx="200">
                  <c:v>43409</c:v>
                </c:pt>
                <c:pt idx="201">
                  <c:v>43416</c:v>
                </c:pt>
                <c:pt idx="202">
                  <c:v>43423</c:v>
                </c:pt>
                <c:pt idx="203">
                  <c:v>43430</c:v>
                </c:pt>
                <c:pt idx="204">
                  <c:v>43437</c:v>
                </c:pt>
                <c:pt idx="205">
                  <c:v>43444</c:v>
                </c:pt>
                <c:pt idx="206">
                  <c:v>43451</c:v>
                </c:pt>
                <c:pt idx="207">
                  <c:v>43458</c:v>
                </c:pt>
                <c:pt idx="208">
                  <c:v>43465</c:v>
                </c:pt>
                <c:pt idx="209">
                  <c:v>43472</c:v>
                </c:pt>
                <c:pt idx="210">
                  <c:v>43479</c:v>
                </c:pt>
                <c:pt idx="211">
                  <c:v>43486</c:v>
                </c:pt>
                <c:pt idx="212">
                  <c:v>43493</c:v>
                </c:pt>
                <c:pt idx="213">
                  <c:v>43500</c:v>
                </c:pt>
                <c:pt idx="214">
                  <c:v>43507</c:v>
                </c:pt>
                <c:pt idx="215">
                  <c:v>43514</c:v>
                </c:pt>
                <c:pt idx="216">
                  <c:v>43521</c:v>
                </c:pt>
                <c:pt idx="217">
                  <c:v>43528</c:v>
                </c:pt>
                <c:pt idx="218">
                  <c:v>43535</c:v>
                </c:pt>
                <c:pt idx="219">
                  <c:v>43542</c:v>
                </c:pt>
                <c:pt idx="220">
                  <c:v>43549</c:v>
                </c:pt>
                <c:pt idx="221">
                  <c:v>43556</c:v>
                </c:pt>
                <c:pt idx="222">
                  <c:v>43563</c:v>
                </c:pt>
                <c:pt idx="223">
                  <c:v>43570</c:v>
                </c:pt>
                <c:pt idx="224">
                  <c:v>43577</c:v>
                </c:pt>
                <c:pt idx="225">
                  <c:v>43584</c:v>
                </c:pt>
                <c:pt idx="226">
                  <c:v>43591</c:v>
                </c:pt>
                <c:pt idx="227">
                  <c:v>43598</c:v>
                </c:pt>
                <c:pt idx="228">
                  <c:v>43605</c:v>
                </c:pt>
                <c:pt idx="229">
                  <c:v>43612</c:v>
                </c:pt>
                <c:pt idx="230">
                  <c:v>43619</c:v>
                </c:pt>
                <c:pt idx="231">
                  <c:v>43626</c:v>
                </c:pt>
                <c:pt idx="232">
                  <c:v>43633</c:v>
                </c:pt>
                <c:pt idx="233">
                  <c:v>43640</c:v>
                </c:pt>
                <c:pt idx="234">
                  <c:v>43647</c:v>
                </c:pt>
                <c:pt idx="235">
                  <c:v>43654</c:v>
                </c:pt>
                <c:pt idx="236">
                  <c:v>43661</c:v>
                </c:pt>
                <c:pt idx="237">
                  <c:v>43668</c:v>
                </c:pt>
                <c:pt idx="238">
                  <c:v>43675</c:v>
                </c:pt>
                <c:pt idx="239">
                  <c:v>43682</c:v>
                </c:pt>
                <c:pt idx="240">
                  <c:v>43689</c:v>
                </c:pt>
                <c:pt idx="241">
                  <c:v>43696</c:v>
                </c:pt>
                <c:pt idx="242">
                  <c:v>43703</c:v>
                </c:pt>
                <c:pt idx="243">
                  <c:v>43710</c:v>
                </c:pt>
                <c:pt idx="244">
                  <c:v>43717</c:v>
                </c:pt>
                <c:pt idx="245">
                  <c:v>43724</c:v>
                </c:pt>
                <c:pt idx="246">
                  <c:v>43731</c:v>
                </c:pt>
                <c:pt idx="247">
                  <c:v>43738</c:v>
                </c:pt>
                <c:pt idx="248">
                  <c:v>43745</c:v>
                </c:pt>
                <c:pt idx="249">
                  <c:v>43752</c:v>
                </c:pt>
                <c:pt idx="250">
                  <c:v>43759</c:v>
                </c:pt>
                <c:pt idx="251">
                  <c:v>43766</c:v>
                </c:pt>
                <c:pt idx="252">
                  <c:v>43773</c:v>
                </c:pt>
                <c:pt idx="253">
                  <c:v>43780</c:v>
                </c:pt>
                <c:pt idx="254">
                  <c:v>43787</c:v>
                </c:pt>
                <c:pt idx="255">
                  <c:v>43794</c:v>
                </c:pt>
                <c:pt idx="256">
                  <c:v>43801</c:v>
                </c:pt>
                <c:pt idx="257">
                  <c:v>43808</c:v>
                </c:pt>
                <c:pt idx="258">
                  <c:v>43815</c:v>
                </c:pt>
                <c:pt idx="259">
                  <c:v>43822</c:v>
                </c:pt>
                <c:pt idx="260">
                  <c:v>43829</c:v>
                </c:pt>
                <c:pt idx="261">
                  <c:v>43836</c:v>
                </c:pt>
                <c:pt idx="262">
                  <c:v>43843</c:v>
                </c:pt>
                <c:pt idx="263">
                  <c:v>43850</c:v>
                </c:pt>
                <c:pt idx="264">
                  <c:v>43857</c:v>
                </c:pt>
                <c:pt idx="265">
                  <c:v>43864</c:v>
                </c:pt>
                <c:pt idx="266">
                  <c:v>43871</c:v>
                </c:pt>
              </c:numCache>
            </c:numRef>
          </c:cat>
          <c:val>
            <c:numRef>
              <c:f>'Изменение цен + Опис.стат.'!$H$3:$H$269</c:f>
              <c:numCache>
                <c:formatCode>General</c:formatCode>
                <c:ptCount val="267"/>
                <c:pt idx="0">
                  <c:v>0.37391304347826082</c:v>
                </c:pt>
                <c:pt idx="1">
                  <c:v>0.37257525083612031</c:v>
                </c:pt>
                <c:pt idx="2">
                  <c:v>0.3612040133779264</c:v>
                </c:pt>
                <c:pt idx="3">
                  <c:v>0.31304347826086953</c:v>
                </c:pt>
                <c:pt idx="4">
                  <c:v>0.30769230769230771</c:v>
                </c:pt>
                <c:pt idx="5">
                  <c:v>0.31705685618729096</c:v>
                </c:pt>
                <c:pt idx="6">
                  <c:v>0.29364548494983278</c:v>
                </c:pt>
                <c:pt idx="7">
                  <c:v>0.29364548494983278</c:v>
                </c:pt>
                <c:pt idx="8">
                  <c:v>0.44147157190635455</c:v>
                </c:pt>
                <c:pt idx="9">
                  <c:v>0.4956521739130435</c:v>
                </c:pt>
                <c:pt idx="10">
                  <c:v>0.68762541806020061</c:v>
                </c:pt>
                <c:pt idx="11">
                  <c:v>0.52575250836120402</c:v>
                </c:pt>
                <c:pt idx="12">
                  <c:v>0.52173913043478259</c:v>
                </c:pt>
                <c:pt idx="13">
                  <c:v>0.5043478260869565</c:v>
                </c:pt>
                <c:pt idx="14">
                  <c:v>0.41872909698996658</c:v>
                </c:pt>
                <c:pt idx="15">
                  <c:v>0.38729096989966549</c:v>
                </c:pt>
                <c:pt idx="16">
                  <c:v>0.40267558528428099</c:v>
                </c:pt>
                <c:pt idx="17">
                  <c:v>0.37458193979933113</c:v>
                </c:pt>
                <c:pt idx="18">
                  <c:v>0.35451505016722407</c:v>
                </c:pt>
                <c:pt idx="19">
                  <c:v>0.30903010033444817</c:v>
                </c:pt>
                <c:pt idx="20">
                  <c:v>0.34715719063545142</c:v>
                </c:pt>
                <c:pt idx="21">
                  <c:v>0.27424749163879597</c:v>
                </c:pt>
                <c:pt idx="22">
                  <c:v>0.27759197324414714</c:v>
                </c:pt>
                <c:pt idx="23">
                  <c:v>0.2882943143812709</c:v>
                </c:pt>
                <c:pt idx="24">
                  <c:v>0.2615384615384615</c:v>
                </c:pt>
                <c:pt idx="25">
                  <c:v>0.26488294314381267</c:v>
                </c:pt>
                <c:pt idx="26">
                  <c:v>0.2541806020066889</c:v>
                </c:pt>
                <c:pt idx="27">
                  <c:v>0.23745819397993312</c:v>
                </c:pt>
                <c:pt idx="28">
                  <c:v>0.27424749163879597</c:v>
                </c:pt>
                <c:pt idx="29">
                  <c:v>0.32775919732441472</c:v>
                </c:pt>
                <c:pt idx="30">
                  <c:v>0.37725752508361204</c:v>
                </c:pt>
                <c:pt idx="31">
                  <c:v>0.3612040133779264</c:v>
                </c:pt>
                <c:pt idx="32">
                  <c:v>0.34113712374581939</c:v>
                </c:pt>
                <c:pt idx="33">
                  <c:v>0.34448160535117051</c:v>
                </c:pt>
                <c:pt idx="34">
                  <c:v>0.34782608695652173</c:v>
                </c:pt>
                <c:pt idx="35">
                  <c:v>0.34113712374581939</c:v>
                </c:pt>
                <c:pt idx="36">
                  <c:v>0.32842809364548498</c:v>
                </c:pt>
                <c:pt idx="37">
                  <c:v>0.29899665551839466</c:v>
                </c:pt>
                <c:pt idx="38">
                  <c:v>0.27491638795986617</c:v>
                </c:pt>
                <c:pt idx="39">
                  <c:v>0.32240802675585284</c:v>
                </c:pt>
                <c:pt idx="40">
                  <c:v>0.29966555183946486</c:v>
                </c:pt>
                <c:pt idx="41">
                  <c:v>0.29765886287625415</c:v>
                </c:pt>
                <c:pt idx="42">
                  <c:v>0.27424749163879597</c:v>
                </c:pt>
                <c:pt idx="43">
                  <c:v>0.26220735785953175</c:v>
                </c:pt>
                <c:pt idx="44">
                  <c:v>0.24749163879598665</c:v>
                </c:pt>
                <c:pt idx="45">
                  <c:v>0.26755852842809358</c:v>
                </c:pt>
                <c:pt idx="46">
                  <c:v>0.20735785953177255</c:v>
                </c:pt>
                <c:pt idx="47">
                  <c:v>0.18595317725752505</c:v>
                </c:pt>
                <c:pt idx="48">
                  <c:v>0.19999999999999998</c:v>
                </c:pt>
                <c:pt idx="49">
                  <c:v>0.18193979933110363</c:v>
                </c:pt>
                <c:pt idx="50">
                  <c:v>0.16722408026755847</c:v>
                </c:pt>
                <c:pt idx="51">
                  <c:v>0.18060200668896317</c:v>
                </c:pt>
                <c:pt idx="52">
                  <c:v>0.19063545150501668</c:v>
                </c:pt>
                <c:pt idx="53">
                  <c:v>0.16387959866220739</c:v>
                </c:pt>
                <c:pt idx="54">
                  <c:v>0.1525083612040134</c:v>
                </c:pt>
                <c:pt idx="55">
                  <c:v>0.16989966555183941</c:v>
                </c:pt>
                <c:pt idx="56">
                  <c:v>0.19732441471571904</c:v>
                </c:pt>
                <c:pt idx="57">
                  <c:v>0.14515050167224081</c:v>
                </c:pt>
                <c:pt idx="58">
                  <c:v>0.1525083612040134</c:v>
                </c:pt>
                <c:pt idx="59">
                  <c:v>0.14715719063545152</c:v>
                </c:pt>
                <c:pt idx="60">
                  <c:v>0.15183946488294314</c:v>
                </c:pt>
                <c:pt idx="61">
                  <c:v>0.14648829431438129</c:v>
                </c:pt>
                <c:pt idx="62">
                  <c:v>0.14715719063545152</c:v>
                </c:pt>
                <c:pt idx="63">
                  <c:v>0.14715719063545152</c:v>
                </c:pt>
                <c:pt idx="64">
                  <c:v>0.14648829431438129</c:v>
                </c:pt>
                <c:pt idx="65">
                  <c:v>0.15719063545150502</c:v>
                </c:pt>
                <c:pt idx="66">
                  <c:v>0.15183946488294314</c:v>
                </c:pt>
                <c:pt idx="67">
                  <c:v>0.13244147157190636</c:v>
                </c:pt>
                <c:pt idx="68">
                  <c:v>0.10367892976588626</c:v>
                </c:pt>
                <c:pt idx="69">
                  <c:v>0.10702341137123743</c:v>
                </c:pt>
                <c:pt idx="70">
                  <c:v>0.1063545150501672</c:v>
                </c:pt>
                <c:pt idx="71">
                  <c:v>0.1083612040133779</c:v>
                </c:pt>
                <c:pt idx="72">
                  <c:v>9.1638795986622043E-2</c:v>
                </c:pt>
                <c:pt idx="73">
                  <c:v>7.6923076923076955E-2</c:v>
                </c:pt>
                <c:pt idx="74">
                  <c:v>0.10568561872909696</c:v>
                </c:pt>
                <c:pt idx="75">
                  <c:v>9.3645484949832741E-2</c:v>
                </c:pt>
                <c:pt idx="76">
                  <c:v>8.8963210702341103E-2</c:v>
                </c:pt>
                <c:pt idx="77">
                  <c:v>9.3645484949832741E-2</c:v>
                </c:pt>
                <c:pt idx="78">
                  <c:v>7.5585284280936485E-2</c:v>
                </c:pt>
                <c:pt idx="79">
                  <c:v>6.1538461538461549E-2</c:v>
                </c:pt>
                <c:pt idx="80">
                  <c:v>8.294314381270898E-2</c:v>
                </c:pt>
                <c:pt idx="81">
                  <c:v>0.11705685618729095</c:v>
                </c:pt>
                <c:pt idx="82">
                  <c:v>0.11237458193979931</c:v>
                </c:pt>
                <c:pt idx="83">
                  <c:v>9.3645484949832741E-2</c:v>
                </c:pt>
                <c:pt idx="84">
                  <c:v>0.10501672240802673</c:v>
                </c:pt>
                <c:pt idx="85">
                  <c:v>0.11103678929765884</c:v>
                </c:pt>
                <c:pt idx="86">
                  <c:v>0.12040133779264213</c:v>
                </c:pt>
                <c:pt idx="87">
                  <c:v>0.1317725752508361</c:v>
                </c:pt>
                <c:pt idx="88">
                  <c:v>0.13846153846153847</c:v>
                </c:pt>
                <c:pt idx="89">
                  <c:v>0.16856187290969896</c:v>
                </c:pt>
                <c:pt idx="90">
                  <c:v>0.16120401337792645</c:v>
                </c:pt>
                <c:pt idx="91">
                  <c:v>0.15785953177257528</c:v>
                </c:pt>
                <c:pt idx="92">
                  <c:v>0.1391304347826087</c:v>
                </c:pt>
                <c:pt idx="93">
                  <c:v>0.13779264214046824</c:v>
                </c:pt>
                <c:pt idx="94">
                  <c:v>0.13244147157190636</c:v>
                </c:pt>
                <c:pt idx="95">
                  <c:v>0.12909698996655516</c:v>
                </c:pt>
                <c:pt idx="96">
                  <c:v>0.12709030100334448</c:v>
                </c:pt>
                <c:pt idx="97">
                  <c:v>0.12909698996655516</c:v>
                </c:pt>
                <c:pt idx="98">
                  <c:v>0.12508361204013377</c:v>
                </c:pt>
                <c:pt idx="99">
                  <c:v>0.15117056856187291</c:v>
                </c:pt>
                <c:pt idx="100">
                  <c:v>0.17993311036789295</c:v>
                </c:pt>
                <c:pt idx="101">
                  <c:v>0.18461538461538457</c:v>
                </c:pt>
                <c:pt idx="102">
                  <c:v>0.15518394648829434</c:v>
                </c:pt>
                <c:pt idx="103">
                  <c:v>0.17056856187290964</c:v>
                </c:pt>
                <c:pt idx="104">
                  <c:v>0.15050167224080269</c:v>
                </c:pt>
                <c:pt idx="105">
                  <c:v>0.16053511705685622</c:v>
                </c:pt>
                <c:pt idx="106">
                  <c:v>0.17391304347826084</c:v>
                </c:pt>
                <c:pt idx="107">
                  <c:v>0.17056856187290964</c:v>
                </c:pt>
                <c:pt idx="108">
                  <c:v>0.17725752508361201</c:v>
                </c:pt>
                <c:pt idx="109">
                  <c:v>0.16923076923076918</c:v>
                </c:pt>
                <c:pt idx="110">
                  <c:v>0.15518394648829434</c:v>
                </c:pt>
                <c:pt idx="111">
                  <c:v>0.16521739130434784</c:v>
                </c:pt>
                <c:pt idx="112">
                  <c:v>0.13311036789297659</c:v>
                </c:pt>
                <c:pt idx="113">
                  <c:v>9.966555183946485E-2</c:v>
                </c:pt>
                <c:pt idx="114">
                  <c:v>9.2976588628762513E-2</c:v>
                </c:pt>
                <c:pt idx="115">
                  <c:v>8.6956521739130391E-2</c:v>
                </c:pt>
                <c:pt idx="116">
                  <c:v>6.0200668896321086E-2</c:v>
                </c:pt>
                <c:pt idx="117">
                  <c:v>5.551839464882944E-2</c:v>
                </c:pt>
                <c:pt idx="118">
                  <c:v>5.4849498327759205E-2</c:v>
                </c:pt>
                <c:pt idx="119">
                  <c:v>5.819397993311038E-2</c:v>
                </c:pt>
                <c:pt idx="120">
                  <c:v>6.4214046822742496E-2</c:v>
                </c:pt>
                <c:pt idx="121">
                  <c:v>6.4882943143812724E-2</c:v>
                </c:pt>
                <c:pt idx="122">
                  <c:v>5.4849498327759205E-2</c:v>
                </c:pt>
                <c:pt idx="123">
                  <c:v>5.418060200668897E-2</c:v>
                </c:pt>
                <c:pt idx="124">
                  <c:v>5.016722408026756E-2</c:v>
                </c:pt>
                <c:pt idx="125">
                  <c:v>3.8795986622073571E-2</c:v>
                </c:pt>
                <c:pt idx="126">
                  <c:v>3.9464882943143806E-2</c:v>
                </c:pt>
                <c:pt idx="127">
                  <c:v>5.351170568561877E-3</c:v>
                </c:pt>
                <c:pt idx="128">
                  <c:v>0</c:v>
                </c:pt>
                <c:pt idx="129">
                  <c:v>6.6889632107023462E-3</c:v>
                </c:pt>
                <c:pt idx="130">
                  <c:v>1.6053511705685631E-2</c:v>
                </c:pt>
                <c:pt idx="131">
                  <c:v>1.1371237458193989E-2</c:v>
                </c:pt>
                <c:pt idx="132">
                  <c:v>2.0735785953177238E-2</c:v>
                </c:pt>
                <c:pt idx="133">
                  <c:v>2.1404682274247473E-2</c:v>
                </c:pt>
                <c:pt idx="134">
                  <c:v>6.6889632107023462E-3</c:v>
                </c:pt>
                <c:pt idx="135">
                  <c:v>1.0702341137123754E-2</c:v>
                </c:pt>
                <c:pt idx="136">
                  <c:v>1.9397993311036768E-2</c:v>
                </c:pt>
                <c:pt idx="137">
                  <c:v>2.408026755852841E-2</c:v>
                </c:pt>
                <c:pt idx="138">
                  <c:v>3.3444816053511731E-3</c:v>
                </c:pt>
                <c:pt idx="139">
                  <c:v>8.6956521739130505E-3</c:v>
                </c:pt>
                <c:pt idx="140">
                  <c:v>2.541806020066888E-2</c:v>
                </c:pt>
                <c:pt idx="141">
                  <c:v>2.3411371237458175E-2</c:v>
                </c:pt>
                <c:pt idx="142">
                  <c:v>3.3444816053511697E-2</c:v>
                </c:pt>
                <c:pt idx="143">
                  <c:v>2.9431438127090287E-2</c:v>
                </c:pt>
                <c:pt idx="144">
                  <c:v>2.8762541806020052E-2</c:v>
                </c:pt>
                <c:pt idx="145">
                  <c:v>3.6120401337792638E-2</c:v>
                </c:pt>
                <c:pt idx="146">
                  <c:v>6.4882943143812724E-2</c:v>
                </c:pt>
                <c:pt idx="147">
                  <c:v>6.3545150501672254E-2</c:v>
                </c:pt>
                <c:pt idx="148">
                  <c:v>5.9531772575250851E-2</c:v>
                </c:pt>
                <c:pt idx="149">
                  <c:v>4.6822742474916391E-2</c:v>
                </c:pt>
                <c:pt idx="150">
                  <c:v>5.8862876254180616E-2</c:v>
                </c:pt>
                <c:pt idx="151">
                  <c:v>4.882943143812709E-2</c:v>
                </c:pt>
                <c:pt idx="152">
                  <c:v>4.7491638795986627E-2</c:v>
                </c:pt>
                <c:pt idx="153">
                  <c:v>4.0133779264214041E-2</c:v>
                </c:pt>
                <c:pt idx="154">
                  <c:v>0.10568561872909696</c:v>
                </c:pt>
                <c:pt idx="155">
                  <c:v>0.18862876254180599</c:v>
                </c:pt>
                <c:pt idx="156">
                  <c:v>0.18595317725752505</c:v>
                </c:pt>
                <c:pt idx="157">
                  <c:v>0.17591973244147152</c:v>
                </c:pt>
                <c:pt idx="158">
                  <c:v>0.24816053511705688</c:v>
                </c:pt>
                <c:pt idx="159">
                  <c:v>0.24347826086956523</c:v>
                </c:pt>
                <c:pt idx="160">
                  <c:v>0.2468227424749164</c:v>
                </c:pt>
                <c:pt idx="161">
                  <c:v>0.24080267558528429</c:v>
                </c:pt>
                <c:pt idx="162">
                  <c:v>0.30969899665551837</c:v>
                </c:pt>
                <c:pt idx="163">
                  <c:v>0.35384615384615375</c:v>
                </c:pt>
                <c:pt idx="164">
                  <c:v>0.34983277591973233</c:v>
                </c:pt>
                <c:pt idx="165">
                  <c:v>0.34113712374581939</c:v>
                </c:pt>
                <c:pt idx="166">
                  <c:v>0.34247491638795985</c:v>
                </c:pt>
                <c:pt idx="167">
                  <c:v>0.36588628762541797</c:v>
                </c:pt>
                <c:pt idx="168">
                  <c:v>0.44147157190635455</c:v>
                </c:pt>
                <c:pt idx="169">
                  <c:v>0.41204013377926424</c:v>
                </c:pt>
                <c:pt idx="170">
                  <c:v>0.44615384615384612</c:v>
                </c:pt>
                <c:pt idx="171">
                  <c:v>0.48494983277591974</c:v>
                </c:pt>
                <c:pt idx="172">
                  <c:v>0.48160535117056852</c:v>
                </c:pt>
                <c:pt idx="173">
                  <c:v>0.47959866220735786</c:v>
                </c:pt>
                <c:pt idx="174">
                  <c:v>0.48160535117056852</c:v>
                </c:pt>
                <c:pt idx="175">
                  <c:v>0.51371237458193975</c:v>
                </c:pt>
                <c:pt idx="176">
                  <c:v>0.56053511705685621</c:v>
                </c:pt>
                <c:pt idx="177">
                  <c:v>0.58595317725752516</c:v>
                </c:pt>
                <c:pt idx="178">
                  <c:v>0.57190635451505012</c:v>
                </c:pt>
                <c:pt idx="179">
                  <c:v>0.57056856187290961</c:v>
                </c:pt>
                <c:pt idx="180">
                  <c:v>0.60602006688963217</c:v>
                </c:pt>
                <c:pt idx="181">
                  <c:v>0.65752508361204021</c:v>
                </c:pt>
                <c:pt idx="182">
                  <c:v>0.69565217391304346</c:v>
                </c:pt>
                <c:pt idx="183">
                  <c:v>0.97658862876254171</c:v>
                </c:pt>
                <c:pt idx="184">
                  <c:v>1</c:v>
                </c:pt>
                <c:pt idx="185">
                  <c:v>0.90903010033444809</c:v>
                </c:pt>
                <c:pt idx="186">
                  <c:v>0.7210702341137124</c:v>
                </c:pt>
                <c:pt idx="187">
                  <c:v>0.6849498327759197</c:v>
                </c:pt>
                <c:pt idx="188">
                  <c:v>0.69431438127090295</c:v>
                </c:pt>
                <c:pt idx="189">
                  <c:v>0.64080267558528425</c:v>
                </c:pt>
                <c:pt idx="190">
                  <c:v>0.58729096989966556</c:v>
                </c:pt>
                <c:pt idx="191">
                  <c:v>0.74381270903010033</c:v>
                </c:pt>
                <c:pt idx="192">
                  <c:v>0.69431438127090295</c:v>
                </c:pt>
                <c:pt idx="193">
                  <c:v>0.7210702341137124</c:v>
                </c:pt>
                <c:pt idx="194">
                  <c:v>0.70769230769230773</c:v>
                </c:pt>
                <c:pt idx="195">
                  <c:v>0.74113712374581941</c:v>
                </c:pt>
                <c:pt idx="196">
                  <c:v>0.70635451505016722</c:v>
                </c:pt>
                <c:pt idx="197">
                  <c:v>0.80133779264214033</c:v>
                </c:pt>
                <c:pt idx="198">
                  <c:v>0.78260869565217395</c:v>
                </c:pt>
                <c:pt idx="199">
                  <c:v>0.76923076923076927</c:v>
                </c:pt>
                <c:pt idx="200">
                  <c:v>0.72508361204013383</c:v>
                </c:pt>
                <c:pt idx="201">
                  <c:v>0.69966555183946488</c:v>
                </c:pt>
                <c:pt idx="202">
                  <c:v>0.63946488294314374</c:v>
                </c:pt>
                <c:pt idx="203">
                  <c:v>0.66889632107023411</c:v>
                </c:pt>
                <c:pt idx="204">
                  <c:v>0.62341137123745827</c:v>
                </c:pt>
                <c:pt idx="205">
                  <c:v>0.59531772575250841</c:v>
                </c:pt>
                <c:pt idx="206">
                  <c:v>0.58461538461538465</c:v>
                </c:pt>
                <c:pt idx="207">
                  <c:v>0.60200668896321075</c:v>
                </c:pt>
                <c:pt idx="208">
                  <c:v>0.58862876254180607</c:v>
                </c:pt>
                <c:pt idx="209">
                  <c:v>0.58996655518394647</c:v>
                </c:pt>
                <c:pt idx="210">
                  <c:v>0.70635451505016722</c:v>
                </c:pt>
                <c:pt idx="211">
                  <c:v>0.69698996655518397</c:v>
                </c:pt>
                <c:pt idx="212">
                  <c:v>0.70836120401337799</c:v>
                </c:pt>
                <c:pt idx="213">
                  <c:v>0.71170568561872904</c:v>
                </c:pt>
                <c:pt idx="214">
                  <c:v>0.71571906354515047</c:v>
                </c:pt>
                <c:pt idx="215">
                  <c:v>0.73244147157190631</c:v>
                </c:pt>
                <c:pt idx="216">
                  <c:v>0.69899665551839474</c:v>
                </c:pt>
                <c:pt idx="217">
                  <c:v>0.62608695652173907</c:v>
                </c:pt>
                <c:pt idx="218">
                  <c:v>0.6749163879598663</c:v>
                </c:pt>
                <c:pt idx="219">
                  <c:v>0.65150501672240801</c:v>
                </c:pt>
                <c:pt idx="220">
                  <c:v>0.62073578595317735</c:v>
                </c:pt>
                <c:pt idx="221">
                  <c:v>0.58260869565217388</c:v>
                </c:pt>
                <c:pt idx="222">
                  <c:v>0.5752508361204014</c:v>
                </c:pt>
                <c:pt idx="223">
                  <c:v>0.56254180602006687</c:v>
                </c:pt>
                <c:pt idx="224">
                  <c:v>0.48829431438127086</c:v>
                </c:pt>
                <c:pt idx="225">
                  <c:v>0.41672240802675581</c:v>
                </c:pt>
                <c:pt idx="226">
                  <c:v>0.44147157190635455</c:v>
                </c:pt>
                <c:pt idx="227">
                  <c:v>0.37591973244147159</c:v>
                </c:pt>
                <c:pt idx="228">
                  <c:v>0.5418060200668896</c:v>
                </c:pt>
                <c:pt idx="229">
                  <c:v>0.52107023411371245</c:v>
                </c:pt>
                <c:pt idx="230">
                  <c:v>0.52842809364548493</c:v>
                </c:pt>
                <c:pt idx="231">
                  <c:v>0.54515050167224077</c:v>
                </c:pt>
                <c:pt idx="232">
                  <c:v>0.5752508361204014</c:v>
                </c:pt>
                <c:pt idx="233">
                  <c:v>0.56120401337792636</c:v>
                </c:pt>
                <c:pt idx="234">
                  <c:v>0.51973244147157194</c:v>
                </c:pt>
                <c:pt idx="235">
                  <c:v>0.52441471571906351</c:v>
                </c:pt>
                <c:pt idx="236">
                  <c:v>0.50836120401337792</c:v>
                </c:pt>
                <c:pt idx="237">
                  <c:v>0.49498327759197319</c:v>
                </c:pt>
                <c:pt idx="238">
                  <c:v>0.49030100334448162</c:v>
                </c:pt>
                <c:pt idx="239">
                  <c:v>0.4494983277591974</c:v>
                </c:pt>
                <c:pt idx="240">
                  <c:v>0.42207357859531769</c:v>
                </c:pt>
                <c:pt idx="241">
                  <c:v>0.4321070234113713</c:v>
                </c:pt>
                <c:pt idx="242">
                  <c:v>0.43678929765886287</c:v>
                </c:pt>
                <c:pt idx="243">
                  <c:v>0.4321070234113713</c:v>
                </c:pt>
                <c:pt idx="244">
                  <c:v>0.39197324414715723</c:v>
                </c:pt>
                <c:pt idx="245">
                  <c:v>0.38795986622073581</c:v>
                </c:pt>
                <c:pt idx="246">
                  <c:v>0.45418060200668897</c:v>
                </c:pt>
                <c:pt idx="247">
                  <c:v>0.40468227424749159</c:v>
                </c:pt>
                <c:pt idx="248">
                  <c:v>0.36789297658862874</c:v>
                </c:pt>
                <c:pt idx="249">
                  <c:v>0.36521739130434783</c:v>
                </c:pt>
                <c:pt idx="250">
                  <c:v>0.34113712374581939</c:v>
                </c:pt>
                <c:pt idx="251">
                  <c:v>0.33110367892976589</c:v>
                </c:pt>
                <c:pt idx="252">
                  <c:v>0.3698996655518394</c:v>
                </c:pt>
                <c:pt idx="253">
                  <c:v>0.32240802675585284</c:v>
                </c:pt>
                <c:pt idx="254">
                  <c:v>0.39331103678929769</c:v>
                </c:pt>
                <c:pt idx="255">
                  <c:v>0.37190635451505016</c:v>
                </c:pt>
                <c:pt idx="256">
                  <c:v>0.334448160535117</c:v>
                </c:pt>
                <c:pt idx="257">
                  <c:v>0.33979933110367894</c:v>
                </c:pt>
                <c:pt idx="258">
                  <c:v>0.32909698996655518</c:v>
                </c:pt>
                <c:pt idx="259">
                  <c:v>0.33578595317725751</c:v>
                </c:pt>
                <c:pt idx="260">
                  <c:v>0.33177257525083614</c:v>
                </c:pt>
                <c:pt idx="261">
                  <c:v>0.36521739130434783</c:v>
                </c:pt>
                <c:pt idx="262">
                  <c:v>0.40334448160535114</c:v>
                </c:pt>
                <c:pt idx="263">
                  <c:v>0.37525083612040128</c:v>
                </c:pt>
                <c:pt idx="264">
                  <c:v>0.37257525083612031</c:v>
                </c:pt>
                <c:pt idx="265">
                  <c:v>0.37391304347826082</c:v>
                </c:pt>
                <c:pt idx="266">
                  <c:v>0.3966555183946488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18-4EC5-93C5-363346314EE3}"/>
            </c:ext>
          </c:extLst>
        </c:ser>
        <c:ser>
          <c:idx val="2"/>
          <c:order val="2"/>
          <c:tx>
            <c:strRef>
              <c:f>'Изменение цен + Опис.стат.'!$I$2</c:f>
              <c:strCache>
                <c:ptCount val="1"/>
                <c:pt idx="0">
                  <c:v>Сбербанк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'Изменение цен + Опис.стат.'!$F$3:$F$269</c:f>
              <c:numCache>
                <c:formatCode>m/d/yyyy</c:formatCode>
                <c:ptCount val="267"/>
                <c:pt idx="0">
                  <c:v>42009</c:v>
                </c:pt>
                <c:pt idx="1">
                  <c:v>42016</c:v>
                </c:pt>
                <c:pt idx="2">
                  <c:v>42023</c:v>
                </c:pt>
                <c:pt idx="3">
                  <c:v>42030</c:v>
                </c:pt>
                <c:pt idx="4">
                  <c:v>42037</c:v>
                </c:pt>
                <c:pt idx="5">
                  <c:v>42044</c:v>
                </c:pt>
                <c:pt idx="6">
                  <c:v>42051</c:v>
                </c:pt>
                <c:pt idx="7">
                  <c:v>42058</c:v>
                </c:pt>
                <c:pt idx="8">
                  <c:v>42065</c:v>
                </c:pt>
                <c:pt idx="9">
                  <c:v>42072</c:v>
                </c:pt>
                <c:pt idx="10">
                  <c:v>42079</c:v>
                </c:pt>
                <c:pt idx="11">
                  <c:v>42086</c:v>
                </c:pt>
                <c:pt idx="12">
                  <c:v>42093</c:v>
                </c:pt>
                <c:pt idx="13">
                  <c:v>42100</c:v>
                </c:pt>
                <c:pt idx="14">
                  <c:v>42107</c:v>
                </c:pt>
                <c:pt idx="15">
                  <c:v>42114</c:v>
                </c:pt>
                <c:pt idx="16">
                  <c:v>42121</c:v>
                </c:pt>
                <c:pt idx="17">
                  <c:v>42128</c:v>
                </c:pt>
                <c:pt idx="18">
                  <c:v>42135</c:v>
                </c:pt>
                <c:pt idx="19">
                  <c:v>42142</c:v>
                </c:pt>
                <c:pt idx="20">
                  <c:v>42149</c:v>
                </c:pt>
                <c:pt idx="21">
                  <c:v>42156</c:v>
                </c:pt>
                <c:pt idx="22">
                  <c:v>42163</c:v>
                </c:pt>
                <c:pt idx="23">
                  <c:v>42170</c:v>
                </c:pt>
                <c:pt idx="24">
                  <c:v>42177</c:v>
                </c:pt>
                <c:pt idx="25">
                  <c:v>42184</c:v>
                </c:pt>
                <c:pt idx="26">
                  <c:v>42191</c:v>
                </c:pt>
                <c:pt idx="27">
                  <c:v>42198</c:v>
                </c:pt>
                <c:pt idx="28">
                  <c:v>42205</c:v>
                </c:pt>
                <c:pt idx="29">
                  <c:v>42212</c:v>
                </c:pt>
                <c:pt idx="30">
                  <c:v>42219</c:v>
                </c:pt>
                <c:pt idx="31">
                  <c:v>42226</c:v>
                </c:pt>
                <c:pt idx="32">
                  <c:v>42233</c:v>
                </c:pt>
                <c:pt idx="33">
                  <c:v>42240</c:v>
                </c:pt>
                <c:pt idx="34">
                  <c:v>42247</c:v>
                </c:pt>
                <c:pt idx="35">
                  <c:v>42254</c:v>
                </c:pt>
                <c:pt idx="36">
                  <c:v>42261</c:v>
                </c:pt>
                <c:pt idx="37">
                  <c:v>42268</c:v>
                </c:pt>
                <c:pt idx="38">
                  <c:v>42275</c:v>
                </c:pt>
                <c:pt idx="39">
                  <c:v>42282</c:v>
                </c:pt>
                <c:pt idx="40">
                  <c:v>42289</c:v>
                </c:pt>
                <c:pt idx="41">
                  <c:v>42296</c:v>
                </c:pt>
                <c:pt idx="42">
                  <c:v>42303</c:v>
                </c:pt>
                <c:pt idx="43">
                  <c:v>42310</c:v>
                </c:pt>
                <c:pt idx="44">
                  <c:v>42317</c:v>
                </c:pt>
                <c:pt idx="45">
                  <c:v>42324</c:v>
                </c:pt>
                <c:pt idx="46">
                  <c:v>42331</c:v>
                </c:pt>
                <c:pt idx="47">
                  <c:v>42338</c:v>
                </c:pt>
                <c:pt idx="48">
                  <c:v>42345</c:v>
                </c:pt>
                <c:pt idx="49">
                  <c:v>42352</c:v>
                </c:pt>
                <c:pt idx="50">
                  <c:v>42359</c:v>
                </c:pt>
                <c:pt idx="51">
                  <c:v>42366</c:v>
                </c:pt>
                <c:pt idx="52">
                  <c:v>42373</c:v>
                </c:pt>
                <c:pt idx="53">
                  <c:v>42380</c:v>
                </c:pt>
                <c:pt idx="54">
                  <c:v>42387</c:v>
                </c:pt>
                <c:pt idx="55">
                  <c:v>42394</c:v>
                </c:pt>
                <c:pt idx="56">
                  <c:v>42401</c:v>
                </c:pt>
                <c:pt idx="57">
                  <c:v>42408</c:v>
                </c:pt>
                <c:pt idx="58">
                  <c:v>42415</c:v>
                </c:pt>
                <c:pt idx="59">
                  <c:v>42422</c:v>
                </c:pt>
                <c:pt idx="60">
                  <c:v>42429</c:v>
                </c:pt>
                <c:pt idx="61">
                  <c:v>42436</c:v>
                </c:pt>
                <c:pt idx="62">
                  <c:v>42443</c:v>
                </c:pt>
                <c:pt idx="63">
                  <c:v>42450</c:v>
                </c:pt>
                <c:pt idx="64">
                  <c:v>42457</c:v>
                </c:pt>
                <c:pt idx="65">
                  <c:v>42464</c:v>
                </c:pt>
                <c:pt idx="66">
                  <c:v>42471</c:v>
                </c:pt>
                <c:pt idx="67">
                  <c:v>42478</c:v>
                </c:pt>
                <c:pt idx="68">
                  <c:v>42485</c:v>
                </c:pt>
                <c:pt idx="69">
                  <c:v>42492</c:v>
                </c:pt>
                <c:pt idx="70">
                  <c:v>42499</c:v>
                </c:pt>
                <c:pt idx="71">
                  <c:v>42506</c:v>
                </c:pt>
                <c:pt idx="72">
                  <c:v>42513</c:v>
                </c:pt>
                <c:pt idx="73">
                  <c:v>42520</c:v>
                </c:pt>
                <c:pt idx="74">
                  <c:v>42527</c:v>
                </c:pt>
                <c:pt idx="75">
                  <c:v>42534</c:v>
                </c:pt>
                <c:pt idx="76">
                  <c:v>42541</c:v>
                </c:pt>
                <c:pt idx="77">
                  <c:v>42548</c:v>
                </c:pt>
                <c:pt idx="78">
                  <c:v>42555</c:v>
                </c:pt>
                <c:pt idx="79">
                  <c:v>42562</c:v>
                </c:pt>
                <c:pt idx="80">
                  <c:v>42569</c:v>
                </c:pt>
                <c:pt idx="81">
                  <c:v>42576</c:v>
                </c:pt>
                <c:pt idx="82">
                  <c:v>42583</c:v>
                </c:pt>
                <c:pt idx="83">
                  <c:v>42590</c:v>
                </c:pt>
                <c:pt idx="84">
                  <c:v>42597</c:v>
                </c:pt>
                <c:pt idx="85">
                  <c:v>42604</c:v>
                </c:pt>
                <c:pt idx="86">
                  <c:v>42611</c:v>
                </c:pt>
                <c:pt idx="87">
                  <c:v>42618</c:v>
                </c:pt>
                <c:pt idx="88">
                  <c:v>42625</c:v>
                </c:pt>
                <c:pt idx="89">
                  <c:v>42632</c:v>
                </c:pt>
                <c:pt idx="90">
                  <c:v>42639</c:v>
                </c:pt>
                <c:pt idx="91">
                  <c:v>42646</c:v>
                </c:pt>
                <c:pt idx="92">
                  <c:v>42653</c:v>
                </c:pt>
                <c:pt idx="93">
                  <c:v>42660</c:v>
                </c:pt>
                <c:pt idx="94">
                  <c:v>42667</c:v>
                </c:pt>
                <c:pt idx="95">
                  <c:v>42674</c:v>
                </c:pt>
                <c:pt idx="96">
                  <c:v>42681</c:v>
                </c:pt>
                <c:pt idx="97">
                  <c:v>42688</c:v>
                </c:pt>
                <c:pt idx="98">
                  <c:v>42695</c:v>
                </c:pt>
                <c:pt idx="99">
                  <c:v>42702</c:v>
                </c:pt>
                <c:pt idx="100">
                  <c:v>42709</c:v>
                </c:pt>
                <c:pt idx="101">
                  <c:v>42716</c:v>
                </c:pt>
                <c:pt idx="102">
                  <c:v>42723</c:v>
                </c:pt>
                <c:pt idx="103">
                  <c:v>42730</c:v>
                </c:pt>
                <c:pt idx="104">
                  <c:v>42737</c:v>
                </c:pt>
                <c:pt idx="105">
                  <c:v>42744</c:v>
                </c:pt>
                <c:pt idx="106">
                  <c:v>42751</c:v>
                </c:pt>
                <c:pt idx="107">
                  <c:v>42758</c:v>
                </c:pt>
                <c:pt idx="108">
                  <c:v>42765</c:v>
                </c:pt>
                <c:pt idx="109">
                  <c:v>42772</c:v>
                </c:pt>
                <c:pt idx="110">
                  <c:v>42779</c:v>
                </c:pt>
                <c:pt idx="111">
                  <c:v>42786</c:v>
                </c:pt>
                <c:pt idx="112">
                  <c:v>42793</c:v>
                </c:pt>
                <c:pt idx="113">
                  <c:v>42800</c:v>
                </c:pt>
                <c:pt idx="114">
                  <c:v>42807</c:v>
                </c:pt>
                <c:pt idx="115">
                  <c:v>42814</c:v>
                </c:pt>
                <c:pt idx="116">
                  <c:v>42821</c:v>
                </c:pt>
                <c:pt idx="117">
                  <c:v>42828</c:v>
                </c:pt>
                <c:pt idx="118">
                  <c:v>42835</c:v>
                </c:pt>
                <c:pt idx="119">
                  <c:v>42842</c:v>
                </c:pt>
                <c:pt idx="120">
                  <c:v>42849</c:v>
                </c:pt>
                <c:pt idx="121">
                  <c:v>42856</c:v>
                </c:pt>
                <c:pt idx="122">
                  <c:v>42863</c:v>
                </c:pt>
                <c:pt idx="123">
                  <c:v>42870</c:v>
                </c:pt>
                <c:pt idx="124">
                  <c:v>42877</c:v>
                </c:pt>
                <c:pt idx="125">
                  <c:v>42884</c:v>
                </c:pt>
                <c:pt idx="126">
                  <c:v>42891</c:v>
                </c:pt>
                <c:pt idx="127">
                  <c:v>42898</c:v>
                </c:pt>
                <c:pt idx="128">
                  <c:v>42905</c:v>
                </c:pt>
                <c:pt idx="129">
                  <c:v>42912</c:v>
                </c:pt>
                <c:pt idx="130">
                  <c:v>42919</c:v>
                </c:pt>
                <c:pt idx="131">
                  <c:v>42926</c:v>
                </c:pt>
                <c:pt idx="132">
                  <c:v>42933</c:v>
                </c:pt>
                <c:pt idx="133">
                  <c:v>42940</c:v>
                </c:pt>
                <c:pt idx="134">
                  <c:v>42947</c:v>
                </c:pt>
                <c:pt idx="135">
                  <c:v>42954</c:v>
                </c:pt>
                <c:pt idx="136">
                  <c:v>42961</c:v>
                </c:pt>
                <c:pt idx="137">
                  <c:v>42968</c:v>
                </c:pt>
                <c:pt idx="138">
                  <c:v>42975</c:v>
                </c:pt>
                <c:pt idx="139">
                  <c:v>42982</c:v>
                </c:pt>
                <c:pt idx="140">
                  <c:v>42989</c:v>
                </c:pt>
                <c:pt idx="141">
                  <c:v>42996</c:v>
                </c:pt>
                <c:pt idx="142">
                  <c:v>43003</c:v>
                </c:pt>
                <c:pt idx="143">
                  <c:v>43010</c:v>
                </c:pt>
                <c:pt idx="144">
                  <c:v>43017</c:v>
                </c:pt>
                <c:pt idx="145">
                  <c:v>43024</c:v>
                </c:pt>
                <c:pt idx="146">
                  <c:v>43031</c:v>
                </c:pt>
                <c:pt idx="147">
                  <c:v>43038</c:v>
                </c:pt>
                <c:pt idx="148">
                  <c:v>43045</c:v>
                </c:pt>
                <c:pt idx="149">
                  <c:v>43052</c:v>
                </c:pt>
                <c:pt idx="150">
                  <c:v>43059</c:v>
                </c:pt>
                <c:pt idx="151">
                  <c:v>43066</c:v>
                </c:pt>
                <c:pt idx="152">
                  <c:v>43073</c:v>
                </c:pt>
                <c:pt idx="153">
                  <c:v>43080</c:v>
                </c:pt>
                <c:pt idx="154">
                  <c:v>43087</c:v>
                </c:pt>
                <c:pt idx="155">
                  <c:v>43094</c:v>
                </c:pt>
                <c:pt idx="156">
                  <c:v>43101</c:v>
                </c:pt>
                <c:pt idx="157">
                  <c:v>43108</c:v>
                </c:pt>
                <c:pt idx="158">
                  <c:v>43115</c:v>
                </c:pt>
                <c:pt idx="159">
                  <c:v>43122</c:v>
                </c:pt>
                <c:pt idx="160">
                  <c:v>43129</c:v>
                </c:pt>
                <c:pt idx="161">
                  <c:v>43136</c:v>
                </c:pt>
                <c:pt idx="162">
                  <c:v>43143</c:v>
                </c:pt>
                <c:pt idx="163">
                  <c:v>43150</c:v>
                </c:pt>
                <c:pt idx="164">
                  <c:v>43157</c:v>
                </c:pt>
                <c:pt idx="165">
                  <c:v>43164</c:v>
                </c:pt>
                <c:pt idx="166">
                  <c:v>43171</c:v>
                </c:pt>
                <c:pt idx="167">
                  <c:v>43178</c:v>
                </c:pt>
                <c:pt idx="168">
                  <c:v>43185</c:v>
                </c:pt>
                <c:pt idx="169">
                  <c:v>43192</c:v>
                </c:pt>
                <c:pt idx="170">
                  <c:v>43199</c:v>
                </c:pt>
                <c:pt idx="171">
                  <c:v>43206</c:v>
                </c:pt>
                <c:pt idx="172">
                  <c:v>43213</c:v>
                </c:pt>
                <c:pt idx="173">
                  <c:v>43220</c:v>
                </c:pt>
                <c:pt idx="174">
                  <c:v>43227</c:v>
                </c:pt>
                <c:pt idx="175">
                  <c:v>43234</c:v>
                </c:pt>
                <c:pt idx="176">
                  <c:v>43241</c:v>
                </c:pt>
                <c:pt idx="177">
                  <c:v>43248</c:v>
                </c:pt>
                <c:pt idx="178">
                  <c:v>43255</c:v>
                </c:pt>
                <c:pt idx="179">
                  <c:v>43262</c:v>
                </c:pt>
                <c:pt idx="180">
                  <c:v>43269</c:v>
                </c:pt>
                <c:pt idx="181">
                  <c:v>43276</c:v>
                </c:pt>
                <c:pt idx="182">
                  <c:v>43283</c:v>
                </c:pt>
                <c:pt idx="183">
                  <c:v>43290</c:v>
                </c:pt>
                <c:pt idx="184">
                  <c:v>43297</c:v>
                </c:pt>
                <c:pt idx="185">
                  <c:v>43304</c:v>
                </c:pt>
                <c:pt idx="186">
                  <c:v>43311</c:v>
                </c:pt>
                <c:pt idx="187">
                  <c:v>43318</c:v>
                </c:pt>
                <c:pt idx="188">
                  <c:v>43325</c:v>
                </c:pt>
                <c:pt idx="189">
                  <c:v>43332</c:v>
                </c:pt>
                <c:pt idx="190">
                  <c:v>43339</c:v>
                </c:pt>
                <c:pt idx="191">
                  <c:v>43346</c:v>
                </c:pt>
                <c:pt idx="192">
                  <c:v>43353</c:v>
                </c:pt>
                <c:pt idx="193">
                  <c:v>43360</c:v>
                </c:pt>
                <c:pt idx="194">
                  <c:v>43367</c:v>
                </c:pt>
                <c:pt idx="195">
                  <c:v>43374</c:v>
                </c:pt>
                <c:pt idx="196">
                  <c:v>43381</c:v>
                </c:pt>
                <c:pt idx="197">
                  <c:v>43388</c:v>
                </c:pt>
                <c:pt idx="198">
                  <c:v>43395</c:v>
                </c:pt>
                <c:pt idx="199">
                  <c:v>43402</c:v>
                </c:pt>
                <c:pt idx="200">
                  <c:v>43409</c:v>
                </c:pt>
                <c:pt idx="201">
                  <c:v>43416</c:v>
                </c:pt>
                <c:pt idx="202">
                  <c:v>43423</c:v>
                </c:pt>
                <c:pt idx="203">
                  <c:v>43430</c:v>
                </c:pt>
                <c:pt idx="204">
                  <c:v>43437</c:v>
                </c:pt>
                <c:pt idx="205">
                  <c:v>43444</c:v>
                </c:pt>
                <c:pt idx="206">
                  <c:v>43451</c:v>
                </c:pt>
                <c:pt idx="207">
                  <c:v>43458</c:v>
                </c:pt>
                <c:pt idx="208">
                  <c:v>43465</c:v>
                </c:pt>
                <c:pt idx="209">
                  <c:v>43472</c:v>
                </c:pt>
                <c:pt idx="210">
                  <c:v>43479</c:v>
                </c:pt>
                <c:pt idx="211">
                  <c:v>43486</c:v>
                </c:pt>
                <c:pt idx="212">
                  <c:v>43493</c:v>
                </c:pt>
                <c:pt idx="213">
                  <c:v>43500</c:v>
                </c:pt>
                <c:pt idx="214">
                  <c:v>43507</c:v>
                </c:pt>
                <c:pt idx="215">
                  <c:v>43514</c:v>
                </c:pt>
                <c:pt idx="216">
                  <c:v>43521</c:v>
                </c:pt>
                <c:pt idx="217">
                  <c:v>43528</c:v>
                </c:pt>
                <c:pt idx="218">
                  <c:v>43535</c:v>
                </c:pt>
                <c:pt idx="219">
                  <c:v>43542</c:v>
                </c:pt>
                <c:pt idx="220">
                  <c:v>43549</c:v>
                </c:pt>
                <c:pt idx="221">
                  <c:v>43556</c:v>
                </c:pt>
                <c:pt idx="222">
                  <c:v>43563</c:v>
                </c:pt>
                <c:pt idx="223">
                  <c:v>43570</c:v>
                </c:pt>
                <c:pt idx="224">
                  <c:v>43577</c:v>
                </c:pt>
                <c:pt idx="225">
                  <c:v>43584</c:v>
                </c:pt>
                <c:pt idx="226">
                  <c:v>43591</c:v>
                </c:pt>
                <c:pt idx="227">
                  <c:v>43598</c:v>
                </c:pt>
                <c:pt idx="228">
                  <c:v>43605</c:v>
                </c:pt>
                <c:pt idx="229">
                  <c:v>43612</c:v>
                </c:pt>
                <c:pt idx="230">
                  <c:v>43619</c:v>
                </c:pt>
                <c:pt idx="231">
                  <c:v>43626</c:v>
                </c:pt>
                <c:pt idx="232">
                  <c:v>43633</c:v>
                </c:pt>
                <c:pt idx="233">
                  <c:v>43640</c:v>
                </c:pt>
                <c:pt idx="234">
                  <c:v>43647</c:v>
                </c:pt>
                <c:pt idx="235">
                  <c:v>43654</c:v>
                </c:pt>
                <c:pt idx="236">
                  <c:v>43661</c:v>
                </c:pt>
                <c:pt idx="237">
                  <c:v>43668</c:v>
                </c:pt>
                <c:pt idx="238">
                  <c:v>43675</c:v>
                </c:pt>
                <c:pt idx="239">
                  <c:v>43682</c:v>
                </c:pt>
                <c:pt idx="240">
                  <c:v>43689</c:v>
                </c:pt>
                <c:pt idx="241">
                  <c:v>43696</c:v>
                </c:pt>
                <c:pt idx="242">
                  <c:v>43703</c:v>
                </c:pt>
                <c:pt idx="243">
                  <c:v>43710</c:v>
                </c:pt>
                <c:pt idx="244">
                  <c:v>43717</c:v>
                </c:pt>
                <c:pt idx="245">
                  <c:v>43724</c:v>
                </c:pt>
                <c:pt idx="246">
                  <c:v>43731</c:v>
                </c:pt>
                <c:pt idx="247">
                  <c:v>43738</c:v>
                </c:pt>
                <c:pt idx="248">
                  <c:v>43745</c:v>
                </c:pt>
                <c:pt idx="249">
                  <c:v>43752</c:v>
                </c:pt>
                <c:pt idx="250">
                  <c:v>43759</c:v>
                </c:pt>
                <c:pt idx="251">
                  <c:v>43766</c:v>
                </c:pt>
                <c:pt idx="252">
                  <c:v>43773</c:v>
                </c:pt>
                <c:pt idx="253">
                  <c:v>43780</c:v>
                </c:pt>
                <c:pt idx="254">
                  <c:v>43787</c:v>
                </c:pt>
                <c:pt idx="255">
                  <c:v>43794</c:v>
                </c:pt>
                <c:pt idx="256">
                  <c:v>43801</c:v>
                </c:pt>
                <c:pt idx="257">
                  <c:v>43808</c:v>
                </c:pt>
                <c:pt idx="258">
                  <c:v>43815</c:v>
                </c:pt>
                <c:pt idx="259">
                  <c:v>43822</c:v>
                </c:pt>
                <c:pt idx="260">
                  <c:v>43829</c:v>
                </c:pt>
                <c:pt idx="261">
                  <c:v>43836</c:v>
                </c:pt>
                <c:pt idx="262">
                  <c:v>43843</c:v>
                </c:pt>
                <c:pt idx="263">
                  <c:v>43850</c:v>
                </c:pt>
                <c:pt idx="264">
                  <c:v>43857</c:v>
                </c:pt>
                <c:pt idx="265">
                  <c:v>43864</c:v>
                </c:pt>
                <c:pt idx="266">
                  <c:v>43871</c:v>
                </c:pt>
              </c:numCache>
            </c:numRef>
          </c:cat>
          <c:val>
            <c:numRef>
              <c:f>'Изменение цен + Опис.стат.'!$I$3:$I$269</c:f>
              <c:numCache>
                <c:formatCode>General</c:formatCode>
                <c:ptCount val="267"/>
                <c:pt idx="0">
                  <c:v>9.7002171000970076E-3</c:v>
                </c:pt>
                <c:pt idx="1">
                  <c:v>4.5729594900457389E-3</c:v>
                </c:pt>
                <c:pt idx="2">
                  <c:v>1.5936070950159375E-2</c:v>
                </c:pt>
                <c:pt idx="3">
                  <c:v>2.3095755000230958E-3</c:v>
                </c:pt>
                <c:pt idx="4">
                  <c:v>1.5289389810152904E-2</c:v>
                </c:pt>
                <c:pt idx="5">
                  <c:v>4.4343849600443408E-2</c:v>
                </c:pt>
                <c:pt idx="6">
                  <c:v>6.3513326250635133E-2</c:v>
                </c:pt>
                <c:pt idx="7">
                  <c:v>6.88715414106887E-2</c:v>
                </c:pt>
                <c:pt idx="8">
                  <c:v>5.6584599750565845E-2</c:v>
                </c:pt>
                <c:pt idx="9">
                  <c:v>3.1733567370317357E-2</c:v>
                </c:pt>
                <c:pt idx="10">
                  <c:v>2.7714906000277147E-2</c:v>
                </c:pt>
                <c:pt idx="11">
                  <c:v>0</c:v>
                </c:pt>
                <c:pt idx="12">
                  <c:v>2.078617950020786E-2</c:v>
                </c:pt>
                <c:pt idx="13">
                  <c:v>4.8501085500485007E-2</c:v>
                </c:pt>
                <c:pt idx="14">
                  <c:v>5.3120236500531201E-2</c:v>
                </c:pt>
                <c:pt idx="15">
                  <c:v>6.813247725068132E-2</c:v>
                </c:pt>
                <c:pt idx="16">
                  <c:v>7.3444500900734469E-2</c:v>
                </c:pt>
                <c:pt idx="17">
                  <c:v>6.6977689500669776E-2</c:v>
                </c:pt>
                <c:pt idx="18">
                  <c:v>6.4899071550648973E-2</c:v>
                </c:pt>
                <c:pt idx="19">
                  <c:v>6.1665665850616627E-2</c:v>
                </c:pt>
                <c:pt idx="20">
                  <c:v>5.7739387500577388E-2</c:v>
                </c:pt>
                <c:pt idx="21">
                  <c:v>4.4390041110443895E-2</c:v>
                </c:pt>
                <c:pt idx="22">
                  <c:v>5.3351194050533499E-2</c:v>
                </c:pt>
                <c:pt idx="23">
                  <c:v>4.8778234560487792E-2</c:v>
                </c:pt>
                <c:pt idx="24">
                  <c:v>4.4343849600443408E-2</c:v>
                </c:pt>
                <c:pt idx="25">
                  <c:v>4.466719017044668E-2</c:v>
                </c:pt>
                <c:pt idx="26">
                  <c:v>4.6468659060464698E-2</c:v>
                </c:pt>
                <c:pt idx="27">
                  <c:v>6.7070072520670682E-2</c:v>
                </c:pt>
                <c:pt idx="28">
                  <c:v>4.3650976950436522E-2</c:v>
                </c:pt>
                <c:pt idx="29">
                  <c:v>5.2196406300521948E-2</c:v>
                </c:pt>
                <c:pt idx="30">
                  <c:v>6.0972793200609741E-2</c:v>
                </c:pt>
                <c:pt idx="31">
                  <c:v>6.203519793062038E-2</c:v>
                </c:pt>
                <c:pt idx="32">
                  <c:v>4.0925677860409251E-2</c:v>
                </c:pt>
                <c:pt idx="33">
                  <c:v>6.3836666820638335E-2</c:v>
                </c:pt>
                <c:pt idx="34">
                  <c:v>5.9864196960598609E-2</c:v>
                </c:pt>
                <c:pt idx="35">
                  <c:v>6.0510878100605077E-2</c:v>
                </c:pt>
                <c:pt idx="36">
                  <c:v>6.6977689500669776E-2</c:v>
                </c:pt>
                <c:pt idx="37">
                  <c:v>6.4529539470645284E-2</c:v>
                </c:pt>
                <c:pt idx="38">
                  <c:v>5.9125132800591236E-2</c:v>
                </c:pt>
                <c:pt idx="39">
                  <c:v>0.11441637027114414</c:v>
                </c:pt>
                <c:pt idx="40">
                  <c:v>0.12711903552127116</c:v>
                </c:pt>
                <c:pt idx="41">
                  <c:v>0.13603399695136034</c:v>
                </c:pt>
                <c:pt idx="42">
                  <c:v>0.13640352903136405</c:v>
                </c:pt>
                <c:pt idx="43">
                  <c:v>0.15284770659152849</c:v>
                </c:pt>
                <c:pt idx="44">
                  <c:v>0.14966049240149662</c:v>
                </c:pt>
                <c:pt idx="45">
                  <c:v>0.21386669130213865</c:v>
                </c:pt>
                <c:pt idx="46">
                  <c:v>0.20116402605201161</c:v>
                </c:pt>
                <c:pt idx="47">
                  <c:v>0.19423529955194233</c:v>
                </c:pt>
                <c:pt idx="48">
                  <c:v>0.17160145965171603</c:v>
                </c:pt>
                <c:pt idx="49">
                  <c:v>0.17465009931174649</c:v>
                </c:pt>
                <c:pt idx="50">
                  <c:v>0.18633655134186336</c:v>
                </c:pt>
                <c:pt idx="51">
                  <c:v>0.18596701926185968</c:v>
                </c:pt>
                <c:pt idx="52">
                  <c:v>0.16559656335165593</c:v>
                </c:pt>
                <c:pt idx="53">
                  <c:v>0.12134509677121343</c:v>
                </c:pt>
                <c:pt idx="54">
                  <c:v>0.14088410550140884</c:v>
                </c:pt>
                <c:pt idx="55">
                  <c:v>0.16397986050163979</c:v>
                </c:pt>
                <c:pt idx="56">
                  <c:v>0.16721326620167215</c:v>
                </c:pt>
                <c:pt idx="57">
                  <c:v>0.15635826135156355</c:v>
                </c:pt>
                <c:pt idx="58">
                  <c:v>0.19118665989191186</c:v>
                </c:pt>
                <c:pt idx="59">
                  <c:v>0.20897039124208966</c:v>
                </c:pt>
                <c:pt idx="60">
                  <c:v>0.22167305649221669</c:v>
                </c:pt>
                <c:pt idx="61">
                  <c:v>0.22292022726222921</c:v>
                </c:pt>
                <c:pt idx="62">
                  <c:v>0.23742436140237427</c:v>
                </c:pt>
                <c:pt idx="63">
                  <c:v>0.22218116310222177</c:v>
                </c:pt>
                <c:pt idx="64">
                  <c:v>0.21950205552219498</c:v>
                </c:pt>
                <c:pt idx="65">
                  <c:v>0.23982631992239825</c:v>
                </c:pt>
                <c:pt idx="66">
                  <c:v>0.26929650330269295</c:v>
                </c:pt>
                <c:pt idx="67">
                  <c:v>0.27830384775278305</c:v>
                </c:pt>
                <c:pt idx="68">
                  <c:v>0.28892789505288924</c:v>
                </c:pt>
                <c:pt idx="69">
                  <c:v>0.27548616564275485</c:v>
                </c:pt>
                <c:pt idx="70">
                  <c:v>0.27747240057277467</c:v>
                </c:pt>
                <c:pt idx="71">
                  <c:v>0.28130629590281309</c:v>
                </c:pt>
                <c:pt idx="72">
                  <c:v>0.33350270220333494</c:v>
                </c:pt>
                <c:pt idx="73">
                  <c:v>0.32606586909326069</c:v>
                </c:pt>
                <c:pt idx="74">
                  <c:v>0.3348884475033489</c:v>
                </c:pt>
                <c:pt idx="75">
                  <c:v>0.31271652270312711</c:v>
                </c:pt>
                <c:pt idx="76">
                  <c:v>0.3344265324033443</c:v>
                </c:pt>
                <c:pt idx="77">
                  <c:v>0.33650515035336503</c:v>
                </c:pt>
                <c:pt idx="78">
                  <c:v>0.33909187491339088</c:v>
                </c:pt>
                <c:pt idx="79">
                  <c:v>0.3562289251235623</c:v>
                </c:pt>
                <c:pt idx="80">
                  <c:v>0.35475079680354754</c:v>
                </c:pt>
                <c:pt idx="81">
                  <c:v>0.36098665065360985</c:v>
                </c:pt>
                <c:pt idx="82">
                  <c:v>0.3588618411935886</c:v>
                </c:pt>
                <c:pt idx="83">
                  <c:v>0.36237239595362364</c:v>
                </c:pt>
                <c:pt idx="84">
                  <c:v>0.34551249480345514</c:v>
                </c:pt>
                <c:pt idx="85">
                  <c:v>0.3891634717538916</c:v>
                </c:pt>
                <c:pt idx="86">
                  <c:v>0.39669268788396689</c:v>
                </c:pt>
                <c:pt idx="87">
                  <c:v>0.41849508060418489</c:v>
                </c:pt>
                <c:pt idx="88">
                  <c:v>0.39724698600397246</c:v>
                </c:pt>
                <c:pt idx="89">
                  <c:v>0.41803316550418029</c:v>
                </c:pt>
                <c:pt idx="90">
                  <c:v>0.38957919534389579</c:v>
                </c:pt>
                <c:pt idx="91">
                  <c:v>0.40528430874405286</c:v>
                </c:pt>
                <c:pt idx="92">
                  <c:v>0.39599981523395994</c:v>
                </c:pt>
                <c:pt idx="93">
                  <c:v>0.40380618042403799</c:v>
                </c:pt>
                <c:pt idx="94">
                  <c:v>0.40740911820407399</c:v>
                </c:pt>
                <c:pt idx="95">
                  <c:v>0.37761559425377617</c:v>
                </c:pt>
                <c:pt idx="96">
                  <c:v>0.41807935701418075</c:v>
                </c:pt>
                <c:pt idx="97">
                  <c:v>0.41133539655411339</c:v>
                </c:pt>
                <c:pt idx="98">
                  <c:v>0.45895884336458964</c:v>
                </c:pt>
                <c:pt idx="99">
                  <c:v>0.45452445840454525</c:v>
                </c:pt>
                <c:pt idx="100">
                  <c:v>0.50191694766501915</c:v>
                </c:pt>
                <c:pt idx="101">
                  <c:v>0.52150214790521499</c:v>
                </c:pt>
                <c:pt idx="102">
                  <c:v>0.50879948265508801</c:v>
                </c:pt>
                <c:pt idx="103">
                  <c:v>0.51849969975518495</c:v>
                </c:pt>
                <c:pt idx="104">
                  <c:v>0.50667467319506676</c:v>
                </c:pt>
                <c:pt idx="105">
                  <c:v>0.47992978890479931</c:v>
                </c:pt>
                <c:pt idx="106">
                  <c:v>0.49189338999491894</c:v>
                </c:pt>
                <c:pt idx="107">
                  <c:v>0.54469028592544677</c:v>
                </c:pt>
                <c:pt idx="108">
                  <c:v>0.52104023280521039</c:v>
                </c:pt>
                <c:pt idx="109">
                  <c:v>0.482701279504827</c:v>
                </c:pt>
                <c:pt idx="110">
                  <c:v>0.48265508799482659</c:v>
                </c:pt>
                <c:pt idx="111">
                  <c:v>0.4827474710148274</c:v>
                </c:pt>
                <c:pt idx="112">
                  <c:v>0.47762021340477623</c:v>
                </c:pt>
                <c:pt idx="113">
                  <c:v>0.44574807150445744</c:v>
                </c:pt>
                <c:pt idx="114">
                  <c:v>0.46260797265462611</c:v>
                </c:pt>
                <c:pt idx="115">
                  <c:v>0.4781745115247818</c:v>
                </c:pt>
                <c:pt idx="116">
                  <c:v>0.45637211880456374</c:v>
                </c:pt>
                <c:pt idx="117">
                  <c:v>0.46417848399464179</c:v>
                </c:pt>
                <c:pt idx="118">
                  <c:v>0.40759388424407594</c:v>
                </c:pt>
                <c:pt idx="119">
                  <c:v>0.45540209709455404</c:v>
                </c:pt>
                <c:pt idx="120">
                  <c:v>0.4813155342048131</c:v>
                </c:pt>
                <c:pt idx="121">
                  <c:v>0.48408702480484089</c:v>
                </c:pt>
                <c:pt idx="122">
                  <c:v>0.49286341170492853</c:v>
                </c:pt>
                <c:pt idx="123">
                  <c:v>0.49826781837498269</c:v>
                </c:pt>
                <c:pt idx="124">
                  <c:v>0.46052935470460521</c:v>
                </c:pt>
                <c:pt idx="125">
                  <c:v>0.44408517714444079</c:v>
                </c:pt>
                <c:pt idx="126">
                  <c:v>0.41170492863411701</c:v>
                </c:pt>
                <c:pt idx="127">
                  <c:v>0.37244214513372437</c:v>
                </c:pt>
                <c:pt idx="128">
                  <c:v>0.38385144810383848</c:v>
                </c:pt>
                <c:pt idx="129">
                  <c:v>0.39073398309390733</c:v>
                </c:pt>
                <c:pt idx="130">
                  <c:v>0.42108180516421079</c:v>
                </c:pt>
                <c:pt idx="131">
                  <c:v>0.46376276040463765</c:v>
                </c:pt>
                <c:pt idx="132">
                  <c:v>0.46699616610466993</c:v>
                </c:pt>
                <c:pt idx="133">
                  <c:v>0.4822393644048224</c:v>
                </c:pt>
                <c:pt idx="134">
                  <c:v>0.50224028823502231</c:v>
                </c:pt>
                <c:pt idx="135">
                  <c:v>0.51295671855512959</c:v>
                </c:pt>
                <c:pt idx="136">
                  <c:v>0.5011778835050118</c:v>
                </c:pt>
                <c:pt idx="137">
                  <c:v>0.55203473601552033</c:v>
                </c:pt>
                <c:pt idx="138">
                  <c:v>0.5665850616656658</c:v>
                </c:pt>
                <c:pt idx="139">
                  <c:v>0.57688576839576877</c:v>
                </c:pt>
                <c:pt idx="140">
                  <c:v>0.59009654025590097</c:v>
                </c:pt>
                <c:pt idx="141">
                  <c:v>0.58455355905584561</c:v>
                </c:pt>
                <c:pt idx="142">
                  <c:v>0.60663310083606636</c:v>
                </c:pt>
                <c:pt idx="143">
                  <c:v>0.61508614716615084</c:v>
                </c:pt>
                <c:pt idx="144">
                  <c:v>0.625802577486258</c:v>
                </c:pt>
                <c:pt idx="145">
                  <c:v>0.60958935747609588</c:v>
                </c:pt>
                <c:pt idx="146">
                  <c:v>0.62381634255623819</c:v>
                </c:pt>
                <c:pt idx="147">
                  <c:v>0.6134232528061343</c:v>
                </c:pt>
                <c:pt idx="148">
                  <c:v>0.72382096170723809</c:v>
                </c:pt>
                <c:pt idx="149">
                  <c:v>0.76054321215760545</c:v>
                </c:pt>
                <c:pt idx="150">
                  <c:v>0.77139821700771394</c:v>
                </c:pt>
                <c:pt idx="151">
                  <c:v>0.7413737355074137</c:v>
                </c:pt>
                <c:pt idx="152">
                  <c:v>0.7385560533973855</c:v>
                </c:pt>
                <c:pt idx="153">
                  <c:v>0.764608065037646</c:v>
                </c:pt>
                <c:pt idx="154">
                  <c:v>0.74109658644741094</c:v>
                </c:pt>
                <c:pt idx="155">
                  <c:v>0.75846459420758461</c:v>
                </c:pt>
                <c:pt idx="156">
                  <c:v>0.82036121760820357</c:v>
                </c:pt>
                <c:pt idx="157">
                  <c:v>0.81643493925816435</c:v>
                </c:pt>
                <c:pt idx="158">
                  <c:v>0.83814494895838132</c:v>
                </c:pt>
                <c:pt idx="159">
                  <c:v>0.85916208600859156</c:v>
                </c:pt>
                <c:pt idx="160">
                  <c:v>0.90683172432906822</c:v>
                </c:pt>
                <c:pt idx="161">
                  <c:v>0.8735276456187353</c:v>
                </c:pt>
                <c:pt idx="162">
                  <c:v>0.95149891449951496</c:v>
                </c:pt>
                <c:pt idx="163">
                  <c:v>1</c:v>
                </c:pt>
                <c:pt idx="164">
                  <c:v>0.97926001200979251</c:v>
                </c:pt>
                <c:pt idx="165">
                  <c:v>0.98665065360986659</c:v>
                </c:pt>
                <c:pt idx="166">
                  <c:v>0.90142731765901418</c:v>
                </c:pt>
                <c:pt idx="167">
                  <c:v>0.9284493510092845</c:v>
                </c:pt>
                <c:pt idx="168">
                  <c:v>0.88950990807889507</c:v>
                </c:pt>
                <c:pt idx="169">
                  <c:v>0.90424499976904238</c:v>
                </c:pt>
                <c:pt idx="170">
                  <c:v>0.66377199870663761</c:v>
                </c:pt>
                <c:pt idx="171">
                  <c:v>0.71301214836713012</c:v>
                </c:pt>
                <c:pt idx="172">
                  <c:v>0.75661693380756623</c:v>
                </c:pt>
                <c:pt idx="173">
                  <c:v>0.77393875005773938</c:v>
                </c:pt>
                <c:pt idx="174">
                  <c:v>0.80705806272807057</c:v>
                </c:pt>
                <c:pt idx="175">
                  <c:v>0.74460714120744598</c:v>
                </c:pt>
                <c:pt idx="176">
                  <c:v>0.73444500900734444</c:v>
                </c:pt>
                <c:pt idx="177">
                  <c:v>0.73444500900734444</c:v>
                </c:pt>
                <c:pt idx="178">
                  <c:v>0.70026329160700262</c:v>
                </c:pt>
                <c:pt idx="179">
                  <c:v>0.68529724236685297</c:v>
                </c:pt>
                <c:pt idx="180">
                  <c:v>0.70871633793708722</c:v>
                </c:pt>
                <c:pt idx="181">
                  <c:v>0.72520670700725198</c:v>
                </c:pt>
                <c:pt idx="182">
                  <c:v>0.76543951221765438</c:v>
                </c:pt>
                <c:pt idx="183">
                  <c:v>0.77994364635779934</c:v>
                </c:pt>
                <c:pt idx="184">
                  <c:v>0.66210910434662107</c:v>
                </c:pt>
                <c:pt idx="185">
                  <c:v>0.68317243290683172</c:v>
                </c:pt>
                <c:pt idx="186">
                  <c:v>0.65227031271652269</c:v>
                </c:pt>
                <c:pt idx="187">
                  <c:v>0.57808674765578083</c:v>
                </c:pt>
                <c:pt idx="188">
                  <c:v>0.59379186105593795</c:v>
                </c:pt>
                <c:pt idx="189">
                  <c:v>0.55148043789551471</c:v>
                </c:pt>
                <c:pt idx="190">
                  <c:v>0.55891727100558919</c:v>
                </c:pt>
                <c:pt idx="191">
                  <c:v>0.52612129890526127</c:v>
                </c:pt>
                <c:pt idx="192">
                  <c:v>0.58991177421589913</c:v>
                </c:pt>
                <c:pt idx="193">
                  <c:v>0.61176035844611754</c:v>
                </c:pt>
                <c:pt idx="194">
                  <c:v>0.65739757032657387</c:v>
                </c:pt>
                <c:pt idx="195">
                  <c:v>0.58293685620582925</c:v>
                </c:pt>
                <c:pt idx="196">
                  <c:v>0.60441590835604408</c:v>
                </c:pt>
                <c:pt idx="197">
                  <c:v>0.56723174280567235</c:v>
                </c:pt>
                <c:pt idx="198">
                  <c:v>0.5542981200055429</c:v>
                </c:pt>
                <c:pt idx="199">
                  <c:v>0.60788027160607871</c:v>
                </c:pt>
                <c:pt idx="200">
                  <c:v>0.62243059725622429</c:v>
                </c:pt>
                <c:pt idx="201">
                  <c:v>0.63864381726638642</c:v>
                </c:pt>
                <c:pt idx="202">
                  <c:v>0.62959028130629591</c:v>
                </c:pt>
                <c:pt idx="203">
                  <c:v>0.61434708300614349</c:v>
                </c:pt>
                <c:pt idx="204">
                  <c:v>0.61901242551619007</c:v>
                </c:pt>
                <c:pt idx="205">
                  <c:v>0.57245138343572455</c:v>
                </c:pt>
                <c:pt idx="206">
                  <c:v>0.58104300429581035</c:v>
                </c:pt>
                <c:pt idx="207">
                  <c:v>0.57877962030578778</c:v>
                </c:pt>
                <c:pt idx="208">
                  <c:v>0.60044343849600446</c:v>
                </c:pt>
                <c:pt idx="209">
                  <c:v>0.62728070580627282</c:v>
                </c:pt>
                <c:pt idx="210">
                  <c:v>0.68104762344681047</c:v>
                </c:pt>
                <c:pt idx="211">
                  <c:v>0.69749180100697494</c:v>
                </c:pt>
                <c:pt idx="212">
                  <c:v>0.71730795879717302</c:v>
                </c:pt>
                <c:pt idx="213">
                  <c:v>0.69023973393690241</c:v>
                </c:pt>
                <c:pt idx="214">
                  <c:v>0.67901519700679014</c:v>
                </c:pt>
                <c:pt idx="215">
                  <c:v>0.66631253175666305</c:v>
                </c:pt>
                <c:pt idx="216">
                  <c:v>0.67227123654672261</c:v>
                </c:pt>
                <c:pt idx="217">
                  <c:v>0.66030763545660298</c:v>
                </c:pt>
                <c:pt idx="218">
                  <c:v>0.6584599750565846</c:v>
                </c:pt>
                <c:pt idx="219">
                  <c:v>0.67762945170677624</c:v>
                </c:pt>
                <c:pt idx="220">
                  <c:v>0.70867014642708659</c:v>
                </c:pt>
                <c:pt idx="221">
                  <c:v>0.76908864150769085</c:v>
                </c:pt>
                <c:pt idx="222">
                  <c:v>0.82451845350824515</c:v>
                </c:pt>
                <c:pt idx="223">
                  <c:v>0.79264631160792642</c:v>
                </c:pt>
                <c:pt idx="224">
                  <c:v>0.74913390918749134</c:v>
                </c:pt>
                <c:pt idx="225">
                  <c:v>0.79227677952792275</c:v>
                </c:pt>
                <c:pt idx="226">
                  <c:v>0.76677906600766776</c:v>
                </c:pt>
                <c:pt idx="227">
                  <c:v>0.76650191694766501</c:v>
                </c:pt>
                <c:pt idx="228">
                  <c:v>0.80119174095801182</c:v>
                </c:pt>
                <c:pt idx="229">
                  <c:v>0.79560256824795605</c:v>
                </c:pt>
                <c:pt idx="230">
                  <c:v>0.86507459928865071</c:v>
                </c:pt>
                <c:pt idx="231">
                  <c:v>0.82128504780821288</c:v>
                </c:pt>
                <c:pt idx="232">
                  <c:v>0.81768211002817681</c:v>
                </c:pt>
                <c:pt idx="233">
                  <c:v>0.82013026005820133</c:v>
                </c:pt>
                <c:pt idx="234">
                  <c:v>0.839900226338399</c:v>
                </c:pt>
                <c:pt idx="235">
                  <c:v>0.81306295902813064</c:v>
                </c:pt>
                <c:pt idx="236">
                  <c:v>0.79380109935793797</c:v>
                </c:pt>
                <c:pt idx="237">
                  <c:v>0.78317705205783184</c:v>
                </c:pt>
                <c:pt idx="238">
                  <c:v>0.73818652131738183</c:v>
                </c:pt>
                <c:pt idx="239">
                  <c:v>0.73753984017737528</c:v>
                </c:pt>
                <c:pt idx="240">
                  <c:v>0.71158021155711582</c:v>
                </c:pt>
                <c:pt idx="241">
                  <c:v>0.73213543350732135</c:v>
                </c:pt>
                <c:pt idx="242">
                  <c:v>0.75384544320753832</c:v>
                </c:pt>
                <c:pt idx="243">
                  <c:v>0.77610975102776114</c:v>
                </c:pt>
                <c:pt idx="244">
                  <c:v>0.79449397200794492</c:v>
                </c:pt>
                <c:pt idx="245">
                  <c:v>0.78987482100789874</c:v>
                </c:pt>
                <c:pt idx="246">
                  <c:v>0.77162917455771629</c:v>
                </c:pt>
                <c:pt idx="247">
                  <c:v>0.74719386576747182</c:v>
                </c:pt>
                <c:pt idx="248">
                  <c:v>0.7820684558178207</c:v>
                </c:pt>
                <c:pt idx="249">
                  <c:v>0.8062728070580627</c:v>
                </c:pt>
                <c:pt idx="250">
                  <c:v>0.82682802900826824</c:v>
                </c:pt>
                <c:pt idx="251">
                  <c:v>0.81019908540810204</c:v>
                </c:pt>
                <c:pt idx="252">
                  <c:v>0.827613284678276</c:v>
                </c:pt>
                <c:pt idx="253">
                  <c:v>0.82682802900826824</c:v>
                </c:pt>
                <c:pt idx="254">
                  <c:v>0.81819021663818181</c:v>
                </c:pt>
                <c:pt idx="255">
                  <c:v>0.79902073998799017</c:v>
                </c:pt>
                <c:pt idx="256">
                  <c:v>0.8043789551480437</c:v>
                </c:pt>
                <c:pt idx="257">
                  <c:v>0.83241720171832423</c:v>
                </c:pt>
                <c:pt idx="258">
                  <c:v>0.84858423021848584</c:v>
                </c:pt>
                <c:pt idx="259">
                  <c:v>0.8825349900688253</c:v>
                </c:pt>
                <c:pt idx="260">
                  <c:v>0.89611529400896106</c:v>
                </c:pt>
                <c:pt idx="261">
                  <c:v>0.91085038569910848</c:v>
                </c:pt>
                <c:pt idx="262">
                  <c:v>0.93075892650930758</c:v>
                </c:pt>
                <c:pt idx="263">
                  <c:v>0.9445701879994457</c:v>
                </c:pt>
                <c:pt idx="264">
                  <c:v>0.88318167120883173</c:v>
                </c:pt>
                <c:pt idx="265">
                  <c:v>0.89288188830892878</c:v>
                </c:pt>
                <c:pt idx="266">
                  <c:v>0.89098803639890978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18-4EC5-93C5-363346314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02728"/>
        <c:axId val="534214208"/>
      </c:lineChart>
      <c:dateAx>
        <c:axId val="5342027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4214208"/>
        <c:crosses val="autoZero"/>
        <c:auto val="0"/>
        <c:lblOffset val="100"/>
        <c:baseTimeUnit val="days"/>
        <c:majorUnit val="4"/>
        <c:majorTimeUnit val="months"/>
        <c:minorUnit val="1"/>
        <c:minorTimeUnit val="years"/>
      </c:dateAx>
      <c:valAx>
        <c:axId val="53421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420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рассеяния Акрон-ДЭК ао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'Логарифмы объемов+Опис.стат.'!$B$3:$B$269</c:f>
              <c:numCache>
                <c:formatCode>General</c:formatCode>
                <c:ptCount val="267"/>
                <c:pt idx="0">
                  <c:v>9.4780748066182685</c:v>
                </c:pt>
                <c:pt idx="1">
                  <c:v>10.338543824821731</c:v>
                </c:pt>
                <c:pt idx="2">
                  <c:v>11.045909368600698</c:v>
                </c:pt>
                <c:pt idx="3">
                  <c:v>10.872124024782218</c:v>
                </c:pt>
                <c:pt idx="4">
                  <c:v>11.979353961036511</c:v>
                </c:pt>
                <c:pt idx="5">
                  <c:v>12.02322495034969</c:v>
                </c:pt>
                <c:pt idx="6">
                  <c:v>11.242664100328065</c:v>
                </c:pt>
                <c:pt idx="7">
                  <c:v>9.8851708207502309</c:v>
                </c:pt>
                <c:pt idx="8">
                  <c:v>11.356528931767846</c:v>
                </c:pt>
                <c:pt idx="9">
                  <c:v>10.741816742940571</c:v>
                </c:pt>
                <c:pt idx="10">
                  <c:v>12.16352520495032</c:v>
                </c:pt>
                <c:pt idx="11">
                  <c:v>10.943463865719281</c:v>
                </c:pt>
                <c:pt idx="12">
                  <c:v>9.8622488045195311</c:v>
                </c:pt>
                <c:pt idx="13">
                  <c:v>10.754257948116578</c:v>
                </c:pt>
                <c:pt idx="14">
                  <c:v>11.455243384629144</c:v>
                </c:pt>
                <c:pt idx="15">
                  <c:v>11.972228294331343</c:v>
                </c:pt>
                <c:pt idx="16">
                  <c:v>9.9964312981788659</c:v>
                </c:pt>
                <c:pt idx="17">
                  <c:v>9.78290058954701</c:v>
                </c:pt>
                <c:pt idx="18">
                  <c:v>9.8144923909645652</c:v>
                </c:pt>
                <c:pt idx="19">
                  <c:v>9.4086172955602656</c:v>
                </c:pt>
                <c:pt idx="20">
                  <c:v>10.875893932536771</c:v>
                </c:pt>
                <c:pt idx="21">
                  <c:v>10.612901705559945</c:v>
                </c:pt>
                <c:pt idx="22">
                  <c:v>9.6976312126085098</c:v>
                </c:pt>
                <c:pt idx="23">
                  <c:v>10.215484117319336</c:v>
                </c:pt>
                <c:pt idx="24">
                  <c:v>9.9683385248557439</c:v>
                </c:pt>
                <c:pt idx="25">
                  <c:v>9.8386289801876323</c:v>
                </c:pt>
                <c:pt idx="26">
                  <c:v>10.250086907777256</c:v>
                </c:pt>
                <c:pt idx="27">
                  <c:v>10.650483509456365</c:v>
                </c:pt>
                <c:pt idx="28">
                  <c:v>10.116540363140167</c:v>
                </c:pt>
                <c:pt idx="29">
                  <c:v>10.414243173852004</c:v>
                </c:pt>
                <c:pt idx="30">
                  <c:v>10.734372889867487</c:v>
                </c:pt>
                <c:pt idx="31">
                  <c:v>10.880289958671913</c:v>
                </c:pt>
                <c:pt idx="32">
                  <c:v>10.186257580626888</c:v>
                </c:pt>
                <c:pt idx="33">
                  <c:v>10.703738728010274</c:v>
                </c:pt>
                <c:pt idx="34">
                  <c:v>10.180020200509242</c:v>
                </c:pt>
                <c:pt idx="35">
                  <c:v>9.8409736471468854</c:v>
                </c:pt>
                <c:pt idx="36">
                  <c:v>9.9027873074217343</c:v>
                </c:pt>
                <c:pt idx="37">
                  <c:v>9.2941298977058668</c:v>
                </c:pt>
                <c:pt idx="38">
                  <c:v>10.782201020054917</c:v>
                </c:pt>
                <c:pt idx="39">
                  <c:v>9.793784287444165</c:v>
                </c:pt>
                <c:pt idx="40">
                  <c:v>10.656647403002244</c:v>
                </c:pt>
                <c:pt idx="41">
                  <c:v>9.3266111536415686</c:v>
                </c:pt>
                <c:pt idx="42">
                  <c:v>9.6687141357397497</c:v>
                </c:pt>
                <c:pt idx="43">
                  <c:v>10.002246324559392</c:v>
                </c:pt>
                <c:pt idx="44">
                  <c:v>10.375520371582963</c:v>
                </c:pt>
                <c:pt idx="45">
                  <c:v>10.137096153698101</c:v>
                </c:pt>
                <c:pt idx="46">
                  <c:v>10.139547329116883</c:v>
                </c:pt>
                <c:pt idx="47">
                  <c:v>9.6296426368723687</c:v>
                </c:pt>
                <c:pt idx="48">
                  <c:v>9.8570770547134643</c:v>
                </c:pt>
                <c:pt idx="49">
                  <c:v>9.9756686694961356</c:v>
                </c:pt>
                <c:pt idx="50">
                  <c:v>9.9110091939349747</c:v>
                </c:pt>
                <c:pt idx="51">
                  <c:v>8.746716349694486</c:v>
                </c:pt>
                <c:pt idx="52">
                  <c:v>10.18990632736338</c:v>
                </c:pt>
                <c:pt idx="53">
                  <c:v>10.745787228498514</c:v>
                </c:pt>
                <c:pt idx="54">
                  <c:v>10.381955260193992</c:v>
                </c:pt>
                <c:pt idx="55">
                  <c:v>10.62677589000806</c:v>
                </c:pt>
                <c:pt idx="56">
                  <c:v>10.000251220968437</c:v>
                </c:pt>
                <c:pt idx="57">
                  <c:v>10.691376569605758</c:v>
                </c:pt>
                <c:pt idx="58">
                  <c:v>10.704030675865971</c:v>
                </c:pt>
                <c:pt idx="59">
                  <c:v>10.567257414385397</c:v>
                </c:pt>
                <c:pt idx="60">
                  <c:v>10.3974213086319</c:v>
                </c:pt>
                <c:pt idx="61">
                  <c:v>9.7697847166446206</c:v>
                </c:pt>
                <c:pt idx="62">
                  <c:v>10.035085827892875</c:v>
                </c:pt>
                <c:pt idx="63">
                  <c:v>9.8526152221623722</c:v>
                </c:pt>
                <c:pt idx="64">
                  <c:v>10.254038784766838</c:v>
                </c:pt>
                <c:pt idx="65">
                  <c:v>11.497060275780646</c:v>
                </c:pt>
                <c:pt idx="66">
                  <c:v>10.746971004451137</c:v>
                </c:pt>
                <c:pt idx="67">
                  <c:v>9.7574207764013448</c:v>
                </c:pt>
                <c:pt idx="68">
                  <c:v>9.8248771519542171</c:v>
                </c:pt>
                <c:pt idx="69">
                  <c:v>9.0071219894692423</c:v>
                </c:pt>
                <c:pt idx="70">
                  <c:v>8.4035764646292694</c:v>
                </c:pt>
                <c:pt idx="71">
                  <c:v>9.5164270361040675</c:v>
                </c:pt>
                <c:pt idx="72">
                  <c:v>9.1658658818743532</c:v>
                </c:pt>
                <c:pt idx="73">
                  <c:v>9.6972625716606142</c:v>
                </c:pt>
                <c:pt idx="74">
                  <c:v>10.49819466028282</c:v>
                </c:pt>
                <c:pt idx="75">
                  <c:v>9.7071684860983201</c:v>
                </c:pt>
                <c:pt idx="76">
                  <c:v>9.4574347974461794</c:v>
                </c:pt>
                <c:pt idx="77">
                  <c:v>9.6252936579566555</c:v>
                </c:pt>
                <c:pt idx="78">
                  <c:v>8.5636950250676573</c:v>
                </c:pt>
                <c:pt idx="79">
                  <c:v>8.9353770719321766</c:v>
                </c:pt>
                <c:pt idx="80">
                  <c:v>8.7000146232518425</c:v>
                </c:pt>
                <c:pt idx="81">
                  <c:v>9.3617730757363926</c:v>
                </c:pt>
                <c:pt idx="82">
                  <c:v>10.542574456246129</c:v>
                </c:pt>
                <c:pt idx="83">
                  <c:v>10.00278975360999</c:v>
                </c:pt>
                <c:pt idx="84">
                  <c:v>9.8446925060256234</c:v>
                </c:pt>
                <c:pt idx="85">
                  <c:v>9.0140821494433556</c:v>
                </c:pt>
                <c:pt idx="86">
                  <c:v>9.9898945802768662</c:v>
                </c:pt>
                <c:pt idx="87">
                  <c:v>8.5289241142919359</c:v>
                </c:pt>
                <c:pt idx="88">
                  <c:v>10.357742824813725</c:v>
                </c:pt>
                <c:pt idx="89">
                  <c:v>9.7053414453952023</c:v>
                </c:pt>
                <c:pt idx="90">
                  <c:v>9.8712225919488521</c:v>
                </c:pt>
                <c:pt idx="91">
                  <c:v>9.9704917813166016</c:v>
                </c:pt>
                <c:pt idx="92">
                  <c:v>9.2798664346247932</c:v>
                </c:pt>
                <c:pt idx="93">
                  <c:v>11.038496056395529</c:v>
                </c:pt>
                <c:pt idx="94">
                  <c:v>10.198988974040041</c:v>
                </c:pt>
                <c:pt idx="95">
                  <c:v>10.339902081288228</c:v>
                </c:pt>
                <c:pt idx="96">
                  <c:v>10.256079171037225</c:v>
                </c:pt>
                <c:pt idx="97">
                  <c:v>10.185164128035991</c:v>
                </c:pt>
                <c:pt idx="98">
                  <c:v>9.9252490443176402</c:v>
                </c:pt>
                <c:pt idx="99">
                  <c:v>9.9856203820746501</c:v>
                </c:pt>
                <c:pt idx="100">
                  <c:v>10.350830097988764</c:v>
                </c:pt>
                <c:pt idx="101">
                  <c:v>10.438459298130198</c:v>
                </c:pt>
                <c:pt idx="102">
                  <c:v>10.186295264571648</c:v>
                </c:pt>
                <c:pt idx="103">
                  <c:v>10.047674472848625</c:v>
                </c:pt>
                <c:pt idx="104">
                  <c:v>9.3944935835991075</c:v>
                </c:pt>
                <c:pt idx="105">
                  <c:v>9.6456231484935291</c:v>
                </c:pt>
                <c:pt idx="106">
                  <c:v>9.3430339137016478</c:v>
                </c:pt>
                <c:pt idx="107">
                  <c:v>9.9244659589213189</c:v>
                </c:pt>
                <c:pt idx="108">
                  <c:v>9.5882287123141126</c:v>
                </c:pt>
                <c:pt idx="109">
                  <c:v>9.3805049984995055</c:v>
                </c:pt>
                <c:pt idx="110">
                  <c:v>10.42204322236403</c:v>
                </c:pt>
                <c:pt idx="111">
                  <c:v>10.579259656911983</c:v>
                </c:pt>
                <c:pt idx="112">
                  <c:v>11.191534925648972</c:v>
                </c:pt>
                <c:pt idx="113">
                  <c:v>10.823969489028752</c:v>
                </c:pt>
                <c:pt idx="114">
                  <c:v>11.157521142022066</c:v>
                </c:pt>
                <c:pt idx="115">
                  <c:v>9.3622886282482405</c:v>
                </c:pt>
                <c:pt idx="116">
                  <c:v>9.4201960289634563</c:v>
                </c:pt>
                <c:pt idx="117">
                  <c:v>9.6795937198312139</c:v>
                </c:pt>
                <c:pt idx="118">
                  <c:v>8.9991253915272473</c:v>
                </c:pt>
                <c:pt idx="119">
                  <c:v>10.315729644923316</c:v>
                </c:pt>
                <c:pt idx="120">
                  <c:v>10.377140763947736</c:v>
                </c:pt>
                <c:pt idx="121">
                  <c:v>9.0797760019550662</c:v>
                </c:pt>
                <c:pt idx="122">
                  <c:v>8.9298325032724026</c:v>
                </c:pt>
                <c:pt idx="123">
                  <c:v>10.664340109450086</c:v>
                </c:pt>
                <c:pt idx="124">
                  <c:v>9.6497559194538951</c:v>
                </c:pt>
                <c:pt idx="125">
                  <c:v>11.480216305560523</c:v>
                </c:pt>
                <c:pt idx="126">
                  <c:v>10.472516044509659</c:v>
                </c:pt>
                <c:pt idx="127">
                  <c:v>10.822055689154324</c:v>
                </c:pt>
                <c:pt idx="128">
                  <c:v>11.985662854087019</c:v>
                </c:pt>
                <c:pt idx="129">
                  <c:v>10.959853221275816</c:v>
                </c:pt>
                <c:pt idx="130">
                  <c:v>10.212074585667805</c:v>
                </c:pt>
                <c:pt idx="131">
                  <c:v>9.7722962768437807</c:v>
                </c:pt>
                <c:pt idx="132">
                  <c:v>9.0854571898294925</c:v>
                </c:pt>
                <c:pt idx="133">
                  <c:v>9.1697266890908864</c:v>
                </c:pt>
                <c:pt idx="134">
                  <c:v>9.2218736077898562</c:v>
                </c:pt>
                <c:pt idx="135">
                  <c:v>10.421119957515041</c:v>
                </c:pt>
                <c:pt idx="136">
                  <c:v>9.7365470977804751</c:v>
                </c:pt>
                <c:pt idx="137">
                  <c:v>8.5709235138372044</c:v>
                </c:pt>
                <c:pt idx="138">
                  <c:v>10.633593274081605</c:v>
                </c:pt>
                <c:pt idx="139">
                  <c:v>9.2516742354691601</c:v>
                </c:pt>
                <c:pt idx="140">
                  <c:v>11.293288259235284</c:v>
                </c:pt>
                <c:pt idx="141">
                  <c:v>10.790370070829697</c:v>
                </c:pt>
                <c:pt idx="142">
                  <c:v>10.21577686808075</c:v>
                </c:pt>
                <c:pt idx="143">
                  <c:v>9.8500867758090127</c:v>
                </c:pt>
                <c:pt idx="144">
                  <c:v>8.5155919100492632</c:v>
                </c:pt>
                <c:pt idx="145">
                  <c:v>9.1519694586498535</c:v>
                </c:pt>
                <c:pt idx="146">
                  <c:v>9.3897410003424735</c:v>
                </c:pt>
                <c:pt idx="147">
                  <c:v>9.0914442170323273</c:v>
                </c:pt>
                <c:pt idx="148">
                  <c:v>9.5309009729939032</c:v>
                </c:pt>
                <c:pt idx="149">
                  <c:v>9.8487673403358951</c:v>
                </c:pt>
                <c:pt idx="150">
                  <c:v>9.0116455010642831</c:v>
                </c:pt>
                <c:pt idx="151">
                  <c:v>10.132374578477403</c:v>
                </c:pt>
                <c:pt idx="152">
                  <c:v>9.803667217253917</c:v>
                </c:pt>
                <c:pt idx="153">
                  <c:v>9.203517146628057</c:v>
                </c:pt>
                <c:pt idx="154">
                  <c:v>9.5118513823644051</c:v>
                </c:pt>
                <c:pt idx="155">
                  <c:v>8.89918494333876</c:v>
                </c:pt>
                <c:pt idx="156">
                  <c:v>7.7638712878202218</c:v>
                </c:pt>
                <c:pt idx="157">
                  <c:v>9.2361055798622083</c:v>
                </c:pt>
                <c:pt idx="158">
                  <c:v>10.161264387744689</c:v>
                </c:pt>
                <c:pt idx="159">
                  <c:v>9.6206603428105293</c:v>
                </c:pt>
                <c:pt idx="160">
                  <c:v>10.131499235247198</c:v>
                </c:pt>
                <c:pt idx="161">
                  <c:v>10.152688638169627</c:v>
                </c:pt>
                <c:pt idx="162">
                  <c:v>10.040244985890988</c:v>
                </c:pt>
                <c:pt idx="163">
                  <c:v>8.0398023437364845</c:v>
                </c:pt>
                <c:pt idx="164">
                  <c:v>10.194289752324153</c:v>
                </c:pt>
                <c:pt idx="165">
                  <c:v>10.457027778709655</c:v>
                </c:pt>
                <c:pt idx="166">
                  <c:v>11.791957735514339</c:v>
                </c:pt>
                <c:pt idx="167">
                  <c:v>11.383124249433804</c:v>
                </c:pt>
                <c:pt idx="168">
                  <c:v>9.5242017562112657</c:v>
                </c:pt>
                <c:pt idx="169">
                  <c:v>9.8570770547134643</c:v>
                </c:pt>
                <c:pt idx="170">
                  <c:v>10.678997823521197</c:v>
                </c:pt>
                <c:pt idx="171">
                  <c:v>10.272634397970181</c:v>
                </c:pt>
                <c:pt idx="172">
                  <c:v>9.6569474234155219</c:v>
                </c:pt>
                <c:pt idx="173">
                  <c:v>8.3527901351246285</c:v>
                </c:pt>
                <c:pt idx="174">
                  <c:v>10.092867473697529</c:v>
                </c:pt>
                <c:pt idx="175">
                  <c:v>10.415022924371359</c:v>
                </c:pt>
                <c:pt idx="176">
                  <c:v>8.9103157763260157</c:v>
                </c:pt>
                <c:pt idx="177">
                  <c:v>9.7123270470749699</c:v>
                </c:pt>
                <c:pt idx="178">
                  <c:v>8.9791646489647086</c:v>
                </c:pt>
                <c:pt idx="179">
                  <c:v>9.7745740524427891</c:v>
                </c:pt>
                <c:pt idx="180">
                  <c:v>9.340754410698116</c:v>
                </c:pt>
                <c:pt idx="181">
                  <c:v>8.9304941852921775</c:v>
                </c:pt>
                <c:pt idx="182">
                  <c:v>9.4539138048018998</c:v>
                </c:pt>
                <c:pt idx="183">
                  <c:v>9.6353466352911834</c:v>
                </c:pt>
                <c:pt idx="184">
                  <c:v>7.3975615355240523</c:v>
                </c:pt>
                <c:pt idx="185">
                  <c:v>7.482681828154651</c:v>
                </c:pt>
                <c:pt idx="186">
                  <c:v>8.9484559923455418</c:v>
                </c:pt>
                <c:pt idx="187">
                  <c:v>9.5013668456783531</c:v>
                </c:pt>
                <c:pt idx="188">
                  <c:v>8.7342381842685786</c:v>
                </c:pt>
                <c:pt idx="189">
                  <c:v>8.3947995432021703</c:v>
                </c:pt>
                <c:pt idx="190">
                  <c:v>9.2735029469338226</c:v>
                </c:pt>
                <c:pt idx="191">
                  <c:v>9.9647707809530264</c:v>
                </c:pt>
                <c:pt idx="192">
                  <c:v>10.400072254011777</c:v>
                </c:pt>
                <c:pt idx="193">
                  <c:v>8.8004153331459243</c:v>
                </c:pt>
                <c:pt idx="194">
                  <c:v>9.0632315069379707</c:v>
                </c:pt>
                <c:pt idx="195">
                  <c:v>9.0584704226380559</c:v>
                </c:pt>
                <c:pt idx="196">
                  <c:v>8.9961565620334447</c:v>
                </c:pt>
                <c:pt idx="197">
                  <c:v>10.59438219804278</c:v>
                </c:pt>
                <c:pt idx="198">
                  <c:v>9.7318685188753093</c:v>
                </c:pt>
                <c:pt idx="199">
                  <c:v>9.261793653565098</c:v>
                </c:pt>
                <c:pt idx="200">
                  <c:v>9.1576777193928773</c:v>
                </c:pt>
                <c:pt idx="201">
                  <c:v>8.9787865533020028</c:v>
                </c:pt>
                <c:pt idx="202">
                  <c:v>8.8047752588676857</c:v>
                </c:pt>
                <c:pt idx="203">
                  <c:v>9.3654620088434832</c:v>
                </c:pt>
                <c:pt idx="204">
                  <c:v>8.9723369577549494</c:v>
                </c:pt>
                <c:pt idx="205">
                  <c:v>10.684828743831989</c:v>
                </c:pt>
                <c:pt idx="206">
                  <c:v>10.169154050930228</c:v>
                </c:pt>
                <c:pt idx="207">
                  <c:v>11.145102902286574</c:v>
                </c:pt>
                <c:pt idx="208">
                  <c:v>7.2167094867094574</c:v>
                </c:pt>
                <c:pt idx="209">
                  <c:v>10.03214458474439</c:v>
                </c:pt>
                <c:pt idx="210">
                  <c:v>7.9080194446324708</c:v>
                </c:pt>
                <c:pt idx="211">
                  <c:v>9.5564092701276913</c:v>
                </c:pt>
                <c:pt idx="212">
                  <c:v>9.0861367685168766</c:v>
                </c:pt>
                <c:pt idx="213">
                  <c:v>8.9680140012451997</c:v>
                </c:pt>
                <c:pt idx="214">
                  <c:v>8.8324417915858238</c:v>
                </c:pt>
                <c:pt idx="215">
                  <c:v>8.9659731842103465</c:v>
                </c:pt>
                <c:pt idx="216">
                  <c:v>9.1481457683830651</c:v>
                </c:pt>
                <c:pt idx="217">
                  <c:v>9.2231578756867965</c:v>
                </c:pt>
                <c:pt idx="218">
                  <c:v>9.2486953258526459</c:v>
                </c:pt>
                <c:pt idx="219">
                  <c:v>9.9306162199243815</c:v>
                </c:pt>
                <c:pt idx="220">
                  <c:v>10.060363087998608</c:v>
                </c:pt>
                <c:pt idx="221">
                  <c:v>9.7462487761096366</c:v>
                </c:pt>
                <c:pt idx="222">
                  <c:v>8.449984441722787</c:v>
                </c:pt>
                <c:pt idx="223">
                  <c:v>9.7590396481702548</c:v>
                </c:pt>
                <c:pt idx="224">
                  <c:v>9.3666601262311371</c:v>
                </c:pt>
                <c:pt idx="225">
                  <c:v>9.4266606979422676</c:v>
                </c:pt>
                <c:pt idx="226">
                  <c:v>9.1891167355245553</c:v>
                </c:pt>
                <c:pt idx="227">
                  <c:v>9.7280025730011612</c:v>
                </c:pt>
                <c:pt idx="228">
                  <c:v>9.5091107414133837</c:v>
                </c:pt>
                <c:pt idx="229">
                  <c:v>8.6510245390497573</c:v>
                </c:pt>
                <c:pt idx="230">
                  <c:v>7.965545573129992</c:v>
                </c:pt>
                <c:pt idx="231">
                  <c:v>8.8336084826908916</c:v>
                </c:pt>
                <c:pt idx="232">
                  <c:v>8.0796180293898399</c:v>
                </c:pt>
                <c:pt idx="233">
                  <c:v>7.9229859587111955</c:v>
                </c:pt>
                <c:pt idx="234">
                  <c:v>9.4425625872235965</c:v>
                </c:pt>
                <c:pt idx="235">
                  <c:v>9.3212554325473373</c:v>
                </c:pt>
                <c:pt idx="236">
                  <c:v>8.6101369370589751</c:v>
                </c:pt>
                <c:pt idx="237">
                  <c:v>10.167235474692278</c:v>
                </c:pt>
                <c:pt idx="238">
                  <c:v>10.234013573979798</c:v>
                </c:pt>
                <c:pt idx="239">
                  <c:v>10.939497222775007</c:v>
                </c:pt>
                <c:pt idx="240">
                  <c:v>9.5268285362696332</c:v>
                </c:pt>
                <c:pt idx="241">
                  <c:v>9.7117215369141743</c:v>
                </c:pt>
                <c:pt idx="242">
                  <c:v>10.518105462931352</c:v>
                </c:pt>
                <c:pt idx="243">
                  <c:v>10.929421615706252</c:v>
                </c:pt>
                <c:pt idx="244">
                  <c:v>9.7106306938267899</c:v>
                </c:pt>
                <c:pt idx="245">
                  <c:v>9.8195079387408537</c:v>
                </c:pt>
                <c:pt idx="246">
                  <c:v>8.891786635857315</c:v>
                </c:pt>
                <c:pt idx="247">
                  <c:v>8.6349762270726202</c:v>
                </c:pt>
                <c:pt idx="248">
                  <c:v>7.3092123656927628</c:v>
                </c:pt>
                <c:pt idx="249">
                  <c:v>7.4295208427864621</c:v>
                </c:pt>
                <c:pt idx="250">
                  <c:v>8.4377169899144402</c:v>
                </c:pt>
                <c:pt idx="251">
                  <c:v>9.0039310196531375</c:v>
                </c:pt>
                <c:pt idx="252">
                  <c:v>8.8437593819179838</c:v>
                </c:pt>
                <c:pt idx="253">
                  <c:v>7.9127892206906809</c:v>
                </c:pt>
                <c:pt idx="254">
                  <c:v>8.8684132846720054</c:v>
                </c:pt>
                <c:pt idx="255">
                  <c:v>8.4202416653397876</c:v>
                </c:pt>
                <c:pt idx="256">
                  <c:v>8.6663026140040778</c:v>
                </c:pt>
                <c:pt idx="257">
                  <c:v>10.077272778307796</c:v>
                </c:pt>
                <c:pt idx="258">
                  <c:v>9.2327865608060122</c:v>
                </c:pt>
                <c:pt idx="259">
                  <c:v>8.67470962929122</c:v>
                </c:pt>
                <c:pt idx="260">
                  <c:v>8.5850387383113045</c:v>
                </c:pt>
                <c:pt idx="261">
                  <c:v>9.7622119651781745</c:v>
                </c:pt>
                <c:pt idx="262">
                  <c:v>10.497283900839735</c:v>
                </c:pt>
                <c:pt idx="263">
                  <c:v>9.9946984325895123</c:v>
                </c:pt>
                <c:pt idx="264">
                  <c:v>10.812834230175852</c:v>
                </c:pt>
                <c:pt idx="265">
                  <c:v>10.412771989283289</c:v>
                </c:pt>
                <c:pt idx="266">
                  <c:v>12.089617477866733</c:v>
                </c:pt>
              </c:numCache>
            </c:numRef>
          </c:xVal>
          <c:yVal>
            <c:numRef>
              <c:f>'Логарифмы объемов+Опис.стат.'!$C$3:$C$269</c:f>
              <c:numCache>
                <c:formatCode>General</c:formatCode>
                <c:ptCount val="267"/>
                <c:pt idx="0">
                  <c:v>7.6009024595420822</c:v>
                </c:pt>
                <c:pt idx="1">
                  <c:v>13.343905647351566</c:v>
                </c:pt>
                <c:pt idx="2">
                  <c:v>12.491251587763836</c:v>
                </c:pt>
                <c:pt idx="3">
                  <c:v>15.468199512392689</c:v>
                </c:pt>
                <c:pt idx="4">
                  <c:v>15.27899741491407</c:v>
                </c:pt>
                <c:pt idx="5">
                  <c:v>13.583578500616985</c:v>
                </c:pt>
                <c:pt idx="6">
                  <c:v>14.058456736574664</c:v>
                </c:pt>
                <c:pt idx="7">
                  <c:v>13.71236979904476</c:v>
                </c:pt>
                <c:pt idx="8">
                  <c:v>15.478299645895369</c:v>
                </c:pt>
                <c:pt idx="9">
                  <c:v>15.151563702647419</c:v>
                </c:pt>
                <c:pt idx="10">
                  <c:v>16.043695328382071</c:v>
                </c:pt>
                <c:pt idx="11">
                  <c:v>13.025852477023484</c:v>
                </c:pt>
                <c:pt idx="12">
                  <c:v>13.663524200966393</c:v>
                </c:pt>
                <c:pt idx="13">
                  <c:v>12.479909311159902</c:v>
                </c:pt>
                <c:pt idx="14">
                  <c:v>13.498056327178823</c:v>
                </c:pt>
                <c:pt idx="15">
                  <c:v>13.74723171721098</c:v>
                </c:pt>
                <c:pt idx="16">
                  <c:v>11.661345470088502</c:v>
                </c:pt>
                <c:pt idx="17">
                  <c:v>11.302204433654575</c:v>
                </c:pt>
                <c:pt idx="18">
                  <c:v>12.283033686666302</c:v>
                </c:pt>
                <c:pt idx="19">
                  <c:v>12.847926531702569</c:v>
                </c:pt>
                <c:pt idx="20">
                  <c:v>8.8536654280374503</c:v>
                </c:pt>
                <c:pt idx="21">
                  <c:v>12.363076394339839</c:v>
                </c:pt>
                <c:pt idx="22">
                  <c:v>12.225875272826354</c:v>
                </c:pt>
                <c:pt idx="23">
                  <c:v>12.013700752882718</c:v>
                </c:pt>
                <c:pt idx="24">
                  <c:v>12.506177237980511</c:v>
                </c:pt>
                <c:pt idx="25">
                  <c:v>11.571194373094205</c:v>
                </c:pt>
                <c:pt idx="26">
                  <c:v>11.608235644774552</c:v>
                </c:pt>
                <c:pt idx="27">
                  <c:v>12.921470435024938</c:v>
                </c:pt>
                <c:pt idx="28">
                  <c:v>12.269047444691562</c:v>
                </c:pt>
                <c:pt idx="29">
                  <c:v>13.819502579233811</c:v>
                </c:pt>
                <c:pt idx="30">
                  <c:v>15.298704743824125</c:v>
                </c:pt>
                <c:pt idx="31">
                  <c:v>15.085271102828214</c:v>
                </c:pt>
                <c:pt idx="32">
                  <c:v>13.991143126607431</c:v>
                </c:pt>
                <c:pt idx="33">
                  <c:v>13.894321738388564</c:v>
                </c:pt>
                <c:pt idx="34">
                  <c:v>13.11835535600679</c:v>
                </c:pt>
                <c:pt idx="35">
                  <c:v>14.754736261120925</c:v>
                </c:pt>
                <c:pt idx="36">
                  <c:v>13.556739829006913</c:v>
                </c:pt>
                <c:pt idx="37">
                  <c:v>13.435713196604688</c:v>
                </c:pt>
                <c:pt idx="38">
                  <c:v>12.133501952695338</c:v>
                </c:pt>
                <c:pt idx="39">
                  <c:v>13.327750207129279</c:v>
                </c:pt>
                <c:pt idx="40">
                  <c:v>14.873300852112129</c:v>
                </c:pt>
                <c:pt idx="41">
                  <c:v>11.580584113444043</c:v>
                </c:pt>
                <c:pt idx="42">
                  <c:v>12.757080058928997</c:v>
                </c:pt>
                <c:pt idx="43">
                  <c:v>13.11835535600679</c:v>
                </c:pt>
                <c:pt idx="44">
                  <c:v>14.119312012295937</c:v>
                </c:pt>
                <c:pt idx="45">
                  <c:v>14.018451401960965</c:v>
                </c:pt>
                <c:pt idx="46">
                  <c:v>14.440914086437699</c:v>
                </c:pt>
                <c:pt idx="47">
                  <c:v>14.14553347090558</c:v>
                </c:pt>
                <c:pt idx="48">
                  <c:v>12.847926531702569</c:v>
                </c:pt>
                <c:pt idx="49">
                  <c:v>13.487006490992238</c:v>
                </c:pt>
                <c:pt idx="50">
                  <c:v>13.612169633946245</c:v>
                </c:pt>
                <c:pt idx="51">
                  <c:v>13.757881445127637</c:v>
                </c:pt>
                <c:pt idx="52">
                  <c:v>11.891361900690473</c:v>
                </c:pt>
                <c:pt idx="53">
                  <c:v>14.856846778812654</c:v>
                </c:pt>
                <c:pt idx="54">
                  <c:v>12.634603026569334</c:v>
                </c:pt>
                <c:pt idx="55">
                  <c:v>13.731041401337825</c:v>
                </c:pt>
                <c:pt idx="56">
                  <c:v>14.401629165765696</c:v>
                </c:pt>
                <c:pt idx="57">
                  <c:v>14.20077295875492</c:v>
                </c:pt>
                <c:pt idx="58">
                  <c:v>13.816510058297357</c:v>
                </c:pt>
                <c:pt idx="59">
                  <c:v>12.751299696013497</c:v>
                </c:pt>
                <c:pt idx="60">
                  <c:v>12.926348493478372</c:v>
                </c:pt>
                <c:pt idx="61">
                  <c:v>12.546109948315882</c:v>
                </c:pt>
                <c:pt idx="62">
                  <c:v>13.934182087681773</c:v>
                </c:pt>
                <c:pt idx="63">
                  <c:v>14.121523587100778</c:v>
                </c:pt>
                <c:pt idx="64">
                  <c:v>14.393246887012891</c:v>
                </c:pt>
                <c:pt idx="65">
                  <c:v>15.103088946145007</c:v>
                </c:pt>
                <c:pt idx="66">
                  <c:v>13.808485943027309</c:v>
                </c:pt>
                <c:pt idx="67">
                  <c:v>14.549319720243108</c:v>
                </c:pt>
                <c:pt idx="68">
                  <c:v>14.611665488598449</c:v>
                </c:pt>
                <c:pt idx="69">
                  <c:v>12.520883385370206</c:v>
                </c:pt>
                <c:pt idx="70">
                  <c:v>12.025749091398891</c:v>
                </c:pt>
                <c:pt idx="71">
                  <c:v>13.88036153028389</c:v>
                </c:pt>
                <c:pt idx="72">
                  <c:v>14.679244039099753</c:v>
                </c:pt>
                <c:pt idx="73">
                  <c:v>12.66032791780777</c:v>
                </c:pt>
                <c:pt idx="74">
                  <c:v>14.146970252761943</c:v>
                </c:pt>
                <c:pt idx="75">
                  <c:v>13.703461054155651</c:v>
                </c:pt>
                <c:pt idx="76">
                  <c:v>14.429073259181378</c:v>
                </c:pt>
                <c:pt idx="77">
                  <c:v>13.215853720491667</c:v>
                </c:pt>
                <c:pt idx="78">
                  <c:v>13.911729415704817</c:v>
                </c:pt>
                <c:pt idx="79">
                  <c:v>14.070152776337855</c:v>
                </c:pt>
                <c:pt idx="80">
                  <c:v>14.021711388548171</c:v>
                </c:pt>
                <c:pt idx="81">
                  <c:v>16.304326224248989</c:v>
                </c:pt>
                <c:pt idx="82">
                  <c:v>13.939496537745265</c:v>
                </c:pt>
                <c:pt idx="83">
                  <c:v>14.419279927373003</c:v>
                </c:pt>
                <c:pt idx="84">
                  <c:v>15.220381304657099</c:v>
                </c:pt>
                <c:pt idx="85">
                  <c:v>15.68144942536658</c:v>
                </c:pt>
                <c:pt idx="86">
                  <c:v>16.559699805682357</c:v>
                </c:pt>
                <c:pt idx="87">
                  <c:v>16.988384328270676</c:v>
                </c:pt>
                <c:pt idx="88">
                  <c:v>15.795546043177463</c:v>
                </c:pt>
                <c:pt idx="89">
                  <c:v>17.258521442439839</c:v>
                </c:pt>
                <c:pt idx="90">
                  <c:v>16.121589540212575</c:v>
                </c:pt>
                <c:pt idx="91">
                  <c:v>15.663492818288606</c:v>
                </c:pt>
                <c:pt idx="92">
                  <c:v>15.708321271262056</c:v>
                </c:pt>
                <c:pt idx="93">
                  <c:v>15.370069808888385</c:v>
                </c:pt>
                <c:pt idx="94">
                  <c:v>15.07680842890948</c:v>
                </c:pt>
                <c:pt idx="95">
                  <c:v>14.19051645858773</c:v>
                </c:pt>
                <c:pt idx="96">
                  <c:v>15.04192955112004</c:v>
                </c:pt>
                <c:pt idx="97">
                  <c:v>14.446782334806132</c:v>
                </c:pt>
                <c:pt idx="98">
                  <c:v>14.19051645858773</c:v>
                </c:pt>
                <c:pt idx="99">
                  <c:v>17.186867097615409</c:v>
                </c:pt>
                <c:pt idx="100">
                  <c:v>17.07997141605296</c:v>
                </c:pt>
                <c:pt idx="101">
                  <c:v>16.398828634321895</c:v>
                </c:pt>
                <c:pt idx="102">
                  <c:v>15.199301788866046</c:v>
                </c:pt>
                <c:pt idx="103">
                  <c:v>14.268495182040414</c:v>
                </c:pt>
                <c:pt idx="104">
                  <c:v>13.428376406540833</c:v>
                </c:pt>
                <c:pt idx="105">
                  <c:v>13.511699103582609</c:v>
                </c:pt>
                <c:pt idx="106">
                  <c:v>14.245343022520732</c:v>
                </c:pt>
                <c:pt idx="107">
                  <c:v>14.377979414882104</c:v>
                </c:pt>
                <c:pt idx="108">
                  <c:v>14.608503073493935</c:v>
                </c:pt>
                <c:pt idx="109">
                  <c:v>14.883663639147676</c:v>
                </c:pt>
                <c:pt idx="110">
                  <c:v>13.753635154246187</c:v>
                </c:pt>
                <c:pt idx="111">
                  <c:v>13.230320518909421</c:v>
                </c:pt>
                <c:pt idx="112">
                  <c:v>14.996010006104568</c:v>
                </c:pt>
                <c:pt idx="113">
                  <c:v>15.030423302328545</c:v>
                </c:pt>
                <c:pt idx="114">
                  <c:v>14.488965105178483</c:v>
                </c:pt>
                <c:pt idx="115">
                  <c:v>14.240124484911199</c:v>
                </c:pt>
                <c:pt idx="116">
                  <c:v>14.787425193586426</c:v>
                </c:pt>
                <c:pt idx="117">
                  <c:v>13.963068122321889</c:v>
                </c:pt>
                <c:pt idx="118">
                  <c:v>16.306399279429822</c:v>
                </c:pt>
                <c:pt idx="119">
                  <c:v>14.196682973503394</c:v>
                </c:pt>
                <c:pt idx="120">
                  <c:v>13.920771068621766</c:v>
                </c:pt>
                <c:pt idx="121">
                  <c:v>13.739708844547993</c:v>
                </c:pt>
                <c:pt idx="122">
                  <c:v>12.788288265382837</c:v>
                </c:pt>
                <c:pt idx="123">
                  <c:v>14.492020097371196</c:v>
                </c:pt>
                <c:pt idx="124">
                  <c:v>13.331002242515657</c:v>
                </c:pt>
                <c:pt idx="125">
                  <c:v>13.589863876431945</c:v>
                </c:pt>
                <c:pt idx="126">
                  <c:v>13.746160479829481</c:v>
                </c:pt>
                <c:pt idx="127">
                  <c:v>14.493544100714171</c:v>
                </c:pt>
                <c:pt idx="128">
                  <c:v>14.54739756684015</c:v>
                </c:pt>
                <c:pt idx="129">
                  <c:v>13.602317337503232</c:v>
                </c:pt>
                <c:pt idx="130">
                  <c:v>13.765269341527528</c:v>
                </c:pt>
                <c:pt idx="131">
                  <c:v>12.796633237315017</c:v>
                </c:pt>
                <c:pt idx="132">
                  <c:v>13.862394143863124</c:v>
                </c:pt>
                <c:pt idx="133">
                  <c:v>13.635187003832993</c:v>
                </c:pt>
                <c:pt idx="134">
                  <c:v>14.288634314546254</c:v>
                </c:pt>
                <c:pt idx="135">
                  <c:v>13.389332408258568</c:v>
                </c:pt>
                <c:pt idx="136">
                  <c:v>13.390862630439337</c:v>
                </c:pt>
                <c:pt idx="137">
                  <c:v>14.098431313314345</c:v>
                </c:pt>
                <c:pt idx="138">
                  <c:v>14.4740662937546</c:v>
                </c:pt>
                <c:pt idx="139">
                  <c:v>14.598041299658904</c:v>
                </c:pt>
                <c:pt idx="140">
                  <c:v>15.849954733713375</c:v>
                </c:pt>
                <c:pt idx="141">
                  <c:v>14.713637319210758</c:v>
                </c:pt>
                <c:pt idx="142">
                  <c:v>14.873648014066665</c:v>
                </c:pt>
                <c:pt idx="143">
                  <c:v>14.862829552244833</c:v>
                </c:pt>
                <c:pt idx="144">
                  <c:v>13.963930563082547</c:v>
                </c:pt>
                <c:pt idx="145">
                  <c:v>14.91078394536687</c:v>
                </c:pt>
                <c:pt idx="146">
                  <c:v>16.763731848847215</c:v>
                </c:pt>
                <c:pt idx="147">
                  <c:v>16.280724574406538</c:v>
                </c:pt>
                <c:pt idx="148">
                  <c:v>14.740166206170057</c:v>
                </c:pt>
                <c:pt idx="149">
                  <c:v>14.801327352487039</c:v>
                </c:pt>
                <c:pt idx="150">
                  <c:v>14.436624535624388</c:v>
                </c:pt>
                <c:pt idx="151">
                  <c:v>13.885036620612885</c:v>
                </c:pt>
                <c:pt idx="152">
                  <c:v>15.269463567557979</c:v>
                </c:pt>
                <c:pt idx="153">
                  <c:v>13.982718476948181</c:v>
                </c:pt>
                <c:pt idx="154">
                  <c:v>16.663148773273537</c:v>
                </c:pt>
                <c:pt idx="155">
                  <c:v>16.98351405245872</c:v>
                </c:pt>
                <c:pt idx="156">
                  <c:v>16.118395605967319</c:v>
                </c:pt>
                <c:pt idx="157">
                  <c:v>14.858962435455108</c:v>
                </c:pt>
                <c:pt idx="158">
                  <c:v>16.364174173555025</c:v>
                </c:pt>
                <c:pt idx="159">
                  <c:v>16.862981026922679</c:v>
                </c:pt>
                <c:pt idx="160">
                  <c:v>14.86318036789481</c:v>
                </c:pt>
                <c:pt idx="161">
                  <c:v>15.318031188052297</c:v>
                </c:pt>
                <c:pt idx="162">
                  <c:v>16.75181124774884</c:v>
                </c:pt>
                <c:pt idx="163">
                  <c:v>15.762990902189104</c:v>
                </c:pt>
                <c:pt idx="164">
                  <c:v>15.139929515366077</c:v>
                </c:pt>
                <c:pt idx="165">
                  <c:v>14.173884058538588</c:v>
                </c:pt>
                <c:pt idx="166">
                  <c:v>15.314910365189437</c:v>
                </c:pt>
                <c:pt idx="167">
                  <c:v>15.029829654344354</c:v>
                </c:pt>
                <c:pt idx="168">
                  <c:v>15.943861304346985</c:v>
                </c:pt>
                <c:pt idx="169">
                  <c:v>15.217924300964048</c:v>
                </c:pt>
                <c:pt idx="170">
                  <c:v>16.092367502385589</c:v>
                </c:pt>
                <c:pt idx="171">
                  <c:v>16.786232668514096</c:v>
                </c:pt>
                <c:pt idx="172">
                  <c:v>15.052434462429895</c:v>
                </c:pt>
                <c:pt idx="173">
                  <c:v>13.091904169919621</c:v>
                </c:pt>
                <c:pt idx="174">
                  <c:v>15.437074650196214</c:v>
                </c:pt>
                <c:pt idx="175">
                  <c:v>16.06638121527164</c:v>
                </c:pt>
                <c:pt idx="176">
                  <c:v>15.134596169390715</c:v>
                </c:pt>
                <c:pt idx="177">
                  <c:v>15.560353107404577</c:v>
                </c:pt>
                <c:pt idx="178">
                  <c:v>15.440034107816416</c:v>
                </c:pt>
                <c:pt idx="179">
                  <c:v>14.991700981277759</c:v>
                </c:pt>
                <c:pt idx="180">
                  <c:v>16.224435686729645</c:v>
                </c:pt>
                <c:pt idx="181">
                  <c:v>15.951686812624414</c:v>
                </c:pt>
                <c:pt idx="182">
                  <c:v>15.92220241413427</c:v>
                </c:pt>
                <c:pt idx="183">
                  <c:v>18.035238827049668</c:v>
                </c:pt>
                <c:pt idx="184">
                  <c:v>17.851802188737757</c:v>
                </c:pt>
                <c:pt idx="185">
                  <c:v>16.465931646229848</c:v>
                </c:pt>
                <c:pt idx="186">
                  <c:v>16.332723042504188</c:v>
                </c:pt>
                <c:pt idx="187">
                  <c:v>17.23915412845626</c:v>
                </c:pt>
                <c:pt idx="188">
                  <c:v>15.787227681056939</c:v>
                </c:pt>
                <c:pt idx="189">
                  <c:v>15.525879188976814</c:v>
                </c:pt>
                <c:pt idx="190">
                  <c:v>15.56296976829575</c:v>
                </c:pt>
                <c:pt idx="191">
                  <c:v>16.847719398328284</c:v>
                </c:pt>
                <c:pt idx="192">
                  <c:v>17.686023832435666</c:v>
                </c:pt>
                <c:pt idx="193">
                  <c:v>16.428810422520673</c:v>
                </c:pt>
                <c:pt idx="194">
                  <c:v>16.663322701441643</c:v>
                </c:pt>
                <c:pt idx="195">
                  <c:v>16.845740871925834</c:v>
                </c:pt>
                <c:pt idx="196">
                  <c:v>15.725053062848712</c:v>
                </c:pt>
                <c:pt idx="197">
                  <c:v>16.327302536533658</c:v>
                </c:pt>
                <c:pt idx="198">
                  <c:v>15.629031518973841</c:v>
                </c:pt>
                <c:pt idx="199">
                  <c:v>15.26454494890535</c:v>
                </c:pt>
                <c:pt idx="200">
                  <c:v>14.02333740516659</c:v>
                </c:pt>
                <c:pt idx="201">
                  <c:v>14.409389736865551</c:v>
                </c:pt>
                <c:pt idx="202">
                  <c:v>14.603513269536899</c:v>
                </c:pt>
                <c:pt idx="203">
                  <c:v>14.692644574637235</c:v>
                </c:pt>
                <c:pt idx="204">
                  <c:v>14.223638783491921</c:v>
                </c:pt>
                <c:pt idx="205">
                  <c:v>16.479539206972156</c:v>
                </c:pt>
                <c:pt idx="206">
                  <c:v>14.882288123112366</c:v>
                </c:pt>
                <c:pt idx="207">
                  <c:v>14.889146860562207</c:v>
                </c:pt>
                <c:pt idx="208">
                  <c:v>12.891691559669328</c:v>
                </c:pt>
                <c:pt idx="209">
                  <c:v>13.900770401915098</c:v>
                </c:pt>
                <c:pt idx="210">
                  <c:v>15.14576352820054</c:v>
                </c:pt>
                <c:pt idx="211">
                  <c:v>14.302248386201175</c:v>
                </c:pt>
                <c:pt idx="212">
                  <c:v>15.195535306070569</c:v>
                </c:pt>
                <c:pt idx="213">
                  <c:v>15.035750334754082</c:v>
                </c:pt>
                <c:pt idx="214">
                  <c:v>14.739769459487606</c:v>
                </c:pt>
                <c:pt idx="215">
                  <c:v>15.218416184889362</c:v>
                </c:pt>
                <c:pt idx="216">
                  <c:v>14.809502797502281</c:v>
                </c:pt>
                <c:pt idx="217">
                  <c:v>14.691395875203391</c:v>
                </c:pt>
                <c:pt idx="218">
                  <c:v>14.979910587170387</c:v>
                </c:pt>
                <c:pt idx="219">
                  <c:v>14.203490351731419</c:v>
                </c:pt>
                <c:pt idx="220">
                  <c:v>13.790192749979985</c:v>
                </c:pt>
                <c:pt idx="221">
                  <c:v>14.4159940536608</c:v>
                </c:pt>
                <c:pt idx="222">
                  <c:v>14.278615445518852</c:v>
                </c:pt>
                <c:pt idx="223">
                  <c:v>14.289879644719649</c:v>
                </c:pt>
                <c:pt idx="224">
                  <c:v>15.023276160528907</c:v>
                </c:pt>
                <c:pt idx="225">
                  <c:v>14.702578431161525</c:v>
                </c:pt>
                <c:pt idx="226">
                  <c:v>14.16546295614218</c:v>
                </c:pt>
                <c:pt idx="227">
                  <c:v>14.010254634756786</c:v>
                </c:pt>
                <c:pt idx="228">
                  <c:v>15.832411581169213</c:v>
                </c:pt>
                <c:pt idx="229">
                  <c:v>14.619304258611283</c:v>
                </c:pt>
                <c:pt idx="230">
                  <c:v>14.630875371248468</c:v>
                </c:pt>
                <c:pt idx="231">
                  <c:v>14.16546295614218</c:v>
                </c:pt>
                <c:pt idx="232">
                  <c:v>15.282462822101619</c:v>
                </c:pt>
                <c:pt idx="233">
                  <c:v>14.659230597003594</c:v>
                </c:pt>
                <c:pt idx="234">
                  <c:v>14.884350688298714</c:v>
                </c:pt>
                <c:pt idx="235">
                  <c:v>14.868427887370254</c:v>
                </c:pt>
                <c:pt idx="236">
                  <c:v>14.18638422130282</c:v>
                </c:pt>
                <c:pt idx="237">
                  <c:v>14.161933125438654</c:v>
                </c:pt>
                <c:pt idx="238">
                  <c:v>15.32601172253835</c:v>
                </c:pt>
                <c:pt idx="239">
                  <c:v>14.425819460215214</c:v>
                </c:pt>
                <c:pt idx="240">
                  <c:v>13.943023878263233</c:v>
                </c:pt>
                <c:pt idx="241">
                  <c:v>13.292949677979863</c:v>
                </c:pt>
                <c:pt idx="242">
                  <c:v>13.668169970065565</c:v>
                </c:pt>
                <c:pt idx="243">
                  <c:v>14.958139732049158</c:v>
                </c:pt>
                <c:pt idx="244">
                  <c:v>14.992009385289455</c:v>
                </c:pt>
                <c:pt idx="245">
                  <c:v>14.647114481671235</c:v>
                </c:pt>
                <c:pt idx="246">
                  <c:v>15.938610068983573</c:v>
                </c:pt>
                <c:pt idx="247">
                  <c:v>16.049923870854986</c:v>
                </c:pt>
                <c:pt idx="248">
                  <c:v>15.048070819142122</c:v>
                </c:pt>
                <c:pt idx="249">
                  <c:v>14.77409420202868</c:v>
                </c:pt>
                <c:pt idx="250">
                  <c:v>14.854018922562679</c:v>
                </c:pt>
                <c:pt idx="251">
                  <c:v>15.216693531577915</c:v>
                </c:pt>
                <c:pt idx="252">
                  <c:v>15.15366454375623</c:v>
                </c:pt>
                <c:pt idx="253">
                  <c:v>14.73897549358643</c:v>
                </c:pt>
                <c:pt idx="254">
                  <c:v>15.633100203893347</c:v>
                </c:pt>
                <c:pt idx="255">
                  <c:v>14.783254571427344</c:v>
                </c:pt>
                <c:pt idx="256">
                  <c:v>14.654055941213576</c:v>
                </c:pt>
                <c:pt idx="257">
                  <c:v>14.269765830241871</c:v>
                </c:pt>
                <c:pt idx="258">
                  <c:v>14.863531060516324</c:v>
                </c:pt>
                <c:pt idx="259">
                  <c:v>15.141523988199236</c:v>
                </c:pt>
                <c:pt idx="260">
                  <c:v>13.036805489042683</c:v>
                </c:pt>
                <c:pt idx="261">
                  <c:v>14.725783217512866</c:v>
                </c:pt>
                <c:pt idx="262">
                  <c:v>16.921934113360891</c:v>
                </c:pt>
                <c:pt idx="263">
                  <c:v>15.331077254788305</c:v>
                </c:pt>
                <c:pt idx="264">
                  <c:v>15.051853742320661</c:v>
                </c:pt>
                <c:pt idx="265">
                  <c:v>14.979910587170387</c:v>
                </c:pt>
                <c:pt idx="266">
                  <c:v>14.976784607757095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4D-41A6-9115-DC1751E01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18016"/>
        <c:axId val="192718672"/>
      </c:scatterChart>
      <c:valAx>
        <c:axId val="19271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718672"/>
        <c:crosses val="autoZero"/>
        <c:crossBetween val="midCat"/>
      </c:valAx>
      <c:valAx>
        <c:axId val="19271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71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рассеяния ДЭК</a:t>
            </a:r>
            <a:r>
              <a:rPr lang="ru-RU" baseline="0"/>
              <a:t> ао-Сбербанк</a:t>
            </a:r>
            <a:endParaRPr lang="ru-RU"/>
          </a:p>
        </c:rich>
      </c:tx>
      <c:layout>
        <c:manualLayout>
          <c:xMode val="edge"/>
          <c:yMode val="edge"/>
          <c:x val="0.19729149979093305"/>
          <c:y val="3.7037193093338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'Логарифмы объемов+Опис.стат.'!$C$3:$C$269</c:f>
              <c:numCache>
                <c:formatCode>General</c:formatCode>
                <c:ptCount val="267"/>
                <c:pt idx="0">
                  <c:v>7.6009024595420822</c:v>
                </c:pt>
                <c:pt idx="1">
                  <c:v>13.343905647351566</c:v>
                </c:pt>
                <c:pt idx="2">
                  <c:v>12.491251587763836</c:v>
                </c:pt>
                <c:pt idx="3">
                  <c:v>15.468199512392689</c:v>
                </c:pt>
                <c:pt idx="4">
                  <c:v>15.27899741491407</c:v>
                </c:pt>
                <c:pt idx="5">
                  <c:v>13.583578500616985</c:v>
                </c:pt>
                <c:pt idx="6">
                  <c:v>14.058456736574664</c:v>
                </c:pt>
                <c:pt idx="7">
                  <c:v>13.71236979904476</c:v>
                </c:pt>
                <c:pt idx="8">
                  <c:v>15.478299645895369</c:v>
                </c:pt>
                <c:pt idx="9">
                  <c:v>15.151563702647419</c:v>
                </c:pt>
                <c:pt idx="10">
                  <c:v>16.043695328382071</c:v>
                </c:pt>
                <c:pt idx="11">
                  <c:v>13.025852477023484</c:v>
                </c:pt>
                <c:pt idx="12">
                  <c:v>13.663524200966393</c:v>
                </c:pt>
                <c:pt idx="13">
                  <c:v>12.479909311159902</c:v>
                </c:pt>
                <c:pt idx="14">
                  <c:v>13.498056327178823</c:v>
                </c:pt>
                <c:pt idx="15">
                  <c:v>13.74723171721098</c:v>
                </c:pt>
                <c:pt idx="16">
                  <c:v>11.661345470088502</c:v>
                </c:pt>
                <c:pt idx="17">
                  <c:v>11.302204433654575</c:v>
                </c:pt>
                <c:pt idx="18">
                  <c:v>12.283033686666302</c:v>
                </c:pt>
                <c:pt idx="19">
                  <c:v>12.847926531702569</c:v>
                </c:pt>
                <c:pt idx="20">
                  <c:v>8.8536654280374503</c:v>
                </c:pt>
                <c:pt idx="21">
                  <c:v>12.363076394339839</c:v>
                </c:pt>
                <c:pt idx="22">
                  <c:v>12.225875272826354</c:v>
                </c:pt>
                <c:pt idx="23">
                  <c:v>12.013700752882718</c:v>
                </c:pt>
                <c:pt idx="24">
                  <c:v>12.506177237980511</c:v>
                </c:pt>
                <c:pt idx="25">
                  <c:v>11.571194373094205</c:v>
                </c:pt>
                <c:pt idx="26">
                  <c:v>11.608235644774552</c:v>
                </c:pt>
                <c:pt idx="27">
                  <c:v>12.921470435024938</c:v>
                </c:pt>
                <c:pt idx="28">
                  <c:v>12.269047444691562</c:v>
                </c:pt>
                <c:pt idx="29">
                  <c:v>13.819502579233811</c:v>
                </c:pt>
                <c:pt idx="30">
                  <c:v>15.298704743824125</c:v>
                </c:pt>
                <c:pt idx="31">
                  <c:v>15.085271102828214</c:v>
                </c:pt>
                <c:pt idx="32">
                  <c:v>13.991143126607431</c:v>
                </c:pt>
                <c:pt idx="33">
                  <c:v>13.894321738388564</c:v>
                </c:pt>
                <c:pt idx="34">
                  <c:v>13.11835535600679</c:v>
                </c:pt>
                <c:pt idx="35">
                  <c:v>14.754736261120925</c:v>
                </c:pt>
                <c:pt idx="36">
                  <c:v>13.556739829006913</c:v>
                </c:pt>
                <c:pt idx="37">
                  <c:v>13.435713196604688</c:v>
                </c:pt>
                <c:pt idx="38">
                  <c:v>12.133501952695338</c:v>
                </c:pt>
                <c:pt idx="39">
                  <c:v>13.327750207129279</c:v>
                </c:pt>
                <c:pt idx="40">
                  <c:v>14.873300852112129</c:v>
                </c:pt>
                <c:pt idx="41">
                  <c:v>11.580584113444043</c:v>
                </c:pt>
                <c:pt idx="42">
                  <c:v>12.757080058928997</c:v>
                </c:pt>
                <c:pt idx="43">
                  <c:v>13.11835535600679</c:v>
                </c:pt>
                <c:pt idx="44">
                  <c:v>14.119312012295937</c:v>
                </c:pt>
                <c:pt idx="45">
                  <c:v>14.018451401960965</c:v>
                </c:pt>
                <c:pt idx="46">
                  <c:v>14.440914086437699</c:v>
                </c:pt>
                <c:pt idx="47">
                  <c:v>14.14553347090558</c:v>
                </c:pt>
                <c:pt idx="48">
                  <c:v>12.847926531702569</c:v>
                </c:pt>
                <c:pt idx="49">
                  <c:v>13.487006490992238</c:v>
                </c:pt>
                <c:pt idx="50">
                  <c:v>13.612169633946245</c:v>
                </c:pt>
                <c:pt idx="51">
                  <c:v>13.757881445127637</c:v>
                </c:pt>
                <c:pt idx="52">
                  <c:v>11.891361900690473</c:v>
                </c:pt>
                <c:pt idx="53">
                  <c:v>14.856846778812654</c:v>
                </c:pt>
                <c:pt idx="54">
                  <c:v>12.634603026569334</c:v>
                </c:pt>
                <c:pt idx="55">
                  <c:v>13.731041401337825</c:v>
                </c:pt>
                <c:pt idx="56">
                  <c:v>14.401629165765696</c:v>
                </c:pt>
                <c:pt idx="57">
                  <c:v>14.20077295875492</c:v>
                </c:pt>
                <c:pt idx="58">
                  <c:v>13.816510058297357</c:v>
                </c:pt>
                <c:pt idx="59">
                  <c:v>12.751299696013497</c:v>
                </c:pt>
                <c:pt idx="60">
                  <c:v>12.926348493478372</c:v>
                </c:pt>
                <c:pt idx="61">
                  <c:v>12.546109948315882</c:v>
                </c:pt>
                <c:pt idx="62">
                  <c:v>13.934182087681773</c:v>
                </c:pt>
                <c:pt idx="63">
                  <c:v>14.121523587100778</c:v>
                </c:pt>
                <c:pt idx="64">
                  <c:v>14.393246887012891</c:v>
                </c:pt>
                <c:pt idx="65">
                  <c:v>15.103088946145007</c:v>
                </c:pt>
                <c:pt idx="66">
                  <c:v>13.808485943027309</c:v>
                </c:pt>
                <c:pt idx="67">
                  <c:v>14.549319720243108</c:v>
                </c:pt>
                <c:pt idx="68">
                  <c:v>14.611665488598449</c:v>
                </c:pt>
                <c:pt idx="69">
                  <c:v>12.520883385370206</c:v>
                </c:pt>
                <c:pt idx="70">
                  <c:v>12.025749091398891</c:v>
                </c:pt>
                <c:pt idx="71">
                  <c:v>13.88036153028389</c:v>
                </c:pt>
                <c:pt idx="72">
                  <c:v>14.679244039099753</c:v>
                </c:pt>
                <c:pt idx="73">
                  <c:v>12.66032791780777</c:v>
                </c:pt>
                <c:pt idx="74">
                  <c:v>14.146970252761943</c:v>
                </c:pt>
                <c:pt idx="75">
                  <c:v>13.703461054155651</c:v>
                </c:pt>
                <c:pt idx="76">
                  <c:v>14.429073259181378</c:v>
                </c:pt>
                <c:pt idx="77">
                  <c:v>13.215853720491667</c:v>
                </c:pt>
                <c:pt idx="78">
                  <c:v>13.911729415704817</c:v>
                </c:pt>
                <c:pt idx="79">
                  <c:v>14.070152776337855</c:v>
                </c:pt>
                <c:pt idx="80">
                  <c:v>14.021711388548171</c:v>
                </c:pt>
                <c:pt idx="81">
                  <c:v>16.304326224248989</c:v>
                </c:pt>
                <c:pt idx="82">
                  <c:v>13.939496537745265</c:v>
                </c:pt>
                <c:pt idx="83">
                  <c:v>14.419279927373003</c:v>
                </c:pt>
                <c:pt idx="84">
                  <c:v>15.220381304657099</c:v>
                </c:pt>
                <c:pt idx="85">
                  <c:v>15.68144942536658</c:v>
                </c:pt>
                <c:pt idx="86">
                  <c:v>16.559699805682357</c:v>
                </c:pt>
                <c:pt idx="87">
                  <c:v>16.988384328270676</c:v>
                </c:pt>
                <c:pt idx="88">
                  <c:v>15.795546043177463</c:v>
                </c:pt>
                <c:pt idx="89">
                  <c:v>17.258521442439839</c:v>
                </c:pt>
                <c:pt idx="90">
                  <c:v>16.121589540212575</c:v>
                </c:pt>
                <c:pt idx="91">
                  <c:v>15.663492818288606</c:v>
                </c:pt>
                <c:pt idx="92">
                  <c:v>15.708321271262056</c:v>
                </c:pt>
                <c:pt idx="93">
                  <c:v>15.370069808888385</c:v>
                </c:pt>
                <c:pt idx="94">
                  <c:v>15.07680842890948</c:v>
                </c:pt>
                <c:pt idx="95">
                  <c:v>14.19051645858773</c:v>
                </c:pt>
                <c:pt idx="96">
                  <c:v>15.04192955112004</c:v>
                </c:pt>
                <c:pt idx="97">
                  <c:v>14.446782334806132</c:v>
                </c:pt>
                <c:pt idx="98">
                  <c:v>14.19051645858773</c:v>
                </c:pt>
                <c:pt idx="99">
                  <c:v>17.186867097615409</c:v>
                </c:pt>
                <c:pt idx="100">
                  <c:v>17.07997141605296</c:v>
                </c:pt>
                <c:pt idx="101">
                  <c:v>16.398828634321895</c:v>
                </c:pt>
                <c:pt idx="102">
                  <c:v>15.199301788866046</c:v>
                </c:pt>
                <c:pt idx="103">
                  <c:v>14.268495182040414</c:v>
                </c:pt>
                <c:pt idx="104">
                  <c:v>13.428376406540833</c:v>
                </c:pt>
                <c:pt idx="105">
                  <c:v>13.511699103582609</c:v>
                </c:pt>
                <c:pt idx="106">
                  <c:v>14.245343022520732</c:v>
                </c:pt>
                <c:pt idx="107">
                  <c:v>14.377979414882104</c:v>
                </c:pt>
                <c:pt idx="108">
                  <c:v>14.608503073493935</c:v>
                </c:pt>
                <c:pt idx="109">
                  <c:v>14.883663639147676</c:v>
                </c:pt>
                <c:pt idx="110">
                  <c:v>13.753635154246187</c:v>
                </c:pt>
                <c:pt idx="111">
                  <c:v>13.230320518909421</c:v>
                </c:pt>
                <c:pt idx="112">
                  <c:v>14.996010006104568</c:v>
                </c:pt>
                <c:pt idx="113">
                  <c:v>15.030423302328545</c:v>
                </c:pt>
                <c:pt idx="114">
                  <c:v>14.488965105178483</c:v>
                </c:pt>
                <c:pt idx="115">
                  <c:v>14.240124484911199</c:v>
                </c:pt>
                <c:pt idx="116">
                  <c:v>14.787425193586426</c:v>
                </c:pt>
                <c:pt idx="117">
                  <c:v>13.963068122321889</c:v>
                </c:pt>
                <c:pt idx="118">
                  <c:v>16.306399279429822</c:v>
                </c:pt>
                <c:pt idx="119">
                  <c:v>14.196682973503394</c:v>
                </c:pt>
                <c:pt idx="120">
                  <c:v>13.920771068621766</c:v>
                </c:pt>
                <c:pt idx="121">
                  <c:v>13.739708844547993</c:v>
                </c:pt>
                <c:pt idx="122">
                  <c:v>12.788288265382837</c:v>
                </c:pt>
                <c:pt idx="123">
                  <c:v>14.492020097371196</c:v>
                </c:pt>
                <c:pt idx="124">
                  <c:v>13.331002242515657</c:v>
                </c:pt>
                <c:pt idx="125">
                  <c:v>13.589863876431945</c:v>
                </c:pt>
                <c:pt idx="126">
                  <c:v>13.746160479829481</c:v>
                </c:pt>
                <c:pt idx="127">
                  <c:v>14.493544100714171</c:v>
                </c:pt>
                <c:pt idx="128">
                  <c:v>14.54739756684015</c:v>
                </c:pt>
                <c:pt idx="129">
                  <c:v>13.602317337503232</c:v>
                </c:pt>
                <c:pt idx="130">
                  <c:v>13.765269341527528</c:v>
                </c:pt>
                <c:pt idx="131">
                  <c:v>12.796633237315017</c:v>
                </c:pt>
                <c:pt idx="132">
                  <c:v>13.862394143863124</c:v>
                </c:pt>
                <c:pt idx="133">
                  <c:v>13.635187003832993</c:v>
                </c:pt>
                <c:pt idx="134">
                  <c:v>14.288634314546254</c:v>
                </c:pt>
                <c:pt idx="135">
                  <c:v>13.389332408258568</c:v>
                </c:pt>
                <c:pt idx="136">
                  <c:v>13.390862630439337</c:v>
                </c:pt>
                <c:pt idx="137">
                  <c:v>14.098431313314345</c:v>
                </c:pt>
                <c:pt idx="138">
                  <c:v>14.4740662937546</c:v>
                </c:pt>
                <c:pt idx="139">
                  <c:v>14.598041299658904</c:v>
                </c:pt>
                <c:pt idx="140">
                  <c:v>15.849954733713375</c:v>
                </c:pt>
                <c:pt idx="141">
                  <c:v>14.713637319210758</c:v>
                </c:pt>
                <c:pt idx="142">
                  <c:v>14.873648014066665</c:v>
                </c:pt>
                <c:pt idx="143">
                  <c:v>14.862829552244833</c:v>
                </c:pt>
                <c:pt idx="144">
                  <c:v>13.963930563082547</c:v>
                </c:pt>
                <c:pt idx="145">
                  <c:v>14.91078394536687</c:v>
                </c:pt>
                <c:pt idx="146">
                  <c:v>16.763731848847215</c:v>
                </c:pt>
                <c:pt idx="147">
                  <c:v>16.280724574406538</c:v>
                </c:pt>
                <c:pt idx="148">
                  <c:v>14.740166206170057</c:v>
                </c:pt>
                <c:pt idx="149">
                  <c:v>14.801327352487039</c:v>
                </c:pt>
                <c:pt idx="150">
                  <c:v>14.436624535624388</c:v>
                </c:pt>
                <c:pt idx="151">
                  <c:v>13.885036620612885</c:v>
                </c:pt>
                <c:pt idx="152">
                  <c:v>15.269463567557979</c:v>
                </c:pt>
                <c:pt idx="153">
                  <c:v>13.982718476948181</c:v>
                </c:pt>
                <c:pt idx="154">
                  <c:v>16.663148773273537</c:v>
                </c:pt>
                <c:pt idx="155">
                  <c:v>16.98351405245872</c:v>
                </c:pt>
                <c:pt idx="156">
                  <c:v>16.118395605967319</c:v>
                </c:pt>
                <c:pt idx="157">
                  <c:v>14.858962435455108</c:v>
                </c:pt>
                <c:pt idx="158">
                  <c:v>16.364174173555025</c:v>
                </c:pt>
                <c:pt idx="159">
                  <c:v>16.862981026922679</c:v>
                </c:pt>
                <c:pt idx="160">
                  <c:v>14.86318036789481</c:v>
                </c:pt>
                <c:pt idx="161">
                  <c:v>15.318031188052297</c:v>
                </c:pt>
                <c:pt idx="162">
                  <c:v>16.75181124774884</c:v>
                </c:pt>
                <c:pt idx="163">
                  <c:v>15.762990902189104</c:v>
                </c:pt>
                <c:pt idx="164">
                  <c:v>15.139929515366077</c:v>
                </c:pt>
                <c:pt idx="165">
                  <c:v>14.173884058538588</c:v>
                </c:pt>
                <c:pt idx="166">
                  <c:v>15.314910365189437</c:v>
                </c:pt>
                <c:pt idx="167">
                  <c:v>15.029829654344354</c:v>
                </c:pt>
                <c:pt idx="168">
                  <c:v>15.943861304346985</c:v>
                </c:pt>
                <c:pt idx="169">
                  <c:v>15.217924300964048</c:v>
                </c:pt>
                <c:pt idx="170">
                  <c:v>16.092367502385589</c:v>
                </c:pt>
                <c:pt idx="171">
                  <c:v>16.786232668514096</c:v>
                </c:pt>
                <c:pt idx="172">
                  <c:v>15.052434462429895</c:v>
                </c:pt>
                <c:pt idx="173">
                  <c:v>13.091904169919621</c:v>
                </c:pt>
                <c:pt idx="174">
                  <c:v>15.437074650196214</c:v>
                </c:pt>
                <c:pt idx="175">
                  <c:v>16.06638121527164</c:v>
                </c:pt>
                <c:pt idx="176">
                  <c:v>15.134596169390715</c:v>
                </c:pt>
                <c:pt idx="177">
                  <c:v>15.560353107404577</c:v>
                </c:pt>
                <c:pt idx="178">
                  <c:v>15.440034107816416</c:v>
                </c:pt>
                <c:pt idx="179">
                  <c:v>14.991700981277759</c:v>
                </c:pt>
                <c:pt idx="180">
                  <c:v>16.224435686729645</c:v>
                </c:pt>
                <c:pt idx="181">
                  <c:v>15.951686812624414</c:v>
                </c:pt>
                <c:pt idx="182">
                  <c:v>15.92220241413427</c:v>
                </c:pt>
                <c:pt idx="183">
                  <c:v>18.035238827049668</c:v>
                </c:pt>
                <c:pt idx="184">
                  <c:v>17.851802188737757</c:v>
                </c:pt>
                <c:pt idx="185">
                  <c:v>16.465931646229848</c:v>
                </c:pt>
                <c:pt idx="186">
                  <c:v>16.332723042504188</c:v>
                </c:pt>
                <c:pt idx="187">
                  <c:v>17.23915412845626</c:v>
                </c:pt>
                <c:pt idx="188">
                  <c:v>15.787227681056939</c:v>
                </c:pt>
                <c:pt idx="189">
                  <c:v>15.525879188976814</c:v>
                </c:pt>
                <c:pt idx="190">
                  <c:v>15.56296976829575</c:v>
                </c:pt>
                <c:pt idx="191">
                  <c:v>16.847719398328284</c:v>
                </c:pt>
                <c:pt idx="192">
                  <c:v>17.686023832435666</c:v>
                </c:pt>
                <c:pt idx="193">
                  <c:v>16.428810422520673</c:v>
                </c:pt>
                <c:pt idx="194">
                  <c:v>16.663322701441643</c:v>
                </c:pt>
                <c:pt idx="195">
                  <c:v>16.845740871925834</c:v>
                </c:pt>
                <c:pt idx="196">
                  <c:v>15.725053062848712</c:v>
                </c:pt>
                <c:pt idx="197">
                  <c:v>16.327302536533658</c:v>
                </c:pt>
                <c:pt idx="198">
                  <c:v>15.629031518973841</c:v>
                </c:pt>
                <c:pt idx="199">
                  <c:v>15.26454494890535</c:v>
                </c:pt>
                <c:pt idx="200">
                  <c:v>14.02333740516659</c:v>
                </c:pt>
                <c:pt idx="201">
                  <c:v>14.409389736865551</c:v>
                </c:pt>
                <c:pt idx="202">
                  <c:v>14.603513269536899</c:v>
                </c:pt>
                <c:pt idx="203">
                  <c:v>14.692644574637235</c:v>
                </c:pt>
                <c:pt idx="204">
                  <c:v>14.223638783491921</c:v>
                </c:pt>
                <c:pt idx="205">
                  <c:v>16.479539206972156</c:v>
                </c:pt>
                <c:pt idx="206">
                  <c:v>14.882288123112366</c:v>
                </c:pt>
                <c:pt idx="207">
                  <c:v>14.889146860562207</c:v>
                </c:pt>
                <c:pt idx="208">
                  <c:v>12.891691559669328</c:v>
                </c:pt>
                <c:pt idx="209">
                  <c:v>13.900770401915098</c:v>
                </c:pt>
                <c:pt idx="210">
                  <c:v>15.14576352820054</c:v>
                </c:pt>
                <c:pt idx="211">
                  <c:v>14.302248386201175</c:v>
                </c:pt>
                <c:pt idx="212">
                  <c:v>15.195535306070569</c:v>
                </c:pt>
                <c:pt idx="213">
                  <c:v>15.035750334754082</c:v>
                </c:pt>
                <c:pt idx="214">
                  <c:v>14.739769459487606</c:v>
                </c:pt>
                <c:pt idx="215">
                  <c:v>15.218416184889362</c:v>
                </c:pt>
                <c:pt idx="216">
                  <c:v>14.809502797502281</c:v>
                </c:pt>
                <c:pt idx="217">
                  <c:v>14.691395875203391</c:v>
                </c:pt>
                <c:pt idx="218">
                  <c:v>14.979910587170387</c:v>
                </c:pt>
                <c:pt idx="219">
                  <c:v>14.203490351731419</c:v>
                </c:pt>
                <c:pt idx="220">
                  <c:v>13.790192749979985</c:v>
                </c:pt>
                <c:pt idx="221">
                  <c:v>14.4159940536608</c:v>
                </c:pt>
                <c:pt idx="222">
                  <c:v>14.278615445518852</c:v>
                </c:pt>
                <c:pt idx="223">
                  <c:v>14.289879644719649</c:v>
                </c:pt>
                <c:pt idx="224">
                  <c:v>15.023276160528907</c:v>
                </c:pt>
                <c:pt idx="225">
                  <c:v>14.702578431161525</c:v>
                </c:pt>
                <c:pt idx="226">
                  <c:v>14.16546295614218</c:v>
                </c:pt>
                <c:pt idx="227">
                  <c:v>14.010254634756786</c:v>
                </c:pt>
                <c:pt idx="228">
                  <c:v>15.832411581169213</c:v>
                </c:pt>
                <c:pt idx="229">
                  <c:v>14.619304258611283</c:v>
                </c:pt>
                <c:pt idx="230">
                  <c:v>14.630875371248468</c:v>
                </c:pt>
                <c:pt idx="231">
                  <c:v>14.16546295614218</c:v>
                </c:pt>
                <c:pt idx="232">
                  <c:v>15.282462822101619</c:v>
                </c:pt>
                <c:pt idx="233">
                  <c:v>14.659230597003594</c:v>
                </c:pt>
                <c:pt idx="234">
                  <c:v>14.884350688298714</c:v>
                </c:pt>
                <c:pt idx="235">
                  <c:v>14.868427887370254</c:v>
                </c:pt>
                <c:pt idx="236">
                  <c:v>14.18638422130282</c:v>
                </c:pt>
                <c:pt idx="237">
                  <c:v>14.161933125438654</c:v>
                </c:pt>
                <c:pt idx="238">
                  <c:v>15.32601172253835</c:v>
                </c:pt>
                <c:pt idx="239">
                  <c:v>14.425819460215214</c:v>
                </c:pt>
                <c:pt idx="240">
                  <c:v>13.943023878263233</c:v>
                </c:pt>
                <c:pt idx="241">
                  <c:v>13.292949677979863</c:v>
                </c:pt>
                <c:pt idx="242">
                  <c:v>13.668169970065565</c:v>
                </c:pt>
                <c:pt idx="243">
                  <c:v>14.958139732049158</c:v>
                </c:pt>
                <c:pt idx="244">
                  <c:v>14.992009385289455</c:v>
                </c:pt>
                <c:pt idx="245">
                  <c:v>14.647114481671235</c:v>
                </c:pt>
                <c:pt idx="246">
                  <c:v>15.938610068983573</c:v>
                </c:pt>
                <c:pt idx="247">
                  <c:v>16.049923870854986</c:v>
                </c:pt>
                <c:pt idx="248">
                  <c:v>15.048070819142122</c:v>
                </c:pt>
                <c:pt idx="249">
                  <c:v>14.77409420202868</c:v>
                </c:pt>
                <c:pt idx="250">
                  <c:v>14.854018922562679</c:v>
                </c:pt>
                <c:pt idx="251">
                  <c:v>15.216693531577915</c:v>
                </c:pt>
                <c:pt idx="252">
                  <c:v>15.15366454375623</c:v>
                </c:pt>
                <c:pt idx="253">
                  <c:v>14.73897549358643</c:v>
                </c:pt>
                <c:pt idx="254">
                  <c:v>15.633100203893347</c:v>
                </c:pt>
                <c:pt idx="255">
                  <c:v>14.783254571427344</c:v>
                </c:pt>
                <c:pt idx="256">
                  <c:v>14.654055941213576</c:v>
                </c:pt>
                <c:pt idx="257">
                  <c:v>14.269765830241871</c:v>
                </c:pt>
                <c:pt idx="258">
                  <c:v>14.863531060516324</c:v>
                </c:pt>
                <c:pt idx="259">
                  <c:v>15.141523988199236</c:v>
                </c:pt>
                <c:pt idx="260">
                  <c:v>13.036805489042683</c:v>
                </c:pt>
                <c:pt idx="261">
                  <c:v>14.725783217512866</c:v>
                </c:pt>
                <c:pt idx="262">
                  <c:v>16.921934113360891</c:v>
                </c:pt>
                <c:pt idx="263">
                  <c:v>15.331077254788305</c:v>
                </c:pt>
                <c:pt idx="264">
                  <c:v>15.051853742320661</c:v>
                </c:pt>
                <c:pt idx="265">
                  <c:v>14.979910587170387</c:v>
                </c:pt>
                <c:pt idx="266">
                  <c:v>14.976784607757095</c:v>
                </c:pt>
              </c:numCache>
            </c:numRef>
          </c:xVal>
          <c:yVal>
            <c:numRef>
              <c:f>'Логарифмы объемов+Опис.стат.'!$D$3:$D$269</c:f>
              <c:numCache>
                <c:formatCode>General</c:formatCode>
                <c:ptCount val="267"/>
                <c:pt idx="0">
                  <c:v>19.876173502104052</c:v>
                </c:pt>
                <c:pt idx="1">
                  <c:v>20.43195078654799</c:v>
                </c:pt>
                <c:pt idx="2">
                  <c:v>20.350189871399621</c:v>
                </c:pt>
                <c:pt idx="3">
                  <c:v>20.533835214519723</c:v>
                </c:pt>
                <c:pt idx="4">
                  <c:v>20.467030737711436</c:v>
                </c:pt>
                <c:pt idx="5">
                  <c:v>20.959820211825047</c:v>
                </c:pt>
                <c:pt idx="6">
                  <c:v>20.751888356351749</c:v>
                </c:pt>
                <c:pt idx="7">
                  <c:v>20.05757303228312</c:v>
                </c:pt>
                <c:pt idx="8">
                  <c:v>20.275583558387517</c:v>
                </c:pt>
                <c:pt idx="9">
                  <c:v>20.095726661671932</c:v>
                </c:pt>
                <c:pt idx="10">
                  <c:v>20.395017015174325</c:v>
                </c:pt>
                <c:pt idx="11">
                  <c:v>20.303456688213316</c:v>
                </c:pt>
                <c:pt idx="12">
                  <c:v>20.246022028745958</c:v>
                </c:pt>
                <c:pt idx="13">
                  <c:v>20.522507127611153</c:v>
                </c:pt>
                <c:pt idx="14">
                  <c:v>20.485691257430787</c:v>
                </c:pt>
                <c:pt idx="15">
                  <c:v>20.509403209314058</c:v>
                </c:pt>
                <c:pt idx="16">
                  <c:v>19.850324231702583</c:v>
                </c:pt>
                <c:pt idx="17">
                  <c:v>19.964565562076881</c:v>
                </c:pt>
                <c:pt idx="18">
                  <c:v>19.71358018748176</c:v>
                </c:pt>
                <c:pt idx="19">
                  <c:v>20.081485137095832</c:v>
                </c:pt>
                <c:pt idx="20">
                  <c:v>19.972366209673332</c:v>
                </c:pt>
                <c:pt idx="21">
                  <c:v>19.995652131350283</c:v>
                </c:pt>
                <c:pt idx="22">
                  <c:v>19.848452764597226</c:v>
                </c:pt>
                <c:pt idx="23">
                  <c:v>19.990939228780924</c:v>
                </c:pt>
                <c:pt idx="24">
                  <c:v>19.607077999201394</c:v>
                </c:pt>
                <c:pt idx="25">
                  <c:v>19.857450871624973</c:v>
                </c:pt>
                <c:pt idx="26">
                  <c:v>20.180243053031539</c:v>
                </c:pt>
                <c:pt idx="27">
                  <c:v>20.156024946667493</c:v>
                </c:pt>
                <c:pt idx="28">
                  <c:v>20.075611160675969</c:v>
                </c:pt>
                <c:pt idx="29">
                  <c:v>20.469216457808919</c:v>
                </c:pt>
                <c:pt idx="30">
                  <c:v>20.102724932988192</c:v>
                </c:pt>
                <c:pt idx="31">
                  <c:v>19.919081101235157</c:v>
                </c:pt>
                <c:pt idx="32">
                  <c:v>20.057976148142036</c:v>
                </c:pt>
                <c:pt idx="33">
                  <c:v>20.544080413341913</c:v>
                </c:pt>
                <c:pt idx="34">
                  <c:v>20.233417134383675</c:v>
                </c:pt>
                <c:pt idx="35">
                  <c:v>19.768407442634931</c:v>
                </c:pt>
                <c:pt idx="36">
                  <c:v>19.950954575940287</c:v>
                </c:pt>
                <c:pt idx="37">
                  <c:v>19.951342599505338</c:v>
                </c:pt>
                <c:pt idx="38">
                  <c:v>19.918399344143619</c:v>
                </c:pt>
                <c:pt idx="39">
                  <c:v>20.529276661444207</c:v>
                </c:pt>
                <c:pt idx="40">
                  <c:v>20.281144623066325</c:v>
                </c:pt>
                <c:pt idx="41">
                  <c:v>20.133744961169505</c:v>
                </c:pt>
                <c:pt idx="42">
                  <c:v>20.246624627624435</c:v>
                </c:pt>
                <c:pt idx="43">
                  <c:v>19.993053803296004</c:v>
                </c:pt>
                <c:pt idx="44">
                  <c:v>19.772181414179389</c:v>
                </c:pt>
                <c:pt idx="45">
                  <c:v>20.381714143700094</c:v>
                </c:pt>
                <c:pt idx="46">
                  <c:v>20.246656051018586</c:v>
                </c:pt>
                <c:pt idx="47">
                  <c:v>19.989249619093052</c:v>
                </c:pt>
                <c:pt idx="48">
                  <c:v>20.12477755142363</c:v>
                </c:pt>
                <c:pt idx="49">
                  <c:v>20.008083209402653</c:v>
                </c:pt>
                <c:pt idx="50">
                  <c:v>19.522416715505955</c:v>
                </c:pt>
                <c:pt idx="51">
                  <c:v>18.816071206147232</c:v>
                </c:pt>
                <c:pt idx="52">
                  <c:v>18.764604080624267</c:v>
                </c:pt>
                <c:pt idx="53">
                  <c:v>20.0004209320957</c:v>
                </c:pt>
                <c:pt idx="54">
                  <c:v>20.367720683125835</c:v>
                </c:pt>
                <c:pt idx="55">
                  <c:v>20.412571208485183</c:v>
                </c:pt>
                <c:pt idx="56">
                  <c:v>20.097425691649732</c:v>
                </c:pt>
                <c:pt idx="57">
                  <c:v>20.095593389141147</c:v>
                </c:pt>
                <c:pt idx="58">
                  <c:v>20.235196480719445</c:v>
                </c:pt>
                <c:pt idx="59">
                  <c:v>19.831065878056915</c:v>
                </c:pt>
                <c:pt idx="60">
                  <c:v>19.966231101990729</c:v>
                </c:pt>
                <c:pt idx="61">
                  <c:v>19.531771748570876</c:v>
                </c:pt>
                <c:pt idx="62">
                  <c:v>20.024076499263824</c:v>
                </c:pt>
                <c:pt idx="63">
                  <c:v>19.932939140461574</c:v>
                </c:pt>
                <c:pt idx="64">
                  <c:v>19.877678296461266</c:v>
                </c:pt>
                <c:pt idx="65">
                  <c:v>19.894156059349513</c:v>
                </c:pt>
                <c:pt idx="66">
                  <c:v>20.095241138235785</c:v>
                </c:pt>
                <c:pt idx="67">
                  <c:v>20.243832640746447</c:v>
                </c:pt>
                <c:pt idx="68">
                  <c:v>19.890174080334791</c:v>
                </c:pt>
                <c:pt idx="69">
                  <c:v>19.16884423735792</c:v>
                </c:pt>
                <c:pt idx="70">
                  <c:v>19.510857049563668</c:v>
                </c:pt>
                <c:pt idx="71">
                  <c:v>19.546180924877113</c:v>
                </c:pt>
                <c:pt idx="72">
                  <c:v>19.901980738507042</c:v>
                </c:pt>
                <c:pt idx="73">
                  <c:v>19.606244557819021</c:v>
                </c:pt>
                <c:pt idx="74">
                  <c:v>19.700444516256852</c:v>
                </c:pt>
                <c:pt idx="75">
                  <c:v>19.595262254906363</c:v>
                </c:pt>
                <c:pt idx="76">
                  <c:v>19.546777354517722</c:v>
                </c:pt>
                <c:pt idx="77">
                  <c:v>19.87339443450551</c:v>
                </c:pt>
                <c:pt idx="78">
                  <c:v>19.538981372340327</c:v>
                </c:pt>
                <c:pt idx="79">
                  <c:v>19.627282429739402</c:v>
                </c:pt>
                <c:pt idx="80">
                  <c:v>19.252034701723012</c:v>
                </c:pt>
                <c:pt idx="81">
                  <c:v>19.48633066046726</c:v>
                </c:pt>
                <c:pt idx="82">
                  <c:v>19.284783718368228</c:v>
                </c:pt>
                <c:pt idx="83">
                  <c:v>19.185491114190693</c:v>
                </c:pt>
                <c:pt idx="84">
                  <c:v>19.347994102851732</c:v>
                </c:pt>
                <c:pt idx="85">
                  <c:v>19.534161283658985</c:v>
                </c:pt>
                <c:pt idx="86">
                  <c:v>19.284716540262902</c:v>
                </c:pt>
                <c:pt idx="87">
                  <c:v>19.563756516861741</c:v>
                </c:pt>
                <c:pt idx="88">
                  <c:v>19.236546670596336</c:v>
                </c:pt>
                <c:pt idx="89">
                  <c:v>19.276811918350898</c:v>
                </c:pt>
                <c:pt idx="90">
                  <c:v>19.327497337575657</c:v>
                </c:pt>
                <c:pt idx="91">
                  <c:v>19.184431298443723</c:v>
                </c:pt>
                <c:pt idx="92">
                  <c:v>19.158923796991118</c:v>
                </c:pt>
                <c:pt idx="93">
                  <c:v>18.921710787290724</c:v>
                </c:pt>
                <c:pt idx="94">
                  <c:v>18.895201281590687</c:v>
                </c:pt>
                <c:pt idx="95">
                  <c:v>18.965546221829815</c:v>
                </c:pt>
                <c:pt idx="96">
                  <c:v>19.650693360304931</c:v>
                </c:pt>
                <c:pt idx="97">
                  <c:v>19.108358645234265</c:v>
                </c:pt>
                <c:pt idx="98">
                  <c:v>19.460647195467679</c:v>
                </c:pt>
                <c:pt idx="99">
                  <c:v>19.306213708313283</c:v>
                </c:pt>
                <c:pt idx="100">
                  <c:v>19.594381117164232</c:v>
                </c:pt>
                <c:pt idx="101">
                  <c:v>19.696051309697953</c:v>
                </c:pt>
                <c:pt idx="102">
                  <c:v>19.386961110819311</c:v>
                </c:pt>
                <c:pt idx="103">
                  <c:v>18.909968974184956</c:v>
                </c:pt>
                <c:pt idx="104">
                  <c:v>18.926291232509836</c:v>
                </c:pt>
                <c:pt idx="105">
                  <c:v>19.459825366272881</c:v>
                </c:pt>
                <c:pt idx="106">
                  <c:v>19.099150638187613</c:v>
                </c:pt>
                <c:pt idx="107">
                  <c:v>19.343456641606949</c:v>
                </c:pt>
                <c:pt idx="108">
                  <c:v>19.116247345351898</c:v>
                </c:pt>
                <c:pt idx="109">
                  <c:v>19.157038935059909</c:v>
                </c:pt>
                <c:pt idx="110">
                  <c:v>19.34988525291633</c:v>
                </c:pt>
                <c:pt idx="111">
                  <c:v>18.735520169512348</c:v>
                </c:pt>
                <c:pt idx="112">
                  <c:v>19.435265345452606</c:v>
                </c:pt>
                <c:pt idx="113">
                  <c:v>19.097217888468858</c:v>
                </c:pt>
                <c:pt idx="114">
                  <c:v>19.435689188844165</c:v>
                </c:pt>
                <c:pt idx="115">
                  <c:v>19.083212880143396</c:v>
                </c:pt>
                <c:pt idx="116">
                  <c:v>18.813527170323518</c:v>
                </c:pt>
                <c:pt idx="117">
                  <c:v>19.103646468951887</c:v>
                </c:pt>
                <c:pt idx="118">
                  <c:v>19.433903503360877</c:v>
                </c:pt>
                <c:pt idx="119">
                  <c:v>19.412340843514855</c:v>
                </c:pt>
                <c:pt idx="120">
                  <c:v>19.220561472130196</c:v>
                </c:pt>
                <c:pt idx="121">
                  <c:v>18.820712116019514</c:v>
                </c:pt>
                <c:pt idx="122">
                  <c:v>18.760173984172127</c:v>
                </c:pt>
                <c:pt idx="123">
                  <c:v>19.179420842702886</c:v>
                </c:pt>
                <c:pt idx="124">
                  <c:v>19.096215838228336</c:v>
                </c:pt>
                <c:pt idx="125">
                  <c:v>19.303584770904845</c:v>
                </c:pt>
                <c:pt idx="126">
                  <c:v>19.297136827053329</c:v>
                </c:pt>
                <c:pt idx="127">
                  <c:v>19.741454048071038</c:v>
                </c:pt>
                <c:pt idx="128">
                  <c:v>19.372237687929449</c:v>
                </c:pt>
                <c:pt idx="129">
                  <c:v>19.373316018301981</c:v>
                </c:pt>
                <c:pt idx="130">
                  <c:v>19.277161554551459</c:v>
                </c:pt>
                <c:pt idx="131">
                  <c:v>19.54137003235406</c:v>
                </c:pt>
                <c:pt idx="132">
                  <c:v>19.163234993594866</c:v>
                </c:pt>
                <c:pt idx="133">
                  <c:v>19.332154251610667</c:v>
                </c:pt>
                <c:pt idx="134">
                  <c:v>19.336973355824753</c:v>
                </c:pt>
                <c:pt idx="135">
                  <c:v>19.235679915176409</c:v>
                </c:pt>
                <c:pt idx="136">
                  <c:v>19.017074373548819</c:v>
                </c:pt>
                <c:pt idx="137">
                  <c:v>19.441094958674658</c:v>
                </c:pt>
                <c:pt idx="138">
                  <c:v>19.214884697340484</c:v>
                </c:pt>
                <c:pt idx="139">
                  <c:v>19.113512624810582</c:v>
                </c:pt>
                <c:pt idx="140">
                  <c:v>19.308022673497195</c:v>
                </c:pt>
                <c:pt idx="141">
                  <c:v>19.113553736926331</c:v>
                </c:pt>
                <c:pt idx="142">
                  <c:v>19.401736071407338</c:v>
                </c:pt>
                <c:pt idx="143">
                  <c:v>19.078279344816529</c:v>
                </c:pt>
                <c:pt idx="144">
                  <c:v>18.944812763650138</c:v>
                </c:pt>
                <c:pt idx="145">
                  <c:v>18.928272323831369</c:v>
                </c:pt>
                <c:pt idx="146">
                  <c:v>18.890351130178814</c:v>
                </c:pt>
                <c:pt idx="147">
                  <c:v>18.904562376676378</c:v>
                </c:pt>
                <c:pt idx="148">
                  <c:v>19.996951000860356</c:v>
                </c:pt>
                <c:pt idx="149">
                  <c:v>19.495286433002722</c:v>
                </c:pt>
                <c:pt idx="150">
                  <c:v>19.243875838112768</c:v>
                </c:pt>
                <c:pt idx="151">
                  <c:v>19.037893408319121</c:v>
                </c:pt>
                <c:pt idx="152">
                  <c:v>18.90761050214077</c:v>
                </c:pt>
                <c:pt idx="153">
                  <c:v>19.270906713241452</c:v>
                </c:pt>
                <c:pt idx="154">
                  <c:v>18.826046180426811</c:v>
                </c:pt>
                <c:pt idx="155">
                  <c:v>18.385952850950716</c:v>
                </c:pt>
                <c:pt idx="156">
                  <c:v>18.600727465268978</c:v>
                </c:pt>
                <c:pt idx="157">
                  <c:v>18.93055115164471</c:v>
                </c:pt>
                <c:pt idx="158">
                  <c:v>19.034962244702957</c:v>
                </c:pt>
                <c:pt idx="159">
                  <c:v>19.065081279395912</c:v>
                </c:pt>
                <c:pt idx="160">
                  <c:v>19.571932793448433</c:v>
                </c:pt>
                <c:pt idx="161">
                  <c:v>19.534946935127934</c:v>
                </c:pt>
                <c:pt idx="162">
                  <c:v>19.371691344589426</c:v>
                </c:pt>
                <c:pt idx="163">
                  <c:v>18.951587132801222</c:v>
                </c:pt>
                <c:pt idx="164">
                  <c:v>19.319869710716205</c:v>
                </c:pt>
                <c:pt idx="165">
                  <c:v>18.833222354451316</c:v>
                </c:pt>
                <c:pt idx="166">
                  <c:v>19.485595666993955</c:v>
                </c:pt>
                <c:pt idx="167">
                  <c:v>19.440300509421245</c:v>
                </c:pt>
                <c:pt idx="168">
                  <c:v>19.064420324768758</c:v>
                </c:pt>
                <c:pt idx="169">
                  <c:v>19.314032334007329</c:v>
                </c:pt>
                <c:pt idx="170">
                  <c:v>20.64303950574844</c:v>
                </c:pt>
                <c:pt idx="171">
                  <c:v>20.415455163274725</c:v>
                </c:pt>
                <c:pt idx="172">
                  <c:v>19.893420403119428</c:v>
                </c:pt>
                <c:pt idx="173">
                  <c:v>19.149026907493212</c:v>
                </c:pt>
                <c:pt idx="174">
                  <c:v>19.211516546306953</c:v>
                </c:pt>
                <c:pt idx="175">
                  <c:v>19.38283316572166</c:v>
                </c:pt>
                <c:pt idx="176">
                  <c:v>19.202141686363806</c:v>
                </c:pt>
                <c:pt idx="177">
                  <c:v>19.165957364232902</c:v>
                </c:pt>
                <c:pt idx="178">
                  <c:v>19.236518188891452</c:v>
                </c:pt>
                <c:pt idx="179">
                  <c:v>19.142813115668528</c:v>
                </c:pt>
                <c:pt idx="180">
                  <c:v>19.518206976408205</c:v>
                </c:pt>
                <c:pt idx="181">
                  <c:v>19.571204447598792</c:v>
                </c:pt>
                <c:pt idx="182">
                  <c:v>19.222135139384481</c:v>
                </c:pt>
                <c:pt idx="183">
                  <c:v>19.260999866641122</c:v>
                </c:pt>
                <c:pt idx="184">
                  <c:v>19.754097213768627</c:v>
                </c:pt>
                <c:pt idx="185">
                  <c:v>19.534737812263682</c:v>
                </c:pt>
                <c:pt idx="186">
                  <c:v>19.389870027099544</c:v>
                </c:pt>
                <c:pt idx="187">
                  <c:v>20.087043888597247</c:v>
                </c:pt>
                <c:pt idx="188">
                  <c:v>19.7211626908576</c:v>
                </c:pt>
                <c:pt idx="189">
                  <c:v>19.895674069784359</c:v>
                </c:pt>
                <c:pt idx="190">
                  <c:v>19.416582890506604</c:v>
                </c:pt>
                <c:pt idx="191">
                  <c:v>19.339077776018019</c:v>
                </c:pt>
                <c:pt idx="192">
                  <c:v>20.191223403399398</c:v>
                </c:pt>
                <c:pt idx="193">
                  <c:v>19.933341310820627</c:v>
                </c:pt>
                <c:pt idx="194">
                  <c:v>19.882130373262839</c:v>
                </c:pt>
                <c:pt idx="195">
                  <c:v>19.810538747748193</c:v>
                </c:pt>
                <c:pt idx="196">
                  <c:v>19.866230366212761</c:v>
                </c:pt>
                <c:pt idx="197">
                  <c:v>19.655148746915319</c:v>
                </c:pt>
                <c:pt idx="198">
                  <c:v>19.92598603100717</c:v>
                </c:pt>
                <c:pt idx="199">
                  <c:v>19.633811040165227</c:v>
                </c:pt>
                <c:pt idx="200">
                  <c:v>19.688681117026931</c:v>
                </c:pt>
                <c:pt idx="201">
                  <c:v>19.736774504574136</c:v>
                </c:pt>
                <c:pt idx="202">
                  <c:v>19.43642716023168</c:v>
                </c:pt>
                <c:pt idx="203">
                  <c:v>19.846809692266309</c:v>
                </c:pt>
                <c:pt idx="204">
                  <c:v>19.578074073732907</c:v>
                </c:pt>
                <c:pt idx="205">
                  <c:v>19.466220507216939</c:v>
                </c:pt>
                <c:pt idx="206">
                  <c:v>19.676093883354842</c:v>
                </c:pt>
                <c:pt idx="207">
                  <c:v>19.083243503003086</c:v>
                </c:pt>
                <c:pt idx="208">
                  <c:v>18.103673528625229</c:v>
                </c:pt>
                <c:pt idx="209">
                  <c:v>19.252521035020575</c:v>
                </c:pt>
                <c:pt idx="210">
                  <c:v>19.501757445645389</c:v>
                </c:pt>
                <c:pt idx="211">
                  <c:v>19.596352772589416</c:v>
                </c:pt>
                <c:pt idx="212">
                  <c:v>19.570230762135662</c:v>
                </c:pt>
                <c:pt idx="213">
                  <c:v>19.356066087833135</c:v>
                </c:pt>
                <c:pt idx="214">
                  <c:v>19.910556822105448</c:v>
                </c:pt>
                <c:pt idx="215">
                  <c:v>19.596575534428265</c:v>
                </c:pt>
                <c:pt idx="216">
                  <c:v>19.465721355214722</c:v>
                </c:pt>
                <c:pt idx="217">
                  <c:v>18.992247632143542</c:v>
                </c:pt>
                <c:pt idx="218">
                  <c:v>19.078960717085984</c:v>
                </c:pt>
                <c:pt idx="219">
                  <c:v>19.378651431792573</c:v>
                </c:pt>
                <c:pt idx="220">
                  <c:v>19.794278163986178</c:v>
                </c:pt>
                <c:pt idx="221">
                  <c:v>19.59560191670397</c:v>
                </c:pt>
                <c:pt idx="222">
                  <c:v>20.067993599012059</c:v>
                </c:pt>
                <c:pt idx="223">
                  <c:v>19.423472752737222</c:v>
                </c:pt>
                <c:pt idx="224">
                  <c:v>19.643611848642561</c:v>
                </c:pt>
                <c:pt idx="225">
                  <c:v>19.096005290734606</c:v>
                </c:pt>
                <c:pt idx="226">
                  <c:v>19.017939077312299</c:v>
                </c:pt>
                <c:pt idx="227">
                  <c:v>19.350748534812915</c:v>
                </c:pt>
                <c:pt idx="228">
                  <c:v>19.39953090234766</c:v>
                </c:pt>
                <c:pt idx="229">
                  <c:v>19.311376213970849</c:v>
                </c:pt>
                <c:pt idx="230">
                  <c:v>19.63609232530111</c:v>
                </c:pt>
                <c:pt idx="231">
                  <c:v>19.361874485794008</c:v>
                </c:pt>
                <c:pt idx="232">
                  <c:v>19.304322491085383</c:v>
                </c:pt>
                <c:pt idx="233">
                  <c:v>19.049627212977317</c:v>
                </c:pt>
                <c:pt idx="234">
                  <c:v>18.923037386924211</c:v>
                </c:pt>
                <c:pt idx="235">
                  <c:v>18.994244237405724</c:v>
                </c:pt>
                <c:pt idx="236">
                  <c:v>18.96640772741938</c:v>
                </c:pt>
                <c:pt idx="237">
                  <c:v>18.89489599186831</c:v>
                </c:pt>
                <c:pt idx="238">
                  <c:v>19.356412900642034</c:v>
                </c:pt>
                <c:pt idx="239">
                  <c:v>19.164607489463489</c:v>
                </c:pt>
                <c:pt idx="240">
                  <c:v>19.272199668813247</c:v>
                </c:pt>
                <c:pt idx="241">
                  <c:v>19.201355489087536</c:v>
                </c:pt>
                <c:pt idx="242">
                  <c:v>19.167307267752996</c:v>
                </c:pt>
                <c:pt idx="243">
                  <c:v>19.200047133653158</c:v>
                </c:pt>
                <c:pt idx="244">
                  <c:v>19.047725674721459</c:v>
                </c:pt>
                <c:pt idx="245">
                  <c:v>19.118944562167695</c:v>
                </c:pt>
                <c:pt idx="246">
                  <c:v>18.893099267492296</c:v>
                </c:pt>
                <c:pt idx="247">
                  <c:v>18.969605529090579</c:v>
                </c:pt>
                <c:pt idx="248">
                  <c:v>19.009042021510783</c:v>
                </c:pt>
                <c:pt idx="249">
                  <c:v>19.079978440446606</c:v>
                </c:pt>
                <c:pt idx="250">
                  <c:v>19.081230349875121</c:v>
                </c:pt>
                <c:pt idx="251">
                  <c:v>19.225757104182275</c:v>
                </c:pt>
                <c:pt idx="252">
                  <c:v>18.841761293945851</c:v>
                </c:pt>
                <c:pt idx="253">
                  <c:v>18.885268483709165</c:v>
                </c:pt>
                <c:pt idx="254">
                  <c:v>18.815576122085993</c:v>
                </c:pt>
                <c:pt idx="255">
                  <c:v>18.784809350204071</c:v>
                </c:pt>
                <c:pt idx="256">
                  <c:v>18.726066993492967</c:v>
                </c:pt>
                <c:pt idx="257">
                  <c:v>19.016100425344352</c:v>
                </c:pt>
                <c:pt idx="258">
                  <c:v>19.153724851289308</c:v>
                </c:pt>
                <c:pt idx="259">
                  <c:v>18.399987610273048</c:v>
                </c:pt>
                <c:pt idx="260">
                  <c:v>18.185074859347061</c:v>
                </c:pt>
                <c:pt idx="261">
                  <c:v>18.605881069778345</c:v>
                </c:pt>
                <c:pt idx="262">
                  <c:v>19.070417165363889</c:v>
                </c:pt>
                <c:pt idx="263">
                  <c:v>19.009059233691612</c:v>
                </c:pt>
                <c:pt idx="264">
                  <c:v>19.206086042419571</c:v>
                </c:pt>
                <c:pt idx="265">
                  <c:v>19.325360326577673</c:v>
                </c:pt>
                <c:pt idx="266">
                  <c:v>19.133285198063103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7-443D-9138-A8E3E0E88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709448"/>
        <c:axId val="685711416"/>
      </c:scatterChart>
      <c:valAx>
        <c:axId val="68570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5711416"/>
        <c:crosses val="autoZero"/>
        <c:crossBetween val="midCat"/>
      </c:valAx>
      <c:valAx>
        <c:axId val="68571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5709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рассеяния Акрон-Сбербанк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'Логарифмы объемов+Опис.стат.'!$B$3:$B$269</c:f>
              <c:numCache>
                <c:formatCode>General</c:formatCode>
                <c:ptCount val="267"/>
                <c:pt idx="0">
                  <c:v>9.4780748066182685</c:v>
                </c:pt>
                <c:pt idx="1">
                  <c:v>10.338543824821731</c:v>
                </c:pt>
                <c:pt idx="2">
                  <c:v>11.045909368600698</c:v>
                </c:pt>
                <c:pt idx="3">
                  <c:v>10.872124024782218</c:v>
                </c:pt>
                <c:pt idx="4">
                  <c:v>11.979353961036511</c:v>
                </c:pt>
                <c:pt idx="5">
                  <c:v>12.02322495034969</c:v>
                </c:pt>
                <c:pt idx="6">
                  <c:v>11.242664100328065</c:v>
                </c:pt>
                <c:pt idx="7">
                  <c:v>9.8851708207502309</c:v>
                </c:pt>
                <c:pt idx="8">
                  <c:v>11.356528931767846</c:v>
                </c:pt>
                <c:pt idx="9">
                  <c:v>10.741816742940571</c:v>
                </c:pt>
                <c:pt idx="10">
                  <c:v>12.16352520495032</c:v>
                </c:pt>
                <c:pt idx="11">
                  <c:v>10.943463865719281</c:v>
                </c:pt>
                <c:pt idx="12">
                  <c:v>9.8622488045195311</c:v>
                </c:pt>
                <c:pt idx="13">
                  <c:v>10.754257948116578</c:v>
                </c:pt>
                <c:pt idx="14">
                  <c:v>11.455243384629144</c:v>
                </c:pt>
                <c:pt idx="15">
                  <c:v>11.972228294331343</c:v>
                </c:pt>
                <c:pt idx="16">
                  <c:v>9.9964312981788659</c:v>
                </c:pt>
                <c:pt idx="17">
                  <c:v>9.78290058954701</c:v>
                </c:pt>
                <c:pt idx="18">
                  <c:v>9.8144923909645652</c:v>
                </c:pt>
                <c:pt idx="19">
                  <c:v>9.4086172955602656</c:v>
                </c:pt>
                <c:pt idx="20">
                  <c:v>10.875893932536771</c:v>
                </c:pt>
                <c:pt idx="21">
                  <c:v>10.612901705559945</c:v>
                </c:pt>
                <c:pt idx="22">
                  <c:v>9.6976312126085098</c:v>
                </c:pt>
                <c:pt idx="23">
                  <c:v>10.215484117319336</c:v>
                </c:pt>
                <c:pt idx="24">
                  <c:v>9.9683385248557439</c:v>
                </c:pt>
                <c:pt idx="25">
                  <c:v>9.8386289801876323</c:v>
                </c:pt>
                <c:pt idx="26">
                  <c:v>10.250086907777256</c:v>
                </c:pt>
                <c:pt idx="27">
                  <c:v>10.650483509456365</c:v>
                </c:pt>
                <c:pt idx="28">
                  <c:v>10.116540363140167</c:v>
                </c:pt>
                <c:pt idx="29">
                  <c:v>10.414243173852004</c:v>
                </c:pt>
                <c:pt idx="30">
                  <c:v>10.734372889867487</c:v>
                </c:pt>
                <c:pt idx="31">
                  <c:v>10.880289958671913</c:v>
                </c:pt>
                <c:pt idx="32">
                  <c:v>10.186257580626888</c:v>
                </c:pt>
                <c:pt idx="33">
                  <c:v>10.703738728010274</c:v>
                </c:pt>
                <c:pt idx="34">
                  <c:v>10.180020200509242</c:v>
                </c:pt>
                <c:pt idx="35">
                  <c:v>9.8409736471468854</c:v>
                </c:pt>
                <c:pt idx="36">
                  <c:v>9.9027873074217343</c:v>
                </c:pt>
                <c:pt idx="37">
                  <c:v>9.2941298977058668</c:v>
                </c:pt>
                <c:pt idx="38">
                  <c:v>10.782201020054917</c:v>
                </c:pt>
                <c:pt idx="39">
                  <c:v>9.793784287444165</c:v>
                </c:pt>
                <c:pt idx="40">
                  <c:v>10.656647403002244</c:v>
                </c:pt>
                <c:pt idx="41">
                  <c:v>9.3266111536415686</c:v>
                </c:pt>
                <c:pt idx="42">
                  <c:v>9.6687141357397497</c:v>
                </c:pt>
                <c:pt idx="43">
                  <c:v>10.002246324559392</c:v>
                </c:pt>
                <c:pt idx="44">
                  <c:v>10.375520371582963</c:v>
                </c:pt>
                <c:pt idx="45">
                  <c:v>10.137096153698101</c:v>
                </c:pt>
                <c:pt idx="46">
                  <c:v>10.139547329116883</c:v>
                </c:pt>
                <c:pt idx="47">
                  <c:v>9.6296426368723687</c:v>
                </c:pt>
                <c:pt idx="48">
                  <c:v>9.8570770547134643</c:v>
                </c:pt>
                <c:pt idx="49">
                  <c:v>9.9756686694961356</c:v>
                </c:pt>
                <c:pt idx="50">
                  <c:v>9.9110091939349747</c:v>
                </c:pt>
                <c:pt idx="51">
                  <c:v>8.746716349694486</c:v>
                </c:pt>
                <c:pt idx="52">
                  <c:v>10.18990632736338</c:v>
                </c:pt>
                <c:pt idx="53">
                  <c:v>10.745787228498514</c:v>
                </c:pt>
                <c:pt idx="54">
                  <c:v>10.381955260193992</c:v>
                </c:pt>
                <c:pt idx="55">
                  <c:v>10.62677589000806</c:v>
                </c:pt>
                <c:pt idx="56">
                  <c:v>10.000251220968437</c:v>
                </c:pt>
                <c:pt idx="57">
                  <c:v>10.691376569605758</c:v>
                </c:pt>
                <c:pt idx="58">
                  <c:v>10.704030675865971</c:v>
                </c:pt>
                <c:pt idx="59">
                  <c:v>10.567257414385397</c:v>
                </c:pt>
                <c:pt idx="60">
                  <c:v>10.3974213086319</c:v>
                </c:pt>
                <c:pt idx="61">
                  <c:v>9.7697847166446206</c:v>
                </c:pt>
                <c:pt idx="62">
                  <c:v>10.035085827892875</c:v>
                </c:pt>
                <c:pt idx="63">
                  <c:v>9.8526152221623722</c:v>
                </c:pt>
                <c:pt idx="64">
                  <c:v>10.254038784766838</c:v>
                </c:pt>
                <c:pt idx="65">
                  <c:v>11.497060275780646</c:v>
                </c:pt>
                <c:pt idx="66">
                  <c:v>10.746971004451137</c:v>
                </c:pt>
                <c:pt idx="67">
                  <c:v>9.7574207764013448</c:v>
                </c:pt>
                <c:pt idx="68">
                  <c:v>9.8248771519542171</c:v>
                </c:pt>
                <c:pt idx="69">
                  <c:v>9.0071219894692423</c:v>
                </c:pt>
                <c:pt idx="70">
                  <c:v>8.4035764646292694</c:v>
                </c:pt>
                <c:pt idx="71">
                  <c:v>9.5164270361040675</c:v>
                </c:pt>
                <c:pt idx="72">
                  <c:v>9.1658658818743532</c:v>
                </c:pt>
                <c:pt idx="73">
                  <c:v>9.6972625716606142</c:v>
                </c:pt>
                <c:pt idx="74">
                  <c:v>10.49819466028282</c:v>
                </c:pt>
                <c:pt idx="75">
                  <c:v>9.7071684860983201</c:v>
                </c:pt>
                <c:pt idx="76">
                  <c:v>9.4574347974461794</c:v>
                </c:pt>
                <c:pt idx="77">
                  <c:v>9.6252936579566555</c:v>
                </c:pt>
                <c:pt idx="78">
                  <c:v>8.5636950250676573</c:v>
                </c:pt>
                <c:pt idx="79">
                  <c:v>8.9353770719321766</c:v>
                </c:pt>
                <c:pt idx="80">
                  <c:v>8.7000146232518425</c:v>
                </c:pt>
                <c:pt idx="81">
                  <c:v>9.3617730757363926</c:v>
                </c:pt>
                <c:pt idx="82">
                  <c:v>10.542574456246129</c:v>
                </c:pt>
                <c:pt idx="83">
                  <c:v>10.00278975360999</c:v>
                </c:pt>
                <c:pt idx="84">
                  <c:v>9.8446925060256234</c:v>
                </c:pt>
                <c:pt idx="85">
                  <c:v>9.0140821494433556</c:v>
                </c:pt>
                <c:pt idx="86">
                  <c:v>9.9898945802768662</c:v>
                </c:pt>
                <c:pt idx="87">
                  <c:v>8.5289241142919359</c:v>
                </c:pt>
                <c:pt idx="88">
                  <c:v>10.357742824813725</c:v>
                </c:pt>
                <c:pt idx="89">
                  <c:v>9.7053414453952023</c:v>
                </c:pt>
                <c:pt idx="90">
                  <c:v>9.8712225919488521</c:v>
                </c:pt>
                <c:pt idx="91">
                  <c:v>9.9704917813166016</c:v>
                </c:pt>
                <c:pt idx="92">
                  <c:v>9.2798664346247932</c:v>
                </c:pt>
                <c:pt idx="93">
                  <c:v>11.038496056395529</c:v>
                </c:pt>
                <c:pt idx="94">
                  <c:v>10.198988974040041</c:v>
                </c:pt>
                <c:pt idx="95">
                  <c:v>10.339902081288228</c:v>
                </c:pt>
                <c:pt idx="96">
                  <c:v>10.256079171037225</c:v>
                </c:pt>
                <c:pt idx="97">
                  <c:v>10.185164128035991</c:v>
                </c:pt>
                <c:pt idx="98">
                  <c:v>9.9252490443176402</c:v>
                </c:pt>
                <c:pt idx="99">
                  <c:v>9.9856203820746501</c:v>
                </c:pt>
                <c:pt idx="100">
                  <c:v>10.350830097988764</c:v>
                </c:pt>
                <c:pt idx="101">
                  <c:v>10.438459298130198</c:v>
                </c:pt>
                <c:pt idx="102">
                  <c:v>10.186295264571648</c:v>
                </c:pt>
                <c:pt idx="103">
                  <c:v>10.047674472848625</c:v>
                </c:pt>
                <c:pt idx="104">
                  <c:v>9.3944935835991075</c:v>
                </c:pt>
                <c:pt idx="105">
                  <c:v>9.6456231484935291</c:v>
                </c:pt>
                <c:pt idx="106">
                  <c:v>9.3430339137016478</c:v>
                </c:pt>
                <c:pt idx="107">
                  <c:v>9.9244659589213189</c:v>
                </c:pt>
                <c:pt idx="108">
                  <c:v>9.5882287123141126</c:v>
                </c:pt>
                <c:pt idx="109">
                  <c:v>9.3805049984995055</c:v>
                </c:pt>
                <c:pt idx="110">
                  <c:v>10.42204322236403</c:v>
                </c:pt>
                <c:pt idx="111">
                  <c:v>10.579259656911983</c:v>
                </c:pt>
                <c:pt idx="112">
                  <c:v>11.191534925648972</c:v>
                </c:pt>
                <c:pt idx="113">
                  <c:v>10.823969489028752</c:v>
                </c:pt>
                <c:pt idx="114">
                  <c:v>11.157521142022066</c:v>
                </c:pt>
                <c:pt idx="115">
                  <c:v>9.3622886282482405</c:v>
                </c:pt>
                <c:pt idx="116">
                  <c:v>9.4201960289634563</c:v>
                </c:pt>
                <c:pt idx="117">
                  <c:v>9.6795937198312139</c:v>
                </c:pt>
                <c:pt idx="118">
                  <c:v>8.9991253915272473</c:v>
                </c:pt>
                <c:pt idx="119">
                  <c:v>10.315729644923316</c:v>
                </c:pt>
                <c:pt idx="120">
                  <c:v>10.377140763947736</c:v>
                </c:pt>
                <c:pt idx="121">
                  <c:v>9.0797760019550662</c:v>
                </c:pt>
                <c:pt idx="122">
                  <c:v>8.9298325032724026</c:v>
                </c:pt>
                <c:pt idx="123">
                  <c:v>10.664340109450086</c:v>
                </c:pt>
                <c:pt idx="124">
                  <c:v>9.6497559194538951</c:v>
                </c:pt>
                <c:pt idx="125">
                  <c:v>11.480216305560523</c:v>
                </c:pt>
                <c:pt idx="126">
                  <c:v>10.472516044509659</c:v>
                </c:pt>
                <c:pt idx="127">
                  <c:v>10.822055689154324</c:v>
                </c:pt>
                <c:pt idx="128">
                  <c:v>11.985662854087019</c:v>
                </c:pt>
                <c:pt idx="129">
                  <c:v>10.959853221275816</c:v>
                </c:pt>
                <c:pt idx="130">
                  <c:v>10.212074585667805</c:v>
                </c:pt>
                <c:pt idx="131">
                  <c:v>9.7722962768437807</c:v>
                </c:pt>
                <c:pt idx="132">
                  <c:v>9.0854571898294925</c:v>
                </c:pt>
                <c:pt idx="133">
                  <c:v>9.1697266890908864</c:v>
                </c:pt>
                <c:pt idx="134">
                  <c:v>9.2218736077898562</c:v>
                </c:pt>
                <c:pt idx="135">
                  <c:v>10.421119957515041</c:v>
                </c:pt>
                <c:pt idx="136">
                  <c:v>9.7365470977804751</c:v>
                </c:pt>
                <c:pt idx="137">
                  <c:v>8.5709235138372044</c:v>
                </c:pt>
                <c:pt idx="138">
                  <c:v>10.633593274081605</c:v>
                </c:pt>
                <c:pt idx="139">
                  <c:v>9.2516742354691601</c:v>
                </c:pt>
                <c:pt idx="140">
                  <c:v>11.293288259235284</c:v>
                </c:pt>
                <c:pt idx="141">
                  <c:v>10.790370070829697</c:v>
                </c:pt>
                <c:pt idx="142">
                  <c:v>10.21577686808075</c:v>
                </c:pt>
                <c:pt idx="143">
                  <c:v>9.8500867758090127</c:v>
                </c:pt>
                <c:pt idx="144">
                  <c:v>8.5155919100492632</c:v>
                </c:pt>
                <c:pt idx="145">
                  <c:v>9.1519694586498535</c:v>
                </c:pt>
                <c:pt idx="146">
                  <c:v>9.3897410003424735</c:v>
                </c:pt>
                <c:pt idx="147">
                  <c:v>9.0914442170323273</c:v>
                </c:pt>
                <c:pt idx="148">
                  <c:v>9.5309009729939032</c:v>
                </c:pt>
                <c:pt idx="149">
                  <c:v>9.8487673403358951</c:v>
                </c:pt>
                <c:pt idx="150">
                  <c:v>9.0116455010642831</c:v>
                </c:pt>
                <c:pt idx="151">
                  <c:v>10.132374578477403</c:v>
                </c:pt>
                <c:pt idx="152">
                  <c:v>9.803667217253917</c:v>
                </c:pt>
                <c:pt idx="153">
                  <c:v>9.203517146628057</c:v>
                </c:pt>
                <c:pt idx="154">
                  <c:v>9.5118513823644051</c:v>
                </c:pt>
                <c:pt idx="155">
                  <c:v>8.89918494333876</c:v>
                </c:pt>
                <c:pt idx="156">
                  <c:v>7.7638712878202218</c:v>
                </c:pt>
                <c:pt idx="157">
                  <c:v>9.2361055798622083</c:v>
                </c:pt>
                <c:pt idx="158">
                  <c:v>10.161264387744689</c:v>
                </c:pt>
                <c:pt idx="159">
                  <c:v>9.6206603428105293</c:v>
                </c:pt>
                <c:pt idx="160">
                  <c:v>10.131499235247198</c:v>
                </c:pt>
                <c:pt idx="161">
                  <c:v>10.152688638169627</c:v>
                </c:pt>
                <c:pt idx="162">
                  <c:v>10.040244985890988</c:v>
                </c:pt>
                <c:pt idx="163">
                  <c:v>8.0398023437364845</c:v>
                </c:pt>
                <c:pt idx="164">
                  <c:v>10.194289752324153</c:v>
                </c:pt>
                <c:pt idx="165">
                  <c:v>10.457027778709655</c:v>
                </c:pt>
                <c:pt idx="166">
                  <c:v>11.791957735514339</c:v>
                </c:pt>
                <c:pt idx="167">
                  <c:v>11.383124249433804</c:v>
                </c:pt>
                <c:pt idx="168">
                  <c:v>9.5242017562112657</c:v>
                </c:pt>
                <c:pt idx="169">
                  <c:v>9.8570770547134643</c:v>
                </c:pt>
                <c:pt idx="170">
                  <c:v>10.678997823521197</c:v>
                </c:pt>
                <c:pt idx="171">
                  <c:v>10.272634397970181</c:v>
                </c:pt>
                <c:pt idx="172">
                  <c:v>9.6569474234155219</c:v>
                </c:pt>
                <c:pt idx="173">
                  <c:v>8.3527901351246285</c:v>
                </c:pt>
                <c:pt idx="174">
                  <c:v>10.092867473697529</c:v>
                </c:pt>
                <c:pt idx="175">
                  <c:v>10.415022924371359</c:v>
                </c:pt>
                <c:pt idx="176">
                  <c:v>8.9103157763260157</c:v>
                </c:pt>
                <c:pt idx="177">
                  <c:v>9.7123270470749699</c:v>
                </c:pt>
                <c:pt idx="178">
                  <c:v>8.9791646489647086</c:v>
                </c:pt>
                <c:pt idx="179">
                  <c:v>9.7745740524427891</c:v>
                </c:pt>
                <c:pt idx="180">
                  <c:v>9.340754410698116</c:v>
                </c:pt>
                <c:pt idx="181">
                  <c:v>8.9304941852921775</c:v>
                </c:pt>
                <c:pt idx="182">
                  <c:v>9.4539138048018998</c:v>
                </c:pt>
                <c:pt idx="183">
                  <c:v>9.6353466352911834</c:v>
                </c:pt>
                <c:pt idx="184">
                  <c:v>7.3975615355240523</c:v>
                </c:pt>
                <c:pt idx="185">
                  <c:v>7.482681828154651</c:v>
                </c:pt>
                <c:pt idx="186">
                  <c:v>8.9484559923455418</c:v>
                </c:pt>
                <c:pt idx="187">
                  <c:v>9.5013668456783531</c:v>
                </c:pt>
                <c:pt idx="188">
                  <c:v>8.7342381842685786</c:v>
                </c:pt>
                <c:pt idx="189">
                  <c:v>8.3947995432021703</c:v>
                </c:pt>
                <c:pt idx="190">
                  <c:v>9.2735029469338226</c:v>
                </c:pt>
                <c:pt idx="191">
                  <c:v>9.9647707809530264</c:v>
                </c:pt>
                <c:pt idx="192">
                  <c:v>10.400072254011777</c:v>
                </c:pt>
                <c:pt idx="193">
                  <c:v>8.8004153331459243</c:v>
                </c:pt>
                <c:pt idx="194">
                  <c:v>9.0632315069379707</c:v>
                </c:pt>
                <c:pt idx="195">
                  <c:v>9.0584704226380559</c:v>
                </c:pt>
                <c:pt idx="196">
                  <c:v>8.9961565620334447</c:v>
                </c:pt>
                <c:pt idx="197">
                  <c:v>10.59438219804278</c:v>
                </c:pt>
                <c:pt idx="198">
                  <c:v>9.7318685188753093</c:v>
                </c:pt>
                <c:pt idx="199">
                  <c:v>9.261793653565098</c:v>
                </c:pt>
                <c:pt idx="200">
                  <c:v>9.1576777193928773</c:v>
                </c:pt>
                <c:pt idx="201">
                  <c:v>8.9787865533020028</c:v>
                </c:pt>
                <c:pt idx="202">
                  <c:v>8.8047752588676857</c:v>
                </c:pt>
                <c:pt idx="203">
                  <c:v>9.3654620088434832</c:v>
                </c:pt>
                <c:pt idx="204">
                  <c:v>8.9723369577549494</c:v>
                </c:pt>
                <c:pt idx="205">
                  <c:v>10.684828743831989</c:v>
                </c:pt>
                <c:pt idx="206">
                  <c:v>10.169154050930228</c:v>
                </c:pt>
                <c:pt idx="207">
                  <c:v>11.145102902286574</c:v>
                </c:pt>
                <c:pt idx="208">
                  <c:v>7.2167094867094574</c:v>
                </c:pt>
                <c:pt idx="209">
                  <c:v>10.03214458474439</c:v>
                </c:pt>
                <c:pt idx="210">
                  <c:v>7.9080194446324708</c:v>
                </c:pt>
                <c:pt idx="211">
                  <c:v>9.5564092701276913</c:v>
                </c:pt>
                <c:pt idx="212">
                  <c:v>9.0861367685168766</c:v>
                </c:pt>
                <c:pt idx="213">
                  <c:v>8.9680140012451997</c:v>
                </c:pt>
                <c:pt idx="214">
                  <c:v>8.8324417915858238</c:v>
                </c:pt>
                <c:pt idx="215">
                  <c:v>8.9659731842103465</c:v>
                </c:pt>
                <c:pt idx="216">
                  <c:v>9.1481457683830651</c:v>
                </c:pt>
                <c:pt idx="217">
                  <c:v>9.2231578756867965</c:v>
                </c:pt>
                <c:pt idx="218">
                  <c:v>9.2486953258526459</c:v>
                </c:pt>
                <c:pt idx="219">
                  <c:v>9.9306162199243815</c:v>
                </c:pt>
                <c:pt idx="220">
                  <c:v>10.060363087998608</c:v>
                </c:pt>
                <c:pt idx="221">
                  <c:v>9.7462487761096366</c:v>
                </c:pt>
                <c:pt idx="222">
                  <c:v>8.449984441722787</c:v>
                </c:pt>
                <c:pt idx="223">
                  <c:v>9.7590396481702548</c:v>
                </c:pt>
                <c:pt idx="224">
                  <c:v>9.3666601262311371</c:v>
                </c:pt>
                <c:pt idx="225">
                  <c:v>9.4266606979422676</c:v>
                </c:pt>
                <c:pt idx="226">
                  <c:v>9.1891167355245553</c:v>
                </c:pt>
                <c:pt idx="227">
                  <c:v>9.7280025730011612</c:v>
                </c:pt>
                <c:pt idx="228">
                  <c:v>9.5091107414133837</c:v>
                </c:pt>
                <c:pt idx="229">
                  <c:v>8.6510245390497573</c:v>
                </c:pt>
                <c:pt idx="230">
                  <c:v>7.965545573129992</c:v>
                </c:pt>
                <c:pt idx="231">
                  <c:v>8.8336084826908916</c:v>
                </c:pt>
                <c:pt idx="232">
                  <c:v>8.0796180293898399</c:v>
                </c:pt>
                <c:pt idx="233">
                  <c:v>7.9229859587111955</c:v>
                </c:pt>
                <c:pt idx="234">
                  <c:v>9.4425625872235965</c:v>
                </c:pt>
                <c:pt idx="235">
                  <c:v>9.3212554325473373</c:v>
                </c:pt>
                <c:pt idx="236">
                  <c:v>8.6101369370589751</c:v>
                </c:pt>
                <c:pt idx="237">
                  <c:v>10.167235474692278</c:v>
                </c:pt>
                <c:pt idx="238">
                  <c:v>10.234013573979798</c:v>
                </c:pt>
                <c:pt idx="239">
                  <c:v>10.939497222775007</c:v>
                </c:pt>
                <c:pt idx="240">
                  <c:v>9.5268285362696332</c:v>
                </c:pt>
                <c:pt idx="241">
                  <c:v>9.7117215369141743</c:v>
                </c:pt>
                <c:pt idx="242">
                  <c:v>10.518105462931352</c:v>
                </c:pt>
                <c:pt idx="243">
                  <c:v>10.929421615706252</c:v>
                </c:pt>
                <c:pt idx="244">
                  <c:v>9.7106306938267899</c:v>
                </c:pt>
                <c:pt idx="245">
                  <c:v>9.8195079387408537</c:v>
                </c:pt>
                <c:pt idx="246">
                  <c:v>8.891786635857315</c:v>
                </c:pt>
                <c:pt idx="247">
                  <c:v>8.6349762270726202</c:v>
                </c:pt>
                <c:pt idx="248">
                  <c:v>7.3092123656927628</c:v>
                </c:pt>
                <c:pt idx="249">
                  <c:v>7.4295208427864621</c:v>
                </c:pt>
                <c:pt idx="250">
                  <c:v>8.4377169899144402</c:v>
                </c:pt>
                <c:pt idx="251">
                  <c:v>9.0039310196531375</c:v>
                </c:pt>
                <c:pt idx="252">
                  <c:v>8.8437593819179838</c:v>
                </c:pt>
                <c:pt idx="253">
                  <c:v>7.9127892206906809</c:v>
                </c:pt>
                <c:pt idx="254">
                  <c:v>8.8684132846720054</c:v>
                </c:pt>
                <c:pt idx="255">
                  <c:v>8.4202416653397876</c:v>
                </c:pt>
                <c:pt idx="256">
                  <c:v>8.6663026140040778</c:v>
                </c:pt>
                <c:pt idx="257">
                  <c:v>10.077272778307796</c:v>
                </c:pt>
                <c:pt idx="258">
                  <c:v>9.2327865608060122</c:v>
                </c:pt>
                <c:pt idx="259">
                  <c:v>8.67470962929122</c:v>
                </c:pt>
                <c:pt idx="260">
                  <c:v>8.5850387383113045</c:v>
                </c:pt>
                <c:pt idx="261">
                  <c:v>9.7622119651781745</c:v>
                </c:pt>
                <c:pt idx="262">
                  <c:v>10.497283900839735</c:v>
                </c:pt>
                <c:pt idx="263">
                  <c:v>9.9946984325895123</c:v>
                </c:pt>
                <c:pt idx="264">
                  <c:v>10.812834230175852</c:v>
                </c:pt>
                <c:pt idx="265">
                  <c:v>10.412771989283289</c:v>
                </c:pt>
                <c:pt idx="266">
                  <c:v>12.089617477866733</c:v>
                </c:pt>
              </c:numCache>
            </c:numRef>
          </c:xVal>
          <c:yVal>
            <c:numRef>
              <c:f>'Логарифмы объемов+Опис.стат.'!$D$3:$D$269</c:f>
              <c:numCache>
                <c:formatCode>General</c:formatCode>
                <c:ptCount val="267"/>
                <c:pt idx="0">
                  <c:v>19.876173502104052</c:v>
                </c:pt>
                <c:pt idx="1">
                  <c:v>20.43195078654799</c:v>
                </c:pt>
                <c:pt idx="2">
                  <c:v>20.350189871399621</c:v>
                </c:pt>
                <c:pt idx="3">
                  <c:v>20.533835214519723</c:v>
                </c:pt>
                <c:pt idx="4">
                  <c:v>20.467030737711436</c:v>
                </c:pt>
                <c:pt idx="5">
                  <c:v>20.959820211825047</c:v>
                </c:pt>
                <c:pt idx="6">
                  <c:v>20.751888356351749</c:v>
                </c:pt>
                <c:pt idx="7">
                  <c:v>20.05757303228312</c:v>
                </c:pt>
                <c:pt idx="8">
                  <c:v>20.275583558387517</c:v>
                </c:pt>
                <c:pt idx="9">
                  <c:v>20.095726661671932</c:v>
                </c:pt>
                <c:pt idx="10">
                  <c:v>20.395017015174325</c:v>
                </c:pt>
                <c:pt idx="11">
                  <c:v>20.303456688213316</c:v>
                </c:pt>
                <c:pt idx="12">
                  <c:v>20.246022028745958</c:v>
                </c:pt>
                <c:pt idx="13">
                  <c:v>20.522507127611153</c:v>
                </c:pt>
                <c:pt idx="14">
                  <c:v>20.485691257430787</c:v>
                </c:pt>
                <c:pt idx="15">
                  <c:v>20.509403209314058</c:v>
                </c:pt>
                <c:pt idx="16">
                  <c:v>19.850324231702583</c:v>
                </c:pt>
                <c:pt idx="17">
                  <c:v>19.964565562076881</c:v>
                </c:pt>
                <c:pt idx="18">
                  <c:v>19.71358018748176</c:v>
                </c:pt>
                <c:pt idx="19">
                  <c:v>20.081485137095832</c:v>
                </c:pt>
                <c:pt idx="20">
                  <c:v>19.972366209673332</c:v>
                </c:pt>
                <c:pt idx="21">
                  <c:v>19.995652131350283</c:v>
                </c:pt>
                <c:pt idx="22">
                  <c:v>19.848452764597226</c:v>
                </c:pt>
                <c:pt idx="23">
                  <c:v>19.990939228780924</c:v>
                </c:pt>
                <c:pt idx="24">
                  <c:v>19.607077999201394</c:v>
                </c:pt>
                <c:pt idx="25">
                  <c:v>19.857450871624973</c:v>
                </c:pt>
                <c:pt idx="26">
                  <c:v>20.180243053031539</c:v>
                </c:pt>
                <c:pt idx="27">
                  <c:v>20.156024946667493</c:v>
                </c:pt>
                <c:pt idx="28">
                  <c:v>20.075611160675969</c:v>
                </c:pt>
                <c:pt idx="29">
                  <c:v>20.469216457808919</c:v>
                </c:pt>
                <c:pt idx="30">
                  <c:v>20.102724932988192</c:v>
                </c:pt>
                <c:pt idx="31">
                  <c:v>19.919081101235157</c:v>
                </c:pt>
                <c:pt idx="32">
                  <c:v>20.057976148142036</c:v>
                </c:pt>
                <c:pt idx="33">
                  <c:v>20.544080413341913</c:v>
                </c:pt>
                <c:pt idx="34">
                  <c:v>20.233417134383675</c:v>
                </c:pt>
                <c:pt idx="35">
                  <c:v>19.768407442634931</c:v>
                </c:pt>
                <c:pt idx="36">
                  <c:v>19.950954575940287</c:v>
                </c:pt>
                <c:pt idx="37">
                  <c:v>19.951342599505338</c:v>
                </c:pt>
                <c:pt idx="38">
                  <c:v>19.918399344143619</c:v>
                </c:pt>
                <c:pt idx="39">
                  <c:v>20.529276661444207</c:v>
                </c:pt>
                <c:pt idx="40">
                  <c:v>20.281144623066325</c:v>
                </c:pt>
                <c:pt idx="41">
                  <c:v>20.133744961169505</c:v>
                </c:pt>
                <c:pt idx="42">
                  <c:v>20.246624627624435</c:v>
                </c:pt>
                <c:pt idx="43">
                  <c:v>19.993053803296004</c:v>
                </c:pt>
                <c:pt idx="44">
                  <c:v>19.772181414179389</c:v>
                </c:pt>
                <c:pt idx="45">
                  <c:v>20.381714143700094</c:v>
                </c:pt>
                <c:pt idx="46">
                  <c:v>20.246656051018586</c:v>
                </c:pt>
                <c:pt idx="47">
                  <c:v>19.989249619093052</c:v>
                </c:pt>
                <c:pt idx="48">
                  <c:v>20.12477755142363</c:v>
                </c:pt>
                <c:pt idx="49">
                  <c:v>20.008083209402653</c:v>
                </c:pt>
                <c:pt idx="50">
                  <c:v>19.522416715505955</c:v>
                </c:pt>
                <c:pt idx="51">
                  <c:v>18.816071206147232</c:v>
                </c:pt>
                <c:pt idx="52">
                  <c:v>18.764604080624267</c:v>
                </c:pt>
                <c:pt idx="53">
                  <c:v>20.0004209320957</c:v>
                </c:pt>
                <c:pt idx="54">
                  <c:v>20.367720683125835</c:v>
                </c:pt>
                <c:pt idx="55">
                  <c:v>20.412571208485183</c:v>
                </c:pt>
                <c:pt idx="56">
                  <c:v>20.097425691649732</c:v>
                </c:pt>
                <c:pt idx="57">
                  <c:v>20.095593389141147</c:v>
                </c:pt>
                <c:pt idx="58">
                  <c:v>20.235196480719445</c:v>
                </c:pt>
                <c:pt idx="59">
                  <c:v>19.831065878056915</c:v>
                </c:pt>
                <c:pt idx="60">
                  <c:v>19.966231101990729</c:v>
                </c:pt>
                <c:pt idx="61">
                  <c:v>19.531771748570876</c:v>
                </c:pt>
                <c:pt idx="62">
                  <c:v>20.024076499263824</c:v>
                </c:pt>
                <c:pt idx="63">
                  <c:v>19.932939140461574</c:v>
                </c:pt>
                <c:pt idx="64">
                  <c:v>19.877678296461266</c:v>
                </c:pt>
                <c:pt idx="65">
                  <c:v>19.894156059349513</c:v>
                </c:pt>
                <c:pt idx="66">
                  <c:v>20.095241138235785</c:v>
                </c:pt>
                <c:pt idx="67">
                  <c:v>20.243832640746447</c:v>
                </c:pt>
                <c:pt idx="68">
                  <c:v>19.890174080334791</c:v>
                </c:pt>
                <c:pt idx="69">
                  <c:v>19.16884423735792</c:v>
                </c:pt>
                <c:pt idx="70">
                  <c:v>19.510857049563668</c:v>
                </c:pt>
                <c:pt idx="71">
                  <c:v>19.546180924877113</c:v>
                </c:pt>
                <c:pt idx="72">
                  <c:v>19.901980738507042</c:v>
                </c:pt>
                <c:pt idx="73">
                  <c:v>19.606244557819021</c:v>
                </c:pt>
                <c:pt idx="74">
                  <c:v>19.700444516256852</c:v>
                </c:pt>
                <c:pt idx="75">
                  <c:v>19.595262254906363</c:v>
                </c:pt>
                <c:pt idx="76">
                  <c:v>19.546777354517722</c:v>
                </c:pt>
                <c:pt idx="77">
                  <c:v>19.87339443450551</c:v>
                </c:pt>
                <c:pt idx="78">
                  <c:v>19.538981372340327</c:v>
                </c:pt>
                <c:pt idx="79">
                  <c:v>19.627282429739402</c:v>
                </c:pt>
                <c:pt idx="80">
                  <c:v>19.252034701723012</c:v>
                </c:pt>
                <c:pt idx="81">
                  <c:v>19.48633066046726</c:v>
                </c:pt>
                <c:pt idx="82">
                  <c:v>19.284783718368228</c:v>
                </c:pt>
                <c:pt idx="83">
                  <c:v>19.185491114190693</c:v>
                </c:pt>
                <c:pt idx="84">
                  <c:v>19.347994102851732</c:v>
                </c:pt>
                <c:pt idx="85">
                  <c:v>19.534161283658985</c:v>
                </c:pt>
                <c:pt idx="86">
                  <c:v>19.284716540262902</c:v>
                </c:pt>
                <c:pt idx="87">
                  <c:v>19.563756516861741</c:v>
                </c:pt>
                <c:pt idx="88">
                  <c:v>19.236546670596336</c:v>
                </c:pt>
                <c:pt idx="89">
                  <c:v>19.276811918350898</c:v>
                </c:pt>
                <c:pt idx="90">
                  <c:v>19.327497337575657</c:v>
                </c:pt>
                <c:pt idx="91">
                  <c:v>19.184431298443723</c:v>
                </c:pt>
                <c:pt idx="92">
                  <c:v>19.158923796991118</c:v>
                </c:pt>
                <c:pt idx="93">
                  <c:v>18.921710787290724</c:v>
                </c:pt>
                <c:pt idx="94">
                  <c:v>18.895201281590687</c:v>
                </c:pt>
                <c:pt idx="95">
                  <c:v>18.965546221829815</c:v>
                </c:pt>
                <c:pt idx="96">
                  <c:v>19.650693360304931</c:v>
                </c:pt>
                <c:pt idx="97">
                  <c:v>19.108358645234265</c:v>
                </c:pt>
                <c:pt idx="98">
                  <c:v>19.460647195467679</c:v>
                </c:pt>
                <c:pt idx="99">
                  <c:v>19.306213708313283</c:v>
                </c:pt>
                <c:pt idx="100">
                  <c:v>19.594381117164232</c:v>
                </c:pt>
                <c:pt idx="101">
                  <c:v>19.696051309697953</c:v>
                </c:pt>
                <c:pt idx="102">
                  <c:v>19.386961110819311</c:v>
                </c:pt>
                <c:pt idx="103">
                  <c:v>18.909968974184956</c:v>
                </c:pt>
                <c:pt idx="104">
                  <c:v>18.926291232509836</c:v>
                </c:pt>
                <c:pt idx="105">
                  <c:v>19.459825366272881</c:v>
                </c:pt>
                <c:pt idx="106">
                  <c:v>19.099150638187613</c:v>
                </c:pt>
                <c:pt idx="107">
                  <c:v>19.343456641606949</c:v>
                </c:pt>
                <c:pt idx="108">
                  <c:v>19.116247345351898</c:v>
                </c:pt>
                <c:pt idx="109">
                  <c:v>19.157038935059909</c:v>
                </c:pt>
                <c:pt idx="110">
                  <c:v>19.34988525291633</c:v>
                </c:pt>
                <c:pt idx="111">
                  <c:v>18.735520169512348</c:v>
                </c:pt>
                <c:pt idx="112">
                  <c:v>19.435265345452606</c:v>
                </c:pt>
                <c:pt idx="113">
                  <c:v>19.097217888468858</c:v>
                </c:pt>
                <c:pt idx="114">
                  <c:v>19.435689188844165</c:v>
                </c:pt>
                <c:pt idx="115">
                  <c:v>19.083212880143396</c:v>
                </c:pt>
                <c:pt idx="116">
                  <c:v>18.813527170323518</c:v>
                </c:pt>
                <c:pt idx="117">
                  <c:v>19.103646468951887</c:v>
                </c:pt>
                <c:pt idx="118">
                  <c:v>19.433903503360877</c:v>
                </c:pt>
                <c:pt idx="119">
                  <c:v>19.412340843514855</c:v>
                </c:pt>
                <c:pt idx="120">
                  <c:v>19.220561472130196</c:v>
                </c:pt>
                <c:pt idx="121">
                  <c:v>18.820712116019514</c:v>
                </c:pt>
                <c:pt idx="122">
                  <c:v>18.760173984172127</c:v>
                </c:pt>
                <c:pt idx="123">
                  <c:v>19.179420842702886</c:v>
                </c:pt>
                <c:pt idx="124">
                  <c:v>19.096215838228336</c:v>
                </c:pt>
                <c:pt idx="125">
                  <c:v>19.303584770904845</c:v>
                </c:pt>
                <c:pt idx="126">
                  <c:v>19.297136827053329</c:v>
                </c:pt>
                <c:pt idx="127">
                  <c:v>19.741454048071038</c:v>
                </c:pt>
                <c:pt idx="128">
                  <c:v>19.372237687929449</c:v>
                </c:pt>
                <c:pt idx="129">
                  <c:v>19.373316018301981</c:v>
                </c:pt>
                <c:pt idx="130">
                  <c:v>19.277161554551459</c:v>
                </c:pt>
                <c:pt idx="131">
                  <c:v>19.54137003235406</c:v>
                </c:pt>
                <c:pt idx="132">
                  <c:v>19.163234993594866</c:v>
                </c:pt>
                <c:pt idx="133">
                  <c:v>19.332154251610667</c:v>
                </c:pt>
                <c:pt idx="134">
                  <c:v>19.336973355824753</c:v>
                </c:pt>
                <c:pt idx="135">
                  <c:v>19.235679915176409</c:v>
                </c:pt>
                <c:pt idx="136">
                  <c:v>19.017074373548819</c:v>
                </c:pt>
                <c:pt idx="137">
                  <c:v>19.441094958674658</c:v>
                </c:pt>
                <c:pt idx="138">
                  <c:v>19.214884697340484</c:v>
                </c:pt>
                <c:pt idx="139">
                  <c:v>19.113512624810582</c:v>
                </c:pt>
                <c:pt idx="140">
                  <c:v>19.308022673497195</c:v>
                </c:pt>
                <c:pt idx="141">
                  <c:v>19.113553736926331</c:v>
                </c:pt>
                <c:pt idx="142">
                  <c:v>19.401736071407338</c:v>
                </c:pt>
                <c:pt idx="143">
                  <c:v>19.078279344816529</c:v>
                </c:pt>
                <c:pt idx="144">
                  <c:v>18.944812763650138</c:v>
                </c:pt>
                <c:pt idx="145">
                  <c:v>18.928272323831369</c:v>
                </c:pt>
                <c:pt idx="146">
                  <c:v>18.890351130178814</c:v>
                </c:pt>
                <c:pt idx="147">
                  <c:v>18.904562376676378</c:v>
                </c:pt>
                <c:pt idx="148">
                  <c:v>19.996951000860356</c:v>
                </c:pt>
                <c:pt idx="149">
                  <c:v>19.495286433002722</c:v>
                </c:pt>
                <c:pt idx="150">
                  <c:v>19.243875838112768</c:v>
                </c:pt>
                <c:pt idx="151">
                  <c:v>19.037893408319121</c:v>
                </c:pt>
                <c:pt idx="152">
                  <c:v>18.90761050214077</c:v>
                </c:pt>
                <c:pt idx="153">
                  <c:v>19.270906713241452</c:v>
                </c:pt>
                <c:pt idx="154">
                  <c:v>18.826046180426811</c:v>
                </c:pt>
                <c:pt idx="155">
                  <c:v>18.385952850950716</c:v>
                </c:pt>
                <c:pt idx="156">
                  <c:v>18.600727465268978</c:v>
                </c:pt>
                <c:pt idx="157">
                  <c:v>18.93055115164471</c:v>
                </c:pt>
                <c:pt idx="158">
                  <c:v>19.034962244702957</c:v>
                </c:pt>
                <c:pt idx="159">
                  <c:v>19.065081279395912</c:v>
                </c:pt>
                <c:pt idx="160">
                  <c:v>19.571932793448433</c:v>
                </c:pt>
                <c:pt idx="161">
                  <c:v>19.534946935127934</c:v>
                </c:pt>
                <c:pt idx="162">
                  <c:v>19.371691344589426</c:v>
                </c:pt>
                <c:pt idx="163">
                  <c:v>18.951587132801222</c:v>
                </c:pt>
                <c:pt idx="164">
                  <c:v>19.319869710716205</c:v>
                </c:pt>
                <c:pt idx="165">
                  <c:v>18.833222354451316</c:v>
                </c:pt>
                <c:pt idx="166">
                  <c:v>19.485595666993955</c:v>
                </c:pt>
                <c:pt idx="167">
                  <c:v>19.440300509421245</c:v>
                </c:pt>
                <c:pt idx="168">
                  <c:v>19.064420324768758</c:v>
                </c:pt>
                <c:pt idx="169">
                  <c:v>19.314032334007329</c:v>
                </c:pt>
                <c:pt idx="170">
                  <c:v>20.64303950574844</c:v>
                </c:pt>
                <c:pt idx="171">
                  <c:v>20.415455163274725</c:v>
                </c:pt>
                <c:pt idx="172">
                  <c:v>19.893420403119428</c:v>
                </c:pt>
                <c:pt idx="173">
                  <c:v>19.149026907493212</c:v>
                </c:pt>
                <c:pt idx="174">
                  <c:v>19.211516546306953</c:v>
                </c:pt>
                <c:pt idx="175">
                  <c:v>19.38283316572166</c:v>
                </c:pt>
                <c:pt idx="176">
                  <c:v>19.202141686363806</c:v>
                </c:pt>
                <c:pt idx="177">
                  <c:v>19.165957364232902</c:v>
                </c:pt>
                <c:pt idx="178">
                  <c:v>19.236518188891452</c:v>
                </c:pt>
                <c:pt idx="179">
                  <c:v>19.142813115668528</c:v>
                </c:pt>
                <c:pt idx="180">
                  <c:v>19.518206976408205</c:v>
                </c:pt>
                <c:pt idx="181">
                  <c:v>19.571204447598792</c:v>
                </c:pt>
                <c:pt idx="182">
                  <c:v>19.222135139384481</c:v>
                </c:pt>
                <c:pt idx="183">
                  <c:v>19.260999866641122</c:v>
                </c:pt>
                <c:pt idx="184">
                  <c:v>19.754097213768627</c:v>
                </c:pt>
                <c:pt idx="185">
                  <c:v>19.534737812263682</c:v>
                </c:pt>
                <c:pt idx="186">
                  <c:v>19.389870027099544</c:v>
                </c:pt>
                <c:pt idx="187">
                  <c:v>20.087043888597247</c:v>
                </c:pt>
                <c:pt idx="188">
                  <c:v>19.7211626908576</c:v>
                </c:pt>
                <c:pt idx="189">
                  <c:v>19.895674069784359</c:v>
                </c:pt>
                <c:pt idx="190">
                  <c:v>19.416582890506604</c:v>
                </c:pt>
                <c:pt idx="191">
                  <c:v>19.339077776018019</c:v>
                </c:pt>
                <c:pt idx="192">
                  <c:v>20.191223403399398</c:v>
                </c:pt>
                <c:pt idx="193">
                  <c:v>19.933341310820627</c:v>
                </c:pt>
                <c:pt idx="194">
                  <c:v>19.882130373262839</c:v>
                </c:pt>
                <c:pt idx="195">
                  <c:v>19.810538747748193</c:v>
                </c:pt>
                <c:pt idx="196">
                  <c:v>19.866230366212761</c:v>
                </c:pt>
                <c:pt idx="197">
                  <c:v>19.655148746915319</c:v>
                </c:pt>
                <c:pt idx="198">
                  <c:v>19.92598603100717</c:v>
                </c:pt>
                <c:pt idx="199">
                  <c:v>19.633811040165227</c:v>
                </c:pt>
                <c:pt idx="200">
                  <c:v>19.688681117026931</c:v>
                </c:pt>
                <c:pt idx="201">
                  <c:v>19.736774504574136</c:v>
                </c:pt>
                <c:pt idx="202">
                  <c:v>19.43642716023168</c:v>
                </c:pt>
                <c:pt idx="203">
                  <c:v>19.846809692266309</c:v>
                </c:pt>
                <c:pt idx="204">
                  <c:v>19.578074073732907</c:v>
                </c:pt>
                <c:pt idx="205">
                  <c:v>19.466220507216939</c:v>
                </c:pt>
                <c:pt idx="206">
                  <c:v>19.676093883354842</c:v>
                </c:pt>
                <c:pt idx="207">
                  <c:v>19.083243503003086</c:v>
                </c:pt>
                <c:pt idx="208">
                  <c:v>18.103673528625229</c:v>
                </c:pt>
                <c:pt idx="209">
                  <c:v>19.252521035020575</c:v>
                </c:pt>
                <c:pt idx="210">
                  <c:v>19.501757445645389</c:v>
                </c:pt>
                <c:pt idx="211">
                  <c:v>19.596352772589416</c:v>
                </c:pt>
                <c:pt idx="212">
                  <c:v>19.570230762135662</c:v>
                </c:pt>
                <c:pt idx="213">
                  <c:v>19.356066087833135</c:v>
                </c:pt>
                <c:pt idx="214">
                  <c:v>19.910556822105448</c:v>
                </c:pt>
                <c:pt idx="215">
                  <c:v>19.596575534428265</c:v>
                </c:pt>
                <c:pt idx="216">
                  <c:v>19.465721355214722</c:v>
                </c:pt>
                <c:pt idx="217">
                  <c:v>18.992247632143542</c:v>
                </c:pt>
                <c:pt idx="218">
                  <c:v>19.078960717085984</c:v>
                </c:pt>
                <c:pt idx="219">
                  <c:v>19.378651431792573</c:v>
                </c:pt>
                <c:pt idx="220">
                  <c:v>19.794278163986178</c:v>
                </c:pt>
                <c:pt idx="221">
                  <c:v>19.59560191670397</c:v>
                </c:pt>
                <c:pt idx="222">
                  <c:v>20.067993599012059</c:v>
                </c:pt>
                <c:pt idx="223">
                  <c:v>19.423472752737222</c:v>
                </c:pt>
                <c:pt idx="224">
                  <c:v>19.643611848642561</c:v>
                </c:pt>
                <c:pt idx="225">
                  <c:v>19.096005290734606</c:v>
                </c:pt>
                <c:pt idx="226">
                  <c:v>19.017939077312299</c:v>
                </c:pt>
                <c:pt idx="227">
                  <c:v>19.350748534812915</c:v>
                </c:pt>
                <c:pt idx="228">
                  <c:v>19.39953090234766</c:v>
                </c:pt>
                <c:pt idx="229">
                  <c:v>19.311376213970849</c:v>
                </c:pt>
                <c:pt idx="230">
                  <c:v>19.63609232530111</c:v>
                </c:pt>
                <c:pt idx="231">
                  <c:v>19.361874485794008</c:v>
                </c:pt>
                <c:pt idx="232">
                  <c:v>19.304322491085383</c:v>
                </c:pt>
                <c:pt idx="233">
                  <c:v>19.049627212977317</c:v>
                </c:pt>
                <c:pt idx="234">
                  <c:v>18.923037386924211</c:v>
                </c:pt>
                <c:pt idx="235">
                  <c:v>18.994244237405724</c:v>
                </c:pt>
                <c:pt idx="236">
                  <c:v>18.96640772741938</c:v>
                </c:pt>
                <c:pt idx="237">
                  <c:v>18.89489599186831</c:v>
                </c:pt>
                <c:pt idx="238">
                  <c:v>19.356412900642034</c:v>
                </c:pt>
                <c:pt idx="239">
                  <c:v>19.164607489463489</c:v>
                </c:pt>
                <c:pt idx="240">
                  <c:v>19.272199668813247</c:v>
                </c:pt>
                <c:pt idx="241">
                  <c:v>19.201355489087536</c:v>
                </c:pt>
                <c:pt idx="242">
                  <c:v>19.167307267752996</c:v>
                </c:pt>
                <c:pt idx="243">
                  <c:v>19.200047133653158</c:v>
                </c:pt>
                <c:pt idx="244">
                  <c:v>19.047725674721459</c:v>
                </c:pt>
                <c:pt idx="245">
                  <c:v>19.118944562167695</c:v>
                </c:pt>
                <c:pt idx="246">
                  <c:v>18.893099267492296</c:v>
                </c:pt>
                <c:pt idx="247">
                  <c:v>18.969605529090579</c:v>
                </c:pt>
                <c:pt idx="248">
                  <c:v>19.009042021510783</c:v>
                </c:pt>
                <c:pt idx="249">
                  <c:v>19.079978440446606</c:v>
                </c:pt>
                <c:pt idx="250">
                  <c:v>19.081230349875121</c:v>
                </c:pt>
                <c:pt idx="251">
                  <c:v>19.225757104182275</c:v>
                </c:pt>
                <c:pt idx="252">
                  <c:v>18.841761293945851</c:v>
                </c:pt>
                <c:pt idx="253">
                  <c:v>18.885268483709165</c:v>
                </c:pt>
                <c:pt idx="254">
                  <c:v>18.815576122085993</c:v>
                </c:pt>
                <c:pt idx="255">
                  <c:v>18.784809350204071</c:v>
                </c:pt>
                <c:pt idx="256">
                  <c:v>18.726066993492967</c:v>
                </c:pt>
                <c:pt idx="257">
                  <c:v>19.016100425344352</c:v>
                </c:pt>
                <c:pt idx="258">
                  <c:v>19.153724851289308</c:v>
                </c:pt>
                <c:pt idx="259">
                  <c:v>18.399987610273048</c:v>
                </c:pt>
                <c:pt idx="260">
                  <c:v>18.185074859347061</c:v>
                </c:pt>
                <c:pt idx="261">
                  <c:v>18.605881069778345</c:v>
                </c:pt>
                <c:pt idx="262">
                  <c:v>19.070417165363889</c:v>
                </c:pt>
                <c:pt idx="263">
                  <c:v>19.009059233691612</c:v>
                </c:pt>
                <c:pt idx="264">
                  <c:v>19.206086042419571</c:v>
                </c:pt>
                <c:pt idx="265">
                  <c:v>19.325360326577673</c:v>
                </c:pt>
                <c:pt idx="266">
                  <c:v>19.133285198063103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7-41F3-B8CE-5E46C1539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129744"/>
        <c:axId val="746120560"/>
      </c:scatterChart>
      <c:valAx>
        <c:axId val="74612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120560"/>
        <c:crosses val="autoZero"/>
        <c:crossBetween val="midCat"/>
      </c:valAx>
      <c:valAx>
        <c:axId val="74612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12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Акрон-ДЭК ао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'Лог.доходности+опис.стат.'!$C$2</c:f>
              <c:strCache>
                <c:ptCount val="1"/>
                <c:pt idx="0">
                  <c:v>ДЭК ао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'Лог.доходности+опис.стат.'!$B$3:$B$268</c:f>
              <c:numCache>
                <c:formatCode>General</c:formatCode>
                <c:ptCount val="266"/>
                <c:pt idx="0">
                  <c:v>0.10476766754431317</c:v>
                </c:pt>
                <c:pt idx="1">
                  <c:v>9.1288163819148213E-2</c:v>
                </c:pt>
                <c:pt idx="2">
                  <c:v>5.1780332541119765E-2</c:v>
                </c:pt>
                <c:pt idx="3">
                  <c:v>-3.0745376421722835E-2</c:v>
                </c:pt>
                <c:pt idx="4">
                  <c:v>7.1533728660355136E-2</c:v>
                </c:pt>
                <c:pt idx="5">
                  <c:v>2.1171152232206315E-2</c:v>
                </c:pt>
                <c:pt idx="6">
                  <c:v>-3.827254620487576E-2</c:v>
                </c:pt>
                <c:pt idx="7">
                  <c:v>3.1132492071399141E-2</c:v>
                </c:pt>
                <c:pt idx="8">
                  <c:v>-2.7034125679116873E-2</c:v>
                </c:pt>
                <c:pt idx="9">
                  <c:v>-6.1135999991731374E-2</c:v>
                </c:pt>
                <c:pt idx="10">
                  <c:v>-4.7638653499352861E-2</c:v>
                </c:pt>
                <c:pt idx="11">
                  <c:v>5.8449569603568542E-2</c:v>
                </c:pt>
                <c:pt idx="12">
                  <c:v>-3.2789822822990838E-2</c:v>
                </c:pt>
                <c:pt idx="13">
                  <c:v>-4.7790663836348439E-2</c:v>
                </c:pt>
                <c:pt idx="14">
                  <c:v>3.6617363238223309E-2</c:v>
                </c:pt>
                <c:pt idx="15">
                  <c:v>1.6492462075725165E-2</c:v>
                </c:pt>
                <c:pt idx="16">
                  <c:v>3.2190687272051946E-2</c:v>
                </c:pt>
                <c:pt idx="17">
                  <c:v>-3.440356713058202E-2</c:v>
                </c:pt>
                <c:pt idx="18">
                  <c:v>2.2128798585300375E-3</c:v>
                </c:pt>
                <c:pt idx="19">
                  <c:v>-2.054560880889137E-2</c:v>
                </c:pt>
                <c:pt idx="20">
                  <c:v>2.0545608808891409E-2</c:v>
                </c:pt>
                <c:pt idx="21">
                  <c:v>-5.0781535554357292E-2</c:v>
                </c:pt>
                <c:pt idx="22">
                  <c:v>3.203935374461666E-2</c:v>
                </c:pt>
                <c:pt idx="23">
                  <c:v>2.2272635609123223E-2</c:v>
                </c:pt>
                <c:pt idx="24">
                  <c:v>4.3956114730381293E-3</c:v>
                </c:pt>
                <c:pt idx="25">
                  <c:v>3.4062357459188626E-2</c:v>
                </c:pt>
                <c:pt idx="26">
                  <c:v>9.3033900343862636E-2</c:v>
                </c:pt>
                <c:pt idx="27">
                  <c:v>-2.320186655697198E-3</c:v>
                </c:pt>
                <c:pt idx="28">
                  <c:v>-1.0507977598415093E-2</c:v>
                </c:pt>
                <c:pt idx="29">
                  <c:v>1.3600365064684469E-2</c:v>
                </c:pt>
                <c:pt idx="30">
                  <c:v>6.8967141064585194E-2</c:v>
                </c:pt>
                <c:pt idx="31">
                  <c:v>2.7009459907491363E-2</c:v>
                </c:pt>
                <c:pt idx="32">
                  <c:v>-5.4768729541766169E-2</c:v>
                </c:pt>
                <c:pt idx="33">
                  <c:v>4.7024938644862777E-2</c:v>
                </c:pt>
                <c:pt idx="34">
                  <c:v>4.1528458696582275E-2</c:v>
                </c:pt>
                <c:pt idx="35">
                  <c:v>1.6807118316381191E-2</c:v>
                </c:pt>
                <c:pt idx="36">
                  <c:v>-1.3423020332140661E-2</c:v>
                </c:pt>
                <c:pt idx="37">
                  <c:v>1.2756131344436882E-2</c:v>
                </c:pt>
                <c:pt idx="38">
                  <c:v>-3.7381178649826159E-2</c:v>
                </c:pt>
                <c:pt idx="39">
                  <c:v>2.1918685707646275E-2</c:v>
                </c:pt>
                <c:pt idx="40">
                  <c:v>1.0111309604320695E-2</c:v>
                </c:pt>
                <c:pt idx="41">
                  <c:v>3.8807895148553886E-2</c:v>
                </c:pt>
                <c:pt idx="42">
                  <c:v>-3.9478810973787463E-2</c:v>
                </c:pt>
                <c:pt idx="43">
                  <c:v>-3.0247040368424939E-3</c:v>
                </c:pt>
                <c:pt idx="44">
                  <c:v>3.7328859220612388E-2</c:v>
                </c:pt>
                <c:pt idx="45">
                  <c:v>8.5713518274029718E-2</c:v>
                </c:pt>
                <c:pt idx="46">
                  <c:v>1.1540296738866158E-2</c:v>
                </c:pt>
                <c:pt idx="47">
                  <c:v>0</c:v>
                </c:pt>
                <c:pt idx="48">
                  <c:v>5.550623741740271E-2</c:v>
                </c:pt>
                <c:pt idx="49">
                  <c:v>3.9295642371965089E-2</c:v>
                </c:pt>
                <c:pt idx="50">
                  <c:v>1.117627386400501E-2</c:v>
                </c:pt>
                <c:pt idx="51">
                  <c:v>3.9180001513817932E-2</c:v>
                </c:pt>
                <c:pt idx="52">
                  <c:v>-0.13316795449586283</c:v>
                </c:pt>
                <c:pt idx="53">
                  <c:v>0.10346919335111342</c:v>
                </c:pt>
                <c:pt idx="54">
                  <c:v>-6.6094996124108921E-2</c:v>
                </c:pt>
                <c:pt idx="55">
                  <c:v>2.1881498982088743E-2</c:v>
                </c:pt>
                <c:pt idx="56">
                  <c:v>-4.4825431380064382E-2</c:v>
                </c:pt>
                <c:pt idx="57">
                  <c:v>3.1032109247728461E-2</c:v>
                </c:pt>
                <c:pt idx="58">
                  <c:v>0</c:v>
                </c:pt>
                <c:pt idx="59">
                  <c:v>3.4133006369458617E-2</c:v>
                </c:pt>
                <c:pt idx="60">
                  <c:v>1.2008149628396561E-2</c:v>
                </c:pt>
                <c:pt idx="61">
                  <c:v>7.9260652724207226E-3</c:v>
                </c:pt>
                <c:pt idx="62">
                  <c:v>-6.6006840313520242E-3</c:v>
                </c:pt>
                <c:pt idx="63">
                  <c:v>-5.4435206555017102E-2</c:v>
                </c:pt>
                <c:pt idx="64">
                  <c:v>-5.610112890766788E-3</c:v>
                </c:pt>
                <c:pt idx="65">
                  <c:v>1.2578782206860185E-2</c:v>
                </c:pt>
                <c:pt idx="66">
                  <c:v>3.4133006369458617E-2</c:v>
                </c:pt>
                <c:pt idx="67">
                  <c:v>-4.8119248344198458E-2</c:v>
                </c:pt>
                <c:pt idx="68">
                  <c:v>-4.234304138788344E-3</c:v>
                </c:pt>
                <c:pt idx="69">
                  <c:v>-1.415428403330728E-3</c:v>
                </c:pt>
                <c:pt idx="70">
                  <c:v>4.2402890388854421E-3</c:v>
                </c:pt>
                <c:pt idx="71">
                  <c:v>3.601497268070912E-2</c:v>
                </c:pt>
                <c:pt idx="72">
                  <c:v>2.1535152551297961E-2</c:v>
                </c:pt>
                <c:pt idx="73">
                  <c:v>-3.9380512871308525E-2</c:v>
                </c:pt>
                <c:pt idx="74">
                  <c:v>-1.2543718478530285E-2</c:v>
                </c:pt>
                <c:pt idx="75">
                  <c:v>-4.1523502791745506E-2</c:v>
                </c:pt>
                <c:pt idx="76">
                  <c:v>2.9197101033348462E-3</c:v>
                </c:pt>
                <c:pt idx="77">
                  <c:v>1.1594332780919227E-2</c:v>
                </c:pt>
                <c:pt idx="78">
                  <c:v>-8.6831225734608809E-3</c:v>
                </c:pt>
                <c:pt idx="79">
                  <c:v>-1.1696039763191298E-2</c:v>
                </c:pt>
                <c:pt idx="80">
                  <c:v>5.8651194523980576E-3</c:v>
                </c:pt>
                <c:pt idx="81">
                  <c:v>5.1293294387550481E-2</c:v>
                </c:pt>
                <c:pt idx="82">
                  <c:v>-2.5317807984289897E-2</c:v>
                </c:pt>
                <c:pt idx="83">
                  <c:v>1.1331566009550018E-2</c:v>
                </c:pt>
                <c:pt idx="84">
                  <c:v>4.5431074682398001E-2</c:v>
                </c:pt>
                <c:pt idx="85">
                  <c:v>-1.0825545504922447E-2</c:v>
                </c:pt>
                <c:pt idx="86">
                  <c:v>0</c:v>
                </c:pt>
                <c:pt idx="87">
                  <c:v>2.5521868795119338E-2</c:v>
                </c:pt>
                <c:pt idx="88">
                  <c:v>-0.1032995698378037</c:v>
                </c:pt>
                <c:pt idx="89">
                  <c:v>-7.3801072976225337E-3</c:v>
                </c:pt>
                <c:pt idx="90">
                  <c:v>-3.3135561596098789E-2</c:v>
                </c:pt>
                <c:pt idx="91">
                  <c:v>-1.5325673497781163E-3</c:v>
                </c:pt>
                <c:pt idx="92">
                  <c:v>-5.3556104468962216E-2</c:v>
                </c:pt>
                <c:pt idx="93">
                  <c:v>-2.6231012148869758E-2</c:v>
                </c:pt>
                <c:pt idx="94">
                  <c:v>1.1560822401076006E-2</c:v>
                </c:pt>
                <c:pt idx="95">
                  <c:v>3.3901551675681416E-2</c:v>
                </c:pt>
                <c:pt idx="96">
                  <c:v>5.2562330090855508E-2</c:v>
                </c:pt>
                <c:pt idx="97">
                  <c:v>7.5019106517946917E-3</c:v>
                </c:pt>
                <c:pt idx="98">
                  <c:v>5.2413742684040136E-2</c:v>
                </c:pt>
                <c:pt idx="99">
                  <c:v>2.2441334472680454E-2</c:v>
                </c:pt>
                <c:pt idx="100">
                  <c:v>-8.3565945909414175E-3</c:v>
                </c:pt>
                <c:pt idx="101">
                  <c:v>5.5788150270389336E-3</c:v>
                </c:pt>
                <c:pt idx="102">
                  <c:v>-5.5788150270389978E-3</c:v>
                </c:pt>
                <c:pt idx="103">
                  <c:v>-5.1661415135311507E-2</c:v>
                </c:pt>
                <c:pt idx="104">
                  <c:v>3.0459207484708439E-2</c:v>
                </c:pt>
                <c:pt idx="105">
                  <c:v>-1.1494379425735134E-2</c:v>
                </c:pt>
                <c:pt idx="106">
                  <c:v>1.2921931416920588E-2</c:v>
                </c:pt>
                <c:pt idx="107">
                  <c:v>-6.0094614962971048E-3</c:v>
                </c:pt>
                <c:pt idx="108">
                  <c:v>-9.227285769074894E-3</c:v>
                </c:pt>
                <c:pt idx="109">
                  <c:v>-4.9368475468688933E-3</c:v>
                </c:pt>
                <c:pt idx="110">
                  <c:v>-1.0241494052196907E-2</c:v>
                </c:pt>
                <c:pt idx="111">
                  <c:v>2.350177344953673E-3</c:v>
                </c:pt>
                <c:pt idx="112">
                  <c:v>-3.5238044189788743E-2</c:v>
                </c:pt>
                <c:pt idx="113">
                  <c:v>-1.0695289116747919E-2</c:v>
                </c:pt>
                <c:pt idx="114">
                  <c:v>1.0087201533400897E-2</c:v>
                </c:pt>
                <c:pt idx="115">
                  <c:v>6.3665517455416881E-3</c:v>
                </c:pt>
                <c:pt idx="116">
                  <c:v>7.5267553891272491E-3</c:v>
                </c:pt>
                <c:pt idx="117">
                  <c:v>-9.34163791994971E-3</c:v>
                </c:pt>
                <c:pt idx="118">
                  <c:v>-8.8186674597093857E-3</c:v>
                </c:pt>
                <c:pt idx="119">
                  <c:v>2.2947866888031965E-2</c:v>
                </c:pt>
                <c:pt idx="120">
                  <c:v>-1.0502722199149288E-2</c:v>
                </c:pt>
                <c:pt idx="121">
                  <c:v>-5.444659548231809E-3</c:v>
                </c:pt>
                <c:pt idx="122">
                  <c:v>-3.1738914296773335E-2</c:v>
                </c:pt>
                <c:pt idx="123">
                  <c:v>-2.5044897553404201E-2</c:v>
                </c:pt>
                <c:pt idx="124">
                  <c:v>-3.6284418337528108E-2</c:v>
                </c:pt>
                <c:pt idx="125">
                  <c:v>2.659576035758796E-3</c:v>
                </c:pt>
                <c:pt idx="126">
                  <c:v>-2.6578519942333137E-2</c:v>
                </c:pt>
                <c:pt idx="127">
                  <c:v>4.4021779392860755E-2</c:v>
                </c:pt>
                <c:pt idx="128">
                  <c:v>2.2581604696709313E-2</c:v>
                </c:pt>
                <c:pt idx="129">
                  <c:v>3.6025822256762034E-2</c:v>
                </c:pt>
                <c:pt idx="130">
                  <c:v>-3.0816665374081122E-3</c:v>
                </c:pt>
                <c:pt idx="131">
                  <c:v>5.8470700511864772E-3</c:v>
                </c:pt>
                <c:pt idx="132">
                  <c:v>-1.2039040299107571E-2</c:v>
                </c:pt>
                <c:pt idx="133">
                  <c:v>2.6055113747332694E-2</c:v>
                </c:pt>
                <c:pt idx="134">
                  <c:v>-1.0340724747402739E-2</c:v>
                </c:pt>
                <c:pt idx="135">
                  <c:v>8.4945655739393763E-2</c:v>
                </c:pt>
                <c:pt idx="136">
                  <c:v>-1.5565617796597889E-2</c:v>
                </c:pt>
                <c:pt idx="137">
                  <c:v>3.9852031109628653E-3</c:v>
                </c:pt>
                <c:pt idx="138">
                  <c:v>2.5523752685314996E-2</c:v>
                </c:pt>
                <c:pt idx="139">
                  <c:v>1.2931807673353149E-2</c:v>
                </c:pt>
                <c:pt idx="140">
                  <c:v>-2.7341080142974231E-4</c:v>
                </c:pt>
                <c:pt idx="141">
                  <c:v>-6.7295028510079874E-2</c:v>
                </c:pt>
                <c:pt idx="142">
                  <c:v>3.1099540596750769E-2</c:v>
                </c:pt>
                <c:pt idx="143">
                  <c:v>-5.1165546528369119E-3</c:v>
                </c:pt>
                <c:pt idx="144">
                  <c:v>1.4429448262861031E-2</c:v>
                </c:pt>
                <c:pt idx="145">
                  <c:v>1.2838579917186371E-2</c:v>
                </c:pt>
                <c:pt idx="146">
                  <c:v>1.8954007883674455E-2</c:v>
                </c:pt>
                <c:pt idx="147">
                  <c:v>7.5901692666756528E-3</c:v>
                </c:pt>
                <c:pt idx="148">
                  <c:v>4.3335710693684464E-2</c:v>
                </c:pt>
                <c:pt idx="149">
                  <c:v>-3.886518689280936E-3</c:v>
                </c:pt>
                <c:pt idx="150">
                  <c:v>5.6950710489250302E-3</c:v>
                </c:pt>
                <c:pt idx="151">
                  <c:v>-9.8574079636123933E-3</c:v>
                </c:pt>
                <c:pt idx="152">
                  <c:v>3.1308690159182216E-2</c:v>
                </c:pt>
                <c:pt idx="153">
                  <c:v>-3.3135174685216533E-2</c:v>
                </c:pt>
                <c:pt idx="154">
                  <c:v>1.0650834546533049E-2</c:v>
                </c:pt>
                <c:pt idx="155">
                  <c:v>2.928280520048783E-2</c:v>
                </c:pt>
                <c:pt idx="156">
                  <c:v>3.5070176225029974E-3</c:v>
                </c:pt>
                <c:pt idx="157">
                  <c:v>4.4266916671983583E-2</c:v>
                </c:pt>
                <c:pt idx="158">
                  <c:v>-2.2989518224698718E-2</c:v>
                </c:pt>
                <c:pt idx="159">
                  <c:v>4.8840145924253587E-3</c:v>
                </c:pt>
                <c:pt idx="160">
                  <c:v>2.8813517904745685E-2</c:v>
                </c:pt>
                <c:pt idx="161">
                  <c:v>3.5440084347293315E-3</c:v>
                </c:pt>
                <c:pt idx="162">
                  <c:v>4.9406052739085441E-3</c:v>
                </c:pt>
                <c:pt idx="163">
                  <c:v>-2.6395540275168043E-2</c:v>
                </c:pt>
                <c:pt idx="164">
                  <c:v>1.6726793805313583E-2</c:v>
                </c:pt>
                <c:pt idx="165">
                  <c:v>7.0838548884050419E-3</c:v>
                </c:pt>
                <c:pt idx="166">
                  <c:v>-3.5356548323077553E-3</c:v>
                </c:pt>
                <c:pt idx="167">
                  <c:v>-1.8349138668196541E-2</c:v>
                </c:pt>
                <c:pt idx="168">
                  <c:v>-1.4440435722336913E-3</c:v>
                </c:pt>
                <c:pt idx="169">
                  <c:v>3.5024876835929218E-2</c:v>
                </c:pt>
                <c:pt idx="170">
                  <c:v>-8.6418849164435103E-3</c:v>
                </c:pt>
                <c:pt idx="171">
                  <c:v>1.5594404231325135E-2</c:v>
                </c:pt>
                <c:pt idx="172">
                  <c:v>9.1954670931003943E-3</c:v>
                </c:pt>
                <c:pt idx="173">
                  <c:v>-1.6147986407981992E-2</c:v>
                </c:pt>
                <c:pt idx="174">
                  <c:v>0</c:v>
                </c:pt>
                <c:pt idx="175">
                  <c:v>-9.345862418237658E-3</c:v>
                </c:pt>
                <c:pt idx="176">
                  <c:v>1.8605187831034486E-2</c:v>
                </c:pt>
                <c:pt idx="177">
                  <c:v>1.3730192811902037E-2</c:v>
                </c:pt>
                <c:pt idx="178">
                  <c:v>-4.6996319525774224E-2</c:v>
                </c:pt>
                <c:pt idx="179">
                  <c:v>2.1911584610946354E-2</c:v>
                </c:pt>
                <c:pt idx="180">
                  <c:v>1.3656039091205012E-2</c:v>
                </c:pt>
                <c:pt idx="181">
                  <c:v>7.5575763360794333E-3</c:v>
                </c:pt>
                <c:pt idx="182">
                  <c:v>8.1800047119306891E-3</c:v>
                </c:pt>
                <c:pt idx="183">
                  <c:v>-7.9518765028885018E-3</c:v>
                </c:pt>
                <c:pt idx="184">
                  <c:v>2.0097774804996606E-2</c:v>
                </c:pt>
                <c:pt idx="185">
                  <c:v>-1.305149039478767E-2</c:v>
                </c:pt>
                <c:pt idx="186">
                  <c:v>1.1318620336833308E-3</c:v>
                </c:pt>
                <c:pt idx="187">
                  <c:v>1.4598799421152631E-2</c:v>
                </c:pt>
                <c:pt idx="188">
                  <c:v>1.7680018536172411E-2</c:v>
                </c:pt>
                <c:pt idx="189">
                  <c:v>8.5069768127044622E-3</c:v>
                </c:pt>
                <c:pt idx="190">
                  <c:v>-2.3070341000600916E-2</c:v>
                </c:pt>
                <c:pt idx="191">
                  <c:v>2.6539555234612312E-2</c:v>
                </c:pt>
                <c:pt idx="192">
                  <c:v>2.9852963149681128E-2</c:v>
                </c:pt>
                <c:pt idx="193">
                  <c:v>-1.5668328157724665E-2</c:v>
                </c:pt>
                <c:pt idx="194">
                  <c:v>-1.505081087980544E-2</c:v>
                </c:pt>
                <c:pt idx="195">
                  <c:v>7.3386903934665546E-3</c:v>
                </c:pt>
                <c:pt idx="196">
                  <c:v>-2.1528533611010897E-3</c:v>
                </c:pt>
                <c:pt idx="197">
                  <c:v>-2.3771700553162765E-2</c:v>
                </c:pt>
                <c:pt idx="198">
                  <c:v>8.5705392211121775E-3</c:v>
                </c:pt>
                <c:pt idx="199">
                  <c:v>-4.3859719432543286E-3</c:v>
                </c:pt>
                <c:pt idx="200">
                  <c:v>1.3100624045698056E-2</c:v>
                </c:pt>
                <c:pt idx="201">
                  <c:v>1.720472544963076E-2</c:v>
                </c:pt>
                <c:pt idx="202">
                  <c:v>-1.5037877364540559E-2</c:v>
                </c:pt>
                <c:pt idx="203">
                  <c:v>-4.3384015985981298E-3</c:v>
                </c:pt>
                <c:pt idx="204">
                  <c:v>-1.7544309650909508E-2</c:v>
                </c:pt>
                <c:pt idx="205">
                  <c:v>3.5335725813110445E-3</c:v>
                </c:pt>
                <c:pt idx="206">
                  <c:v>3.7642341602875447E-2</c:v>
                </c:pt>
                <c:pt idx="207">
                  <c:v>-4.6818557536148879E-3</c:v>
                </c:pt>
                <c:pt idx="208">
                  <c:v>-1.7079423451561474E-3</c:v>
                </c:pt>
                <c:pt idx="209">
                  <c:v>1.2812301560485399E-3</c:v>
                </c:pt>
                <c:pt idx="210">
                  <c:v>8.5324237258417558E-4</c:v>
                </c:pt>
                <c:pt idx="211">
                  <c:v>-4.2735107773820497E-3</c:v>
                </c:pt>
                <c:pt idx="212">
                  <c:v>0</c:v>
                </c:pt>
                <c:pt idx="213">
                  <c:v>2.7456846233039289E-2</c:v>
                </c:pt>
                <c:pt idx="214">
                  <c:v>-5.0125418235442863E-3</c:v>
                </c:pt>
                <c:pt idx="215">
                  <c:v>-1.2642393415176468E-2</c:v>
                </c:pt>
                <c:pt idx="216">
                  <c:v>-3.3984739591116212E-3</c:v>
                </c:pt>
                <c:pt idx="217">
                  <c:v>0</c:v>
                </c:pt>
                <c:pt idx="218">
                  <c:v>-2.2376148729503619E-2</c:v>
                </c:pt>
                <c:pt idx="219">
                  <c:v>-4.7982643859198941E-3</c:v>
                </c:pt>
                <c:pt idx="220">
                  <c:v>-8.7489069447610642E-4</c:v>
                </c:pt>
                <c:pt idx="221">
                  <c:v>-3.5072372645654254E-3</c:v>
                </c:pt>
                <c:pt idx="222">
                  <c:v>-7.4939737974080989E-3</c:v>
                </c:pt>
                <c:pt idx="223">
                  <c:v>-8.8889474172460393E-3</c:v>
                </c:pt>
                <c:pt idx="224">
                  <c:v>1.0215500784451858E-2</c:v>
                </c:pt>
                <c:pt idx="225">
                  <c:v>4.4179368953616531E-4</c:v>
                </c:pt>
                <c:pt idx="226">
                  <c:v>7.042282625412951E-3</c:v>
                </c:pt>
                <c:pt idx="227">
                  <c:v>3.9395980040803098E-3</c:v>
                </c:pt>
                <c:pt idx="228">
                  <c:v>4.7940819646743755E-3</c:v>
                </c:pt>
                <c:pt idx="229">
                  <c:v>7.3641225151350386E-3</c:v>
                </c:pt>
                <c:pt idx="230">
                  <c:v>-1.8293193047325376E-2</c:v>
                </c:pt>
                <c:pt idx="231">
                  <c:v>-7.9435545675150473E-3</c:v>
                </c:pt>
                <c:pt idx="232">
                  <c:v>1.1015753604485309E-2</c:v>
                </c:pt>
                <c:pt idx="233">
                  <c:v>1.435743609831348E-2</c:v>
                </c:pt>
                <c:pt idx="234">
                  <c:v>1.1168500970576383E-2</c:v>
                </c:pt>
                <c:pt idx="235">
                  <c:v>-6.8581494694540711E-3</c:v>
                </c:pt>
                <c:pt idx="236">
                  <c:v>0</c:v>
                </c:pt>
                <c:pt idx="237">
                  <c:v>4.2918520815410843E-3</c:v>
                </c:pt>
                <c:pt idx="238">
                  <c:v>-1.7145310672405669E-3</c:v>
                </c:pt>
                <c:pt idx="239">
                  <c:v>1.2787898049755688E-2</c:v>
                </c:pt>
                <c:pt idx="240">
                  <c:v>-2.5445306349947613E-3</c:v>
                </c:pt>
                <c:pt idx="241">
                  <c:v>2.7226812700213952E-2</c:v>
                </c:pt>
                <c:pt idx="242">
                  <c:v>3.5319279007561336E-2</c:v>
                </c:pt>
                <c:pt idx="243">
                  <c:v>-3.996807878520206E-3</c:v>
                </c:pt>
                <c:pt idx="244">
                  <c:v>-4.8173517490440743E-3</c:v>
                </c:pt>
                <c:pt idx="245">
                  <c:v>-5.2451199531476558E-3</c:v>
                </c:pt>
                <c:pt idx="246">
                  <c:v>1.9231361927887592E-2</c:v>
                </c:pt>
                <c:pt idx="247">
                  <c:v>-2.3837913552762504E-3</c:v>
                </c:pt>
                <c:pt idx="248">
                  <c:v>0</c:v>
                </c:pt>
                <c:pt idx="249">
                  <c:v>-4.3850977184185531E-3</c:v>
                </c:pt>
                <c:pt idx="250">
                  <c:v>-9.2314522727463232E-3</c:v>
                </c:pt>
                <c:pt idx="251">
                  <c:v>-5.2557226296711659E-3</c:v>
                </c:pt>
                <c:pt idx="252">
                  <c:v>-6.9148129905840187E-3</c:v>
                </c:pt>
                <c:pt idx="253">
                  <c:v>2.8530689824064807E-3</c:v>
                </c:pt>
                <c:pt idx="254">
                  <c:v>2.4390255993587892E-3</c:v>
                </c:pt>
                <c:pt idx="255">
                  <c:v>4.8602768822526626E-3</c:v>
                </c:pt>
                <c:pt idx="256">
                  <c:v>-2.0408871631207123E-2</c:v>
                </c:pt>
                <c:pt idx="257">
                  <c:v>-5.789925190412523E-3</c:v>
                </c:pt>
                <c:pt idx="258">
                  <c:v>-7.0759920632526346E-3</c:v>
                </c:pt>
                <c:pt idx="259">
                  <c:v>-8.3577104739615776E-4</c:v>
                </c:pt>
                <c:pt idx="260">
                  <c:v>-1.7714507932317755E-2</c:v>
                </c:pt>
                <c:pt idx="261">
                  <c:v>8.4746269909722356E-3</c:v>
                </c:pt>
                <c:pt idx="262">
                  <c:v>-1.689189590844829E-3</c:v>
                </c:pt>
                <c:pt idx="263">
                  <c:v>2.215346607169514E-2</c:v>
                </c:pt>
                <c:pt idx="264">
                  <c:v>2.8895788939681134E-3</c:v>
                </c:pt>
                <c:pt idx="265">
                  <c:v>-1.495044457843912E-2</c:v>
                </c:pt>
              </c:numCache>
            </c:numRef>
          </c:xVal>
          <c:yVal>
            <c:numRef>
              <c:f>'Лог.доходности+опис.стат.'!$C$3:$C$268</c:f>
              <c:numCache>
                <c:formatCode>General</c:formatCode>
                <c:ptCount val="266"/>
                <c:pt idx="0">
                  <c:v>-2.0040086867151429E-3</c:v>
                </c:pt>
                <c:pt idx="1">
                  <c:v>-1.719819829722069E-2</c:v>
                </c:pt>
                <c:pt idx="2">
                  <c:v>-7.6308193063324301E-2</c:v>
                </c:pt>
                <c:pt idx="3">
                  <c:v>-8.8496152769824993E-3</c:v>
                </c:pt>
                <c:pt idx="4">
                  <c:v>1.5435808129839248E-2</c:v>
                </c:pt>
                <c:pt idx="5">
                  <c:v>-3.9045673768973103E-2</c:v>
                </c:pt>
                <c:pt idx="6">
                  <c:v>0</c:v>
                </c:pt>
                <c:pt idx="7">
                  <c:v>0.22428056110128494</c:v>
                </c:pt>
                <c:pt idx="8">
                  <c:v>7.1051357410900268E-2</c:v>
                </c:pt>
                <c:pt idx="9">
                  <c:v>0.21753939297709854</c:v>
                </c:pt>
                <c:pt idx="10">
                  <c:v>-0.18014409267830425</c:v>
                </c:pt>
                <c:pt idx="11">
                  <c:v>-4.9059787688545183E-3</c:v>
                </c:pt>
                <c:pt idx="12">
                  <c:v>-2.1541843774754914E-2</c:v>
                </c:pt>
                <c:pt idx="13">
                  <c:v>-0.11339568922675748</c:v>
                </c:pt>
                <c:pt idx="14">
                  <c:v>-4.5091571503065177E-2</c:v>
                </c:pt>
                <c:pt idx="15">
                  <c:v>2.2320189090587601E-2</c:v>
                </c:pt>
                <c:pt idx="16">
                  <c:v>-4.1141943331175185E-2</c:v>
                </c:pt>
                <c:pt idx="17">
                  <c:v>-3.0459207484708574E-2</c:v>
                </c:pt>
                <c:pt idx="18">
                  <c:v>-7.2681551434804814E-2</c:v>
                </c:pt>
                <c:pt idx="19">
                  <c:v>6.1276554820814594E-2</c:v>
                </c:pt>
                <c:pt idx="20">
                  <c:v>-0.12065472539907605</c:v>
                </c:pt>
                <c:pt idx="21">
                  <c:v>5.8651194523980576E-3</c:v>
                </c:pt>
                <c:pt idx="22">
                  <c:v>1.854050791574249E-2</c:v>
                </c:pt>
                <c:pt idx="23">
                  <c:v>-4.7012181997054599E-2</c:v>
                </c:pt>
                <c:pt idx="24">
                  <c:v>5.998818229253443E-3</c:v>
                </c:pt>
                <c:pt idx="25">
                  <c:v>-1.9324272826402814E-2</c:v>
                </c:pt>
                <c:pt idx="26">
                  <c:v>-3.096222560396681E-2</c:v>
                </c:pt>
                <c:pt idx="27">
                  <c:v>6.6894234830030222E-2</c:v>
                </c:pt>
                <c:pt idx="28">
                  <c:v>8.9948236662939579E-2</c:v>
                </c:pt>
                <c:pt idx="29">
                  <c:v>7.6562714104372903E-2</c:v>
                </c:pt>
                <c:pt idx="30">
                  <c:v>-2.4194728587056881E-2</c:v>
                </c:pt>
                <c:pt idx="31">
                  <c:v>-3.1090587070031119E-2</c:v>
                </c:pt>
                <c:pt idx="32">
                  <c:v>5.249355886143745E-3</c:v>
                </c:pt>
                <c:pt idx="33">
                  <c:v>5.2219439811516249E-3</c:v>
                </c:pt>
                <c:pt idx="34">
                  <c:v>-1.0471299867295366E-2</c:v>
                </c:pt>
                <c:pt idx="35">
                  <c:v>-2.0202707317519355E-2</c:v>
                </c:pt>
                <c:pt idx="36">
                  <c:v>-4.8414294967487607E-2</c:v>
                </c:pt>
                <c:pt idx="37">
                  <c:v>-4.1432853736205394E-2</c:v>
                </c:pt>
                <c:pt idx="38">
                  <c:v>8.013309498321966E-2</c:v>
                </c:pt>
                <c:pt idx="39">
                  <c:v>-3.7573480564423778E-2</c:v>
                </c:pt>
                <c:pt idx="40">
                  <c:v>-3.3840979842405684E-3</c:v>
                </c:pt>
                <c:pt idx="41">
                  <c:v>-4.0351295523567463E-2</c:v>
                </c:pt>
                <c:pt idx="42">
                  <c:v>-2.1403908663153604E-2</c:v>
                </c:pt>
                <c:pt idx="43">
                  <c:v>-2.6798193154724047E-2</c:v>
                </c:pt>
                <c:pt idx="44">
                  <c:v>3.6367644170874791E-2</c:v>
                </c:pt>
                <c:pt idx="45">
                  <c:v>-0.11332868530700312</c:v>
                </c:pt>
                <c:pt idx="46">
                  <c:v>-4.3603637482132022E-2</c:v>
                </c:pt>
                <c:pt idx="47">
                  <c:v>2.8828351899977595E-2</c:v>
                </c:pt>
                <c:pt idx="48">
                  <c:v>-3.7220009536226013E-2</c:v>
                </c:pt>
                <c:pt idx="49">
                  <c:v>-3.1386313820670718E-2</c:v>
                </c:pt>
                <c:pt idx="50">
                  <c:v>2.8573372444056163E-2</c:v>
                </c:pt>
                <c:pt idx="51">
                  <c:v>2.0906684819313643E-2</c:v>
                </c:pt>
                <c:pt idx="52">
                  <c:v>-5.6752816592449365E-2</c:v>
                </c:pt>
                <c:pt idx="53">
                  <c:v>-2.5130664725579625E-2</c:v>
                </c:pt>
                <c:pt idx="54">
                  <c:v>3.818378697015859E-2</c:v>
                </c:pt>
                <c:pt idx="55">
                  <c:v>5.7398538706032211E-2</c:v>
                </c:pt>
                <c:pt idx="56">
                  <c:v>-0.1121864807282261</c:v>
                </c:pt>
                <c:pt idx="57">
                  <c:v>1.660415505203516E-2</c:v>
                </c:pt>
                <c:pt idx="58">
                  <c:v>-1.204833851617448E-2</c:v>
                </c:pt>
                <c:pt idx="59">
                  <c:v>1.0550210895152392E-2</c:v>
                </c:pt>
                <c:pt idx="60">
                  <c:v>-1.2066511413116479E-2</c:v>
                </c:pt>
                <c:pt idx="61">
                  <c:v>1.516300517964008E-3</c:v>
                </c:pt>
                <c:pt idx="62">
                  <c:v>0</c:v>
                </c:pt>
                <c:pt idx="63">
                  <c:v>-1.5163005179639638E-3</c:v>
                </c:pt>
                <c:pt idx="64">
                  <c:v>2.3989156370022576E-2</c:v>
                </c:pt>
                <c:pt idx="65">
                  <c:v>-1.1922644956906146E-2</c:v>
                </c:pt>
                <c:pt idx="66">
                  <c:v>-4.4451762570833921E-2</c:v>
                </c:pt>
                <c:pt idx="67">
                  <c:v>-6.9776877799160197E-2</c:v>
                </c:pt>
                <c:pt idx="68">
                  <c:v>8.3682496705165792E-3</c:v>
                </c:pt>
                <c:pt idx="69">
                  <c:v>-1.6680571006970587E-3</c:v>
                </c:pt>
                <c:pt idx="70">
                  <c:v>4.9958471933716697E-3</c:v>
                </c:pt>
                <c:pt idx="71">
                  <c:v>-4.2415178800721473E-2</c:v>
                </c:pt>
                <c:pt idx="72">
                  <c:v>-3.8874152761664831E-2</c:v>
                </c:pt>
                <c:pt idx="73">
                  <c:v>7.4622640204197108E-2</c:v>
                </c:pt>
                <c:pt idx="74">
                  <c:v>-3.0562650410166696E-2</c:v>
                </c:pt>
                <c:pt idx="75">
                  <c:v>-1.2142386825725425E-2</c:v>
                </c:pt>
                <c:pt idx="76">
                  <c:v>1.2142386825725561E-2</c:v>
                </c:pt>
                <c:pt idx="77">
                  <c:v>-4.7670102018130031E-2</c:v>
                </c:pt>
                <c:pt idx="78">
                  <c:v>-3.8714512180690393E-2</c:v>
                </c:pt>
                <c:pt idx="79">
                  <c:v>5.8410762156414303E-2</c:v>
                </c:pt>
                <c:pt idx="80">
                  <c:v>8.656801630845902E-2</c:v>
                </c:pt>
                <c:pt idx="81">
                  <c:v>-1.1447385840350835E-2</c:v>
                </c:pt>
                <c:pt idx="82">
                  <c:v>-4.7146778425702078E-2</c:v>
                </c:pt>
                <c:pt idx="83">
                  <c:v>2.8889009852137069E-2</c:v>
                </c:pt>
                <c:pt idx="84">
                  <c:v>1.496287267671232E-2</c:v>
                </c:pt>
                <c:pt idx="85">
                  <c:v>2.2839491969822736E-2</c:v>
                </c:pt>
                <c:pt idx="86">
                  <c:v>2.7050177533026042E-2</c:v>
                </c:pt>
                <c:pt idx="87">
                  <c:v>1.557663892873732E-2</c:v>
                </c:pt>
                <c:pt idx="88">
                  <c:v>6.7239661116768976E-2</c:v>
                </c:pt>
                <c:pt idx="89">
                  <c:v>-1.6023649468157063E-2</c:v>
                </c:pt>
                <c:pt idx="90">
                  <c:v>-7.3692301065483327E-3</c:v>
                </c:pt>
                <c:pt idx="91">
                  <c:v>-4.2302379690689389E-2</c:v>
                </c:pt>
                <c:pt idx="92">
                  <c:v>-3.0911925696728579E-3</c:v>
                </c:pt>
                <c:pt idx="93">
                  <c:v>-1.2461220437812002E-2</c:v>
                </c:pt>
                <c:pt idx="94">
                  <c:v>-7.8678612006136787E-3</c:v>
                </c:pt>
                <c:pt idx="95">
                  <c:v>-4.7506027585978647E-3</c:v>
                </c:pt>
                <c:pt idx="96">
                  <c:v>4.7506027585977988E-3</c:v>
                </c:pt>
                <c:pt idx="97">
                  <c:v>-9.5238815112554786E-3</c:v>
                </c:pt>
                <c:pt idx="98">
                  <c:v>6.0343129907468436E-2</c:v>
                </c:pt>
                <c:pt idx="99">
                  <c:v>6.2565855991738306E-2</c:v>
                </c:pt>
                <c:pt idx="100">
                  <c:v>9.8246404285181003E-3</c:v>
                </c:pt>
                <c:pt idx="101">
                  <c:v>-6.3421826437495943E-2</c:v>
                </c:pt>
                <c:pt idx="102">
                  <c:v>3.3653505041642363E-2</c:v>
                </c:pt>
                <c:pt idx="103">
                  <c:v>-4.4124804908937824E-2</c:v>
                </c:pt>
                <c:pt idx="104">
                  <c:v>2.2305757514298186E-2</c:v>
                </c:pt>
                <c:pt idx="105">
                  <c:v>2.8987536873252187E-2</c:v>
                </c:pt>
                <c:pt idx="106">
                  <c:v>-7.168489478612516E-3</c:v>
                </c:pt>
                <c:pt idx="107">
                  <c:v>1.4285957247476434E-2</c:v>
                </c:pt>
                <c:pt idx="108">
                  <c:v>-1.7167803622365446E-2</c:v>
                </c:pt>
                <c:pt idx="109">
                  <c:v>-3.0771658666753545E-2</c:v>
                </c:pt>
                <c:pt idx="110">
                  <c:v>2.2075951699199826E-2</c:v>
                </c:pt>
                <c:pt idx="111">
                  <c:v>-7.242983784481459E-2</c:v>
                </c:pt>
                <c:pt idx="112">
                  <c:v>-8.1478270725948113E-2</c:v>
                </c:pt>
                <c:pt idx="113">
                  <c:v>-1.7123706078591514E-2</c:v>
                </c:pt>
                <c:pt idx="114">
                  <c:v>-1.5666116744399463E-2</c:v>
                </c:pt>
                <c:pt idx="115">
                  <c:v>-7.275935428242819E-2</c:v>
                </c:pt>
                <c:pt idx="116">
                  <c:v>-1.3295542481244614E-2</c:v>
                </c:pt>
                <c:pt idx="117">
                  <c:v>-1.9138761822841644E-3</c:v>
                </c:pt>
                <c:pt idx="118">
                  <c:v>9.5329606587236868E-3</c:v>
                </c:pt>
                <c:pt idx="119">
                  <c:v>1.6933612529439673E-2</c:v>
                </c:pt>
                <c:pt idx="120">
                  <c:v>1.8639334380627327E-3</c:v>
                </c:pt>
                <c:pt idx="121">
                  <c:v>-2.8330506626225996E-2</c:v>
                </c:pt>
                <c:pt idx="122">
                  <c:v>-1.9175461292718174E-3</c:v>
                </c:pt>
                <c:pt idx="123">
                  <c:v>-1.1583141089630759E-2</c:v>
                </c:pt>
                <c:pt idx="124">
                  <c:v>-3.3566823639083275E-2</c:v>
                </c:pt>
                <c:pt idx="125">
                  <c:v>2.006018726865766E-3</c:v>
                </c:pt>
                <c:pt idx="126">
                  <c:v>-0.10781286333653349</c:v>
                </c:pt>
                <c:pt idx="127">
                  <c:v>-1.8018505502678365E-2</c:v>
                </c:pt>
                <c:pt idx="128">
                  <c:v>2.2472855852058576E-2</c:v>
                </c:pt>
                <c:pt idx="129">
                  <c:v>3.0636969461889801E-2</c:v>
                </c:pt>
                <c:pt idx="130">
                  <c:v>-1.5201161332050553E-2</c:v>
                </c:pt>
                <c:pt idx="131">
                  <c:v>3.0174703122213032E-2</c:v>
                </c:pt>
                <c:pt idx="132">
                  <c:v>2.1208915691376296E-3</c:v>
                </c:pt>
                <c:pt idx="133">
                  <c:v>-4.773140282118981E-2</c:v>
                </c:pt>
                <c:pt idx="134">
                  <c:v>1.3245226750020723E-2</c:v>
                </c:pt>
                <c:pt idx="135">
                  <c:v>2.8109958931893209E-2</c:v>
                </c:pt>
                <c:pt idx="136">
                  <c:v>1.4815085785140682E-2</c:v>
                </c:pt>
                <c:pt idx="137">
                  <c:v>-6.7343572065179783E-2</c:v>
                </c:pt>
                <c:pt idx="138">
                  <c:v>1.7817843316793893E-2</c:v>
                </c:pt>
                <c:pt idx="139">
                  <c:v>5.37186070084218E-2</c:v>
                </c:pt>
                <c:pt idx="140">
                  <c:v>-6.2959284568148118E-3</c:v>
                </c:pt>
                <c:pt idx="141">
                  <c:v>3.1090587070031182E-2</c:v>
                </c:pt>
                <c:pt idx="142">
                  <c:v>-1.2320484388040624E-2</c:v>
                </c:pt>
                <c:pt idx="143">
                  <c:v>-2.0682530640590683E-3</c:v>
                </c:pt>
                <c:pt idx="144">
                  <c:v>2.2518863535349824E-2</c:v>
                </c:pt>
                <c:pt idx="145">
                  <c:v>8.3462577320942269E-2</c:v>
                </c:pt>
                <c:pt idx="146">
                  <c:v>-3.7313476128581356E-3</c:v>
                </c:pt>
                <c:pt idx="147">
                  <c:v>-1.127831503770719E-2</c:v>
                </c:pt>
                <c:pt idx="148">
                  <c:v>-3.6577706139927939E-2</c:v>
                </c:pt>
                <c:pt idx="149">
                  <c:v>3.4685557987890109E-2</c:v>
                </c:pt>
                <c:pt idx="150">
                  <c:v>-2.8820438535491971E-2</c:v>
                </c:pt>
                <c:pt idx="151">
                  <c:v>-3.9062549670650995E-3</c:v>
                </c:pt>
                <c:pt idx="152">
                  <c:v>-2.1761491781512748E-2</c:v>
                </c:pt>
                <c:pt idx="153">
                  <c:v>0.17898265552843995</c:v>
                </c:pt>
                <c:pt idx="154">
                  <c:v>0.18843438494219455</c:v>
                </c:pt>
                <c:pt idx="155">
                  <c:v>-5.5555698446021051E-3</c:v>
                </c:pt>
                <c:pt idx="156">
                  <c:v>-2.1112677237559295E-2</c:v>
                </c:pt>
                <c:pt idx="157">
                  <c:v>0.14291116230474818</c:v>
                </c:pt>
                <c:pt idx="158">
                  <c:v>-8.6687849364466118E-3</c:v>
                </c:pt>
                <c:pt idx="159">
                  <c:v>6.199647879525429E-3</c:v>
                </c:pt>
                <c:pt idx="160">
                  <c:v>-1.1187189390564381E-2</c:v>
                </c:pt>
                <c:pt idx="161">
                  <c:v>0.12111082574905806</c:v>
                </c:pt>
                <c:pt idx="162">
                  <c:v>7.0542058473780839E-2</c:v>
                </c:pt>
                <c:pt idx="163">
                  <c:v>-6.2112000926406357E-3</c:v>
                </c:pt>
                <c:pt idx="164">
                  <c:v>-1.3591427203539001E-2</c:v>
                </c:pt>
                <c:pt idx="165">
                  <c:v>2.10305019677889E-3</c:v>
                </c:pt>
                <c:pt idx="166">
                  <c:v>3.6105004642116356E-2</c:v>
                </c:pt>
                <c:pt idx="167">
                  <c:v>0.10839541935298043</c:v>
                </c:pt>
                <c:pt idx="168">
                  <c:v>-4.0821994520255166E-2</c:v>
                </c:pt>
                <c:pt idx="169">
                  <c:v>4.7165468442430136E-2</c:v>
                </c:pt>
                <c:pt idx="170">
                  <c:v>5.1067433291164054E-2</c:v>
                </c:pt>
                <c:pt idx="171">
                  <c:v>-4.3010818993906973E-3</c:v>
                </c:pt>
                <c:pt idx="172">
                  <c:v>-2.5895569067336775E-3</c:v>
                </c:pt>
                <c:pt idx="173">
                  <c:v>2.5895569067336767E-3</c:v>
                </c:pt>
                <c:pt idx="174">
                  <c:v>4.0546094394350009E-2</c:v>
                </c:pt>
                <c:pt idx="175">
                  <c:v>5.6330256442719981E-2</c:v>
                </c:pt>
                <c:pt idx="176">
                  <c:v>2.9300476947782383E-2</c:v>
                </c:pt>
                <c:pt idx="177">
                  <c:v>-1.6086137751624496E-2</c:v>
                </c:pt>
                <c:pt idx="178">
                  <c:v>-1.5455953617805973E-3</c:v>
                </c:pt>
                <c:pt idx="179">
                  <c:v>4.0172131432815707E-2</c:v>
                </c:pt>
                <c:pt idx="180">
                  <c:v>5.5630087885179272E-2</c:v>
                </c:pt>
                <c:pt idx="181">
                  <c:v>3.9274768668308348E-2</c:v>
                </c:pt>
                <c:pt idx="182">
                  <c:v>0.24981179839637108</c:v>
                </c:pt>
                <c:pt idx="183">
                  <c:v>1.8253440309350517E-2</c:v>
                </c:pt>
                <c:pt idx="184">
                  <c:v>-7.287637151334915E-2</c:v>
                </c:pt>
                <c:pt idx="185">
                  <c:v>-0.16983727599495788</c:v>
                </c:pt>
                <c:pt idx="186">
                  <c:v>-3.6221263434318383E-2</c:v>
                </c:pt>
                <c:pt idx="187">
                  <c:v>9.5174069868901711E-3</c:v>
                </c:pt>
                <c:pt idx="188">
                  <c:v>-5.56471787143916E-2</c:v>
                </c:pt>
                <c:pt idx="189">
                  <c:v>-5.8927207731302889E-2</c:v>
                </c:pt>
                <c:pt idx="190">
                  <c:v>0.16342898568071154</c:v>
                </c:pt>
                <c:pt idx="191">
                  <c:v>-4.8854599235017032E-2</c:v>
                </c:pt>
                <c:pt idx="192">
                  <c:v>2.670385644742819E-2</c:v>
                </c:pt>
                <c:pt idx="193">
                  <c:v>-1.3262793878410445E-2</c:v>
                </c:pt>
                <c:pt idx="194">
                  <c:v>3.2832890072507594E-2</c:v>
                </c:pt>
                <c:pt idx="195">
                  <c:v>-3.4168895615249897E-2</c:v>
                </c:pt>
                <c:pt idx="196">
                  <c:v>9.0681105878592225E-2</c:v>
                </c:pt>
                <c:pt idx="197">
                  <c:v>-1.7241806434505878E-2</c:v>
                </c:pt>
                <c:pt idx="198">
                  <c:v>-1.2500162764231494E-2</c:v>
                </c:pt>
                <c:pt idx="199">
                  <c:v>-4.2395558967685619E-2</c:v>
                </c:pt>
                <c:pt idx="200">
                  <c:v>-2.5250510968887103E-2</c:v>
                </c:pt>
                <c:pt idx="201">
                  <c:v>-6.2476941955386708E-2</c:v>
                </c:pt>
                <c:pt idx="202">
                  <c:v>3.1032109247728461E-2</c:v>
                </c:pt>
                <c:pt idx="203">
                  <c:v>-4.8373584284215711E-2</c:v>
                </c:pt>
                <c:pt idx="204">
                  <c:v>-3.1090587070031119E-2</c:v>
                </c:pt>
                <c:pt idx="205">
                  <c:v>-1.2103022171243649E-2</c:v>
                </c:pt>
                <c:pt idx="206">
                  <c:v>1.9593693900401284E-2</c:v>
                </c:pt>
                <c:pt idx="207">
                  <c:v>-1.5037877364540559E-2</c:v>
                </c:pt>
                <c:pt idx="208">
                  <c:v>1.5140048312150113E-3</c:v>
                </c:pt>
                <c:pt idx="209">
                  <c:v>0.12364913812279092</c:v>
                </c:pt>
                <c:pt idx="210">
                  <c:v>-9.4023526783903934E-3</c:v>
                </c:pt>
                <c:pt idx="211">
                  <c:v>1.140569224656556E-2</c:v>
                </c:pt>
                <c:pt idx="212">
                  <c:v>3.3300064071874295E-3</c:v>
                </c:pt>
                <c:pt idx="213">
                  <c:v>3.9814252991848221E-3</c:v>
                </c:pt>
                <c:pt idx="214">
                  <c:v>1.642073021232749E-2</c:v>
                </c:pt>
                <c:pt idx="215">
                  <c:v>-3.3115608784497437E-2</c:v>
                </c:pt>
                <c:pt idx="216">
                  <c:v>-7.6234032743511218E-2</c:v>
                </c:pt>
                <c:pt idx="217">
                  <c:v>5.1692923827393551E-2</c:v>
                </c:pt>
                <c:pt idx="218">
                  <c:v>-2.4451095864164423E-2</c:v>
                </c:pt>
                <c:pt idx="219">
                  <c:v>-3.3072748274022193E-2</c:v>
                </c:pt>
                <c:pt idx="220">
                  <c:v>-4.2559614418796007E-2</c:v>
                </c:pt>
                <c:pt idx="221">
                  <c:v>-8.4259403140717112E-3</c:v>
                </c:pt>
                <c:pt idx="222">
                  <c:v>-1.4723241552893942E-2</c:v>
                </c:pt>
                <c:pt idx="223">
                  <c:v>-9.0637274104932428E-2</c:v>
                </c:pt>
                <c:pt idx="224">
                  <c:v>-9.5908649449853889E-2</c:v>
                </c:pt>
                <c:pt idx="225">
                  <c:v>3.421508044451415E-2</c:v>
                </c:pt>
                <c:pt idx="226">
                  <c:v>-9.3312177141651825E-2</c:v>
                </c:pt>
                <c:pt idx="227">
                  <c:v>0.22114554865153679</c:v>
                </c:pt>
                <c:pt idx="228">
                  <c:v>-2.5112700815075214E-2</c:v>
                </c:pt>
                <c:pt idx="229">
                  <c:v>8.9833188851915283E-3</c:v>
                </c:pt>
                <c:pt idx="230">
                  <c:v>2.0121403199421028E-2</c:v>
                </c:pt>
                <c:pt idx="231">
                  <c:v>3.5228691883744029E-2</c:v>
                </c:pt>
                <c:pt idx="232">
                  <c:v>-1.6285741870785558E-2</c:v>
                </c:pt>
                <c:pt idx="233">
                  <c:v>-4.9689708591315419E-2</c:v>
                </c:pt>
                <c:pt idx="234">
                  <c:v>5.7353700847441276E-3</c:v>
                </c:pt>
                <c:pt idx="235">
                  <c:v>-1.9802627296179754E-2</c:v>
                </c:pt>
                <c:pt idx="236">
                  <c:v>-1.6807118316381289E-2</c:v>
                </c:pt>
                <c:pt idx="237">
                  <c:v>-5.949868806234943E-3</c:v>
                </c:pt>
                <c:pt idx="238">
                  <c:v>-5.3404373842947744E-2</c:v>
                </c:pt>
                <c:pt idx="239">
                  <c:v>-3.7567404362779028E-2</c:v>
                </c:pt>
                <c:pt idx="240">
                  <c:v>1.390843004613215E-2</c:v>
                </c:pt>
                <c:pt idx="241">
                  <c:v>6.4249876826577412E-3</c:v>
                </c:pt>
                <c:pt idx="242">
                  <c:v>-6.4249876826576622E-3</c:v>
                </c:pt>
                <c:pt idx="243">
                  <c:v>-5.6833474763165991E-2</c:v>
                </c:pt>
                <c:pt idx="244">
                  <c:v>-5.8651194523981339E-3</c:v>
                </c:pt>
                <c:pt idx="245">
                  <c:v>9.2632802033608352E-2</c:v>
                </c:pt>
                <c:pt idx="246">
                  <c:v>-6.8418543913013857E-2</c:v>
                </c:pt>
                <c:pt idx="247">
                  <c:v>-5.4067221270275703E-2</c:v>
                </c:pt>
                <c:pt idx="248">
                  <c:v>-4.0485885260002205E-3</c:v>
                </c:pt>
                <c:pt idx="249">
                  <c:v>-3.7194370008048927E-2</c:v>
                </c:pt>
                <c:pt idx="250">
                  <c:v>-1.5915455305899457E-2</c:v>
                </c:pt>
                <c:pt idx="251">
                  <c:v>6.0184134756485576E-2</c:v>
                </c:pt>
                <c:pt idx="252">
                  <c:v>-7.4185440488578683E-2</c:v>
                </c:pt>
                <c:pt idx="253">
                  <c:v>0.10882522245851654</c:v>
                </c:pt>
                <c:pt idx="254">
                  <c:v>-3.1623188430512185E-2</c:v>
                </c:pt>
                <c:pt idx="255">
                  <c:v>-5.7867382320548687E-2</c:v>
                </c:pt>
                <c:pt idx="256">
                  <c:v>8.4746269909722356E-3</c:v>
                </c:pt>
                <c:pt idx="257">
                  <c:v>-1.7021687569430524E-2</c:v>
                </c:pt>
                <c:pt idx="258">
                  <c:v>1.0672459890771759E-2</c:v>
                </c:pt>
                <c:pt idx="259">
                  <c:v>-6.3897980987708981E-3</c:v>
                </c:pt>
                <c:pt idx="260">
                  <c:v>5.2040878125043398E-2</c:v>
                </c:pt>
                <c:pt idx="261">
                  <c:v>5.6200100398137005E-2</c:v>
                </c:pt>
                <c:pt idx="262">
                  <c:v>-4.1101675685551918E-2</c:v>
                </c:pt>
                <c:pt idx="263">
                  <c:v>-4.0040093533821189E-3</c:v>
                </c:pt>
                <c:pt idx="264">
                  <c:v>2.0040086867152622E-3</c:v>
                </c:pt>
                <c:pt idx="265">
                  <c:v>3.3467690471084929E-2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2-4DDF-8BF1-977355311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164096"/>
        <c:axId val="527163768"/>
      </c:scatterChart>
      <c:valAx>
        <c:axId val="52716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7163768"/>
        <c:crosses val="autoZero"/>
        <c:crossBetween val="midCat"/>
      </c:valAx>
      <c:valAx>
        <c:axId val="5271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716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ДЭК</a:t>
            </a:r>
            <a:r>
              <a:rPr lang="ru-RU" baseline="0"/>
              <a:t> ао-</a:t>
            </a:r>
            <a:r>
              <a:rPr lang="ru-RU"/>
              <a:t>Сбербанк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'Лог.доходности+опис.стат.'!$D$2</c:f>
              <c:strCache>
                <c:ptCount val="1"/>
                <c:pt idx="0">
                  <c:v>Сбербанк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'Лог.доходности+опис.стат.'!$C$3:$C$268</c:f>
              <c:numCache>
                <c:formatCode>General</c:formatCode>
                <c:ptCount val="266"/>
                <c:pt idx="0">
                  <c:v>-2.0040086867151429E-3</c:v>
                </c:pt>
                <c:pt idx="1">
                  <c:v>-1.719819829722069E-2</c:v>
                </c:pt>
                <c:pt idx="2">
                  <c:v>-7.6308193063324301E-2</c:v>
                </c:pt>
                <c:pt idx="3">
                  <c:v>-8.8496152769824993E-3</c:v>
                </c:pt>
                <c:pt idx="4">
                  <c:v>1.5435808129839248E-2</c:v>
                </c:pt>
                <c:pt idx="5">
                  <c:v>-3.9045673768973103E-2</c:v>
                </c:pt>
                <c:pt idx="6">
                  <c:v>0</c:v>
                </c:pt>
                <c:pt idx="7">
                  <c:v>0.22428056110128494</c:v>
                </c:pt>
                <c:pt idx="8">
                  <c:v>7.1051357410900268E-2</c:v>
                </c:pt>
                <c:pt idx="9">
                  <c:v>0.21753939297709854</c:v>
                </c:pt>
                <c:pt idx="10">
                  <c:v>-0.18014409267830425</c:v>
                </c:pt>
                <c:pt idx="11">
                  <c:v>-4.9059787688545183E-3</c:v>
                </c:pt>
                <c:pt idx="12">
                  <c:v>-2.1541843774754914E-2</c:v>
                </c:pt>
                <c:pt idx="13">
                  <c:v>-0.11339568922675748</c:v>
                </c:pt>
                <c:pt idx="14">
                  <c:v>-4.5091571503065177E-2</c:v>
                </c:pt>
                <c:pt idx="15">
                  <c:v>2.2320189090587601E-2</c:v>
                </c:pt>
                <c:pt idx="16">
                  <c:v>-4.1141943331175185E-2</c:v>
                </c:pt>
                <c:pt idx="17">
                  <c:v>-3.0459207484708574E-2</c:v>
                </c:pt>
                <c:pt idx="18">
                  <c:v>-7.2681551434804814E-2</c:v>
                </c:pt>
                <c:pt idx="19">
                  <c:v>6.1276554820814594E-2</c:v>
                </c:pt>
                <c:pt idx="20">
                  <c:v>-0.12065472539907605</c:v>
                </c:pt>
                <c:pt idx="21">
                  <c:v>5.8651194523980576E-3</c:v>
                </c:pt>
                <c:pt idx="22">
                  <c:v>1.854050791574249E-2</c:v>
                </c:pt>
                <c:pt idx="23">
                  <c:v>-4.7012181997054599E-2</c:v>
                </c:pt>
                <c:pt idx="24">
                  <c:v>5.998818229253443E-3</c:v>
                </c:pt>
                <c:pt idx="25">
                  <c:v>-1.9324272826402814E-2</c:v>
                </c:pt>
                <c:pt idx="26">
                  <c:v>-3.096222560396681E-2</c:v>
                </c:pt>
                <c:pt idx="27">
                  <c:v>6.6894234830030222E-2</c:v>
                </c:pt>
                <c:pt idx="28">
                  <c:v>8.9948236662939579E-2</c:v>
                </c:pt>
                <c:pt idx="29">
                  <c:v>7.6562714104372903E-2</c:v>
                </c:pt>
                <c:pt idx="30">
                  <c:v>-2.4194728587056881E-2</c:v>
                </c:pt>
                <c:pt idx="31">
                  <c:v>-3.1090587070031119E-2</c:v>
                </c:pt>
                <c:pt idx="32">
                  <c:v>5.249355886143745E-3</c:v>
                </c:pt>
                <c:pt idx="33">
                  <c:v>5.2219439811516249E-3</c:v>
                </c:pt>
                <c:pt idx="34">
                  <c:v>-1.0471299867295366E-2</c:v>
                </c:pt>
                <c:pt idx="35">
                  <c:v>-2.0202707317519355E-2</c:v>
                </c:pt>
                <c:pt idx="36">
                  <c:v>-4.8414294967487607E-2</c:v>
                </c:pt>
                <c:pt idx="37">
                  <c:v>-4.1432853736205394E-2</c:v>
                </c:pt>
                <c:pt idx="38">
                  <c:v>8.013309498321966E-2</c:v>
                </c:pt>
                <c:pt idx="39">
                  <c:v>-3.7573480564423778E-2</c:v>
                </c:pt>
                <c:pt idx="40">
                  <c:v>-3.3840979842405684E-3</c:v>
                </c:pt>
                <c:pt idx="41">
                  <c:v>-4.0351295523567463E-2</c:v>
                </c:pt>
                <c:pt idx="42">
                  <c:v>-2.1403908663153604E-2</c:v>
                </c:pt>
                <c:pt idx="43">
                  <c:v>-2.6798193154724047E-2</c:v>
                </c:pt>
                <c:pt idx="44">
                  <c:v>3.6367644170874791E-2</c:v>
                </c:pt>
                <c:pt idx="45">
                  <c:v>-0.11332868530700312</c:v>
                </c:pt>
                <c:pt idx="46">
                  <c:v>-4.3603637482132022E-2</c:v>
                </c:pt>
                <c:pt idx="47">
                  <c:v>2.8828351899977595E-2</c:v>
                </c:pt>
                <c:pt idx="48">
                  <c:v>-3.7220009536226013E-2</c:v>
                </c:pt>
                <c:pt idx="49">
                  <c:v>-3.1386313820670718E-2</c:v>
                </c:pt>
                <c:pt idx="50">
                  <c:v>2.8573372444056163E-2</c:v>
                </c:pt>
                <c:pt idx="51">
                  <c:v>2.0906684819313643E-2</c:v>
                </c:pt>
                <c:pt idx="52">
                  <c:v>-5.6752816592449365E-2</c:v>
                </c:pt>
                <c:pt idx="53">
                  <c:v>-2.5130664725579625E-2</c:v>
                </c:pt>
                <c:pt idx="54">
                  <c:v>3.818378697015859E-2</c:v>
                </c:pt>
                <c:pt idx="55">
                  <c:v>5.7398538706032211E-2</c:v>
                </c:pt>
                <c:pt idx="56">
                  <c:v>-0.1121864807282261</c:v>
                </c:pt>
                <c:pt idx="57">
                  <c:v>1.660415505203516E-2</c:v>
                </c:pt>
                <c:pt idx="58">
                  <c:v>-1.204833851617448E-2</c:v>
                </c:pt>
                <c:pt idx="59">
                  <c:v>1.0550210895152392E-2</c:v>
                </c:pt>
                <c:pt idx="60">
                  <c:v>-1.2066511413116479E-2</c:v>
                </c:pt>
                <c:pt idx="61">
                  <c:v>1.516300517964008E-3</c:v>
                </c:pt>
                <c:pt idx="62">
                  <c:v>0</c:v>
                </c:pt>
                <c:pt idx="63">
                  <c:v>-1.5163005179639638E-3</c:v>
                </c:pt>
                <c:pt idx="64">
                  <c:v>2.3989156370022576E-2</c:v>
                </c:pt>
                <c:pt idx="65">
                  <c:v>-1.1922644956906146E-2</c:v>
                </c:pt>
                <c:pt idx="66">
                  <c:v>-4.4451762570833921E-2</c:v>
                </c:pt>
                <c:pt idx="67">
                  <c:v>-6.9776877799160197E-2</c:v>
                </c:pt>
                <c:pt idx="68">
                  <c:v>8.3682496705165792E-3</c:v>
                </c:pt>
                <c:pt idx="69">
                  <c:v>-1.6680571006970587E-3</c:v>
                </c:pt>
                <c:pt idx="70">
                  <c:v>4.9958471933716697E-3</c:v>
                </c:pt>
                <c:pt idx="71">
                  <c:v>-4.2415178800721473E-2</c:v>
                </c:pt>
                <c:pt idx="72">
                  <c:v>-3.8874152761664831E-2</c:v>
                </c:pt>
                <c:pt idx="73">
                  <c:v>7.4622640204197108E-2</c:v>
                </c:pt>
                <c:pt idx="74">
                  <c:v>-3.0562650410166696E-2</c:v>
                </c:pt>
                <c:pt idx="75">
                  <c:v>-1.2142386825725425E-2</c:v>
                </c:pt>
                <c:pt idx="76">
                  <c:v>1.2142386825725561E-2</c:v>
                </c:pt>
                <c:pt idx="77">
                  <c:v>-4.7670102018130031E-2</c:v>
                </c:pt>
                <c:pt idx="78">
                  <c:v>-3.8714512180690393E-2</c:v>
                </c:pt>
                <c:pt idx="79">
                  <c:v>5.8410762156414303E-2</c:v>
                </c:pt>
                <c:pt idx="80">
                  <c:v>8.656801630845902E-2</c:v>
                </c:pt>
                <c:pt idx="81">
                  <c:v>-1.1447385840350835E-2</c:v>
                </c:pt>
                <c:pt idx="82">
                  <c:v>-4.7146778425702078E-2</c:v>
                </c:pt>
                <c:pt idx="83">
                  <c:v>2.8889009852137069E-2</c:v>
                </c:pt>
                <c:pt idx="84">
                  <c:v>1.496287267671232E-2</c:v>
                </c:pt>
                <c:pt idx="85">
                  <c:v>2.2839491969822736E-2</c:v>
                </c:pt>
                <c:pt idx="86">
                  <c:v>2.7050177533026042E-2</c:v>
                </c:pt>
                <c:pt idx="87">
                  <c:v>1.557663892873732E-2</c:v>
                </c:pt>
                <c:pt idx="88">
                  <c:v>6.7239661116768976E-2</c:v>
                </c:pt>
                <c:pt idx="89">
                  <c:v>-1.6023649468157063E-2</c:v>
                </c:pt>
                <c:pt idx="90">
                  <c:v>-7.3692301065483327E-3</c:v>
                </c:pt>
                <c:pt idx="91">
                  <c:v>-4.2302379690689389E-2</c:v>
                </c:pt>
                <c:pt idx="92">
                  <c:v>-3.0911925696728579E-3</c:v>
                </c:pt>
                <c:pt idx="93">
                  <c:v>-1.2461220437812002E-2</c:v>
                </c:pt>
                <c:pt idx="94">
                  <c:v>-7.8678612006136787E-3</c:v>
                </c:pt>
                <c:pt idx="95">
                  <c:v>-4.7506027585978647E-3</c:v>
                </c:pt>
                <c:pt idx="96">
                  <c:v>4.7506027585977988E-3</c:v>
                </c:pt>
                <c:pt idx="97">
                  <c:v>-9.5238815112554786E-3</c:v>
                </c:pt>
                <c:pt idx="98">
                  <c:v>6.0343129907468436E-2</c:v>
                </c:pt>
                <c:pt idx="99">
                  <c:v>6.2565855991738306E-2</c:v>
                </c:pt>
                <c:pt idx="100">
                  <c:v>9.8246404285181003E-3</c:v>
                </c:pt>
                <c:pt idx="101">
                  <c:v>-6.3421826437495943E-2</c:v>
                </c:pt>
                <c:pt idx="102">
                  <c:v>3.3653505041642363E-2</c:v>
                </c:pt>
                <c:pt idx="103">
                  <c:v>-4.4124804908937824E-2</c:v>
                </c:pt>
                <c:pt idx="104">
                  <c:v>2.2305757514298186E-2</c:v>
                </c:pt>
                <c:pt idx="105">
                  <c:v>2.8987536873252187E-2</c:v>
                </c:pt>
                <c:pt idx="106">
                  <c:v>-7.168489478612516E-3</c:v>
                </c:pt>
                <c:pt idx="107">
                  <c:v>1.4285957247476434E-2</c:v>
                </c:pt>
                <c:pt idx="108">
                  <c:v>-1.7167803622365446E-2</c:v>
                </c:pt>
                <c:pt idx="109">
                  <c:v>-3.0771658666753545E-2</c:v>
                </c:pt>
                <c:pt idx="110">
                  <c:v>2.2075951699199826E-2</c:v>
                </c:pt>
                <c:pt idx="111">
                  <c:v>-7.242983784481459E-2</c:v>
                </c:pt>
                <c:pt idx="112">
                  <c:v>-8.1478270725948113E-2</c:v>
                </c:pt>
                <c:pt idx="113">
                  <c:v>-1.7123706078591514E-2</c:v>
                </c:pt>
                <c:pt idx="114">
                  <c:v>-1.5666116744399463E-2</c:v>
                </c:pt>
                <c:pt idx="115">
                  <c:v>-7.275935428242819E-2</c:v>
                </c:pt>
                <c:pt idx="116">
                  <c:v>-1.3295542481244614E-2</c:v>
                </c:pt>
                <c:pt idx="117">
                  <c:v>-1.9138761822841644E-3</c:v>
                </c:pt>
                <c:pt idx="118">
                  <c:v>9.5329606587236868E-3</c:v>
                </c:pt>
                <c:pt idx="119">
                  <c:v>1.6933612529439673E-2</c:v>
                </c:pt>
                <c:pt idx="120">
                  <c:v>1.8639334380627327E-3</c:v>
                </c:pt>
                <c:pt idx="121">
                  <c:v>-2.8330506626225996E-2</c:v>
                </c:pt>
                <c:pt idx="122">
                  <c:v>-1.9175461292718174E-3</c:v>
                </c:pt>
                <c:pt idx="123">
                  <c:v>-1.1583141089630759E-2</c:v>
                </c:pt>
                <c:pt idx="124">
                  <c:v>-3.3566823639083275E-2</c:v>
                </c:pt>
                <c:pt idx="125">
                  <c:v>2.006018726865766E-3</c:v>
                </c:pt>
                <c:pt idx="126">
                  <c:v>-0.10781286333653349</c:v>
                </c:pt>
                <c:pt idx="127">
                  <c:v>-1.8018505502678365E-2</c:v>
                </c:pt>
                <c:pt idx="128">
                  <c:v>2.2472855852058576E-2</c:v>
                </c:pt>
                <c:pt idx="129">
                  <c:v>3.0636969461889801E-2</c:v>
                </c:pt>
                <c:pt idx="130">
                  <c:v>-1.5201161332050553E-2</c:v>
                </c:pt>
                <c:pt idx="131">
                  <c:v>3.0174703122213032E-2</c:v>
                </c:pt>
                <c:pt idx="132">
                  <c:v>2.1208915691376296E-3</c:v>
                </c:pt>
                <c:pt idx="133">
                  <c:v>-4.773140282118981E-2</c:v>
                </c:pt>
                <c:pt idx="134">
                  <c:v>1.3245226750020723E-2</c:v>
                </c:pt>
                <c:pt idx="135">
                  <c:v>2.8109958931893209E-2</c:v>
                </c:pt>
                <c:pt idx="136">
                  <c:v>1.4815085785140682E-2</c:v>
                </c:pt>
                <c:pt idx="137">
                  <c:v>-6.7343572065179783E-2</c:v>
                </c:pt>
                <c:pt idx="138">
                  <c:v>1.7817843316793893E-2</c:v>
                </c:pt>
                <c:pt idx="139">
                  <c:v>5.37186070084218E-2</c:v>
                </c:pt>
                <c:pt idx="140">
                  <c:v>-6.2959284568148118E-3</c:v>
                </c:pt>
                <c:pt idx="141">
                  <c:v>3.1090587070031182E-2</c:v>
                </c:pt>
                <c:pt idx="142">
                  <c:v>-1.2320484388040624E-2</c:v>
                </c:pt>
                <c:pt idx="143">
                  <c:v>-2.0682530640590683E-3</c:v>
                </c:pt>
                <c:pt idx="144">
                  <c:v>2.2518863535349824E-2</c:v>
                </c:pt>
                <c:pt idx="145">
                  <c:v>8.3462577320942269E-2</c:v>
                </c:pt>
                <c:pt idx="146">
                  <c:v>-3.7313476128581356E-3</c:v>
                </c:pt>
                <c:pt idx="147">
                  <c:v>-1.127831503770719E-2</c:v>
                </c:pt>
                <c:pt idx="148">
                  <c:v>-3.6577706139927939E-2</c:v>
                </c:pt>
                <c:pt idx="149">
                  <c:v>3.4685557987890109E-2</c:v>
                </c:pt>
                <c:pt idx="150">
                  <c:v>-2.8820438535491971E-2</c:v>
                </c:pt>
                <c:pt idx="151">
                  <c:v>-3.9062549670650995E-3</c:v>
                </c:pt>
                <c:pt idx="152">
                  <c:v>-2.1761491781512748E-2</c:v>
                </c:pt>
                <c:pt idx="153">
                  <c:v>0.17898265552843995</c:v>
                </c:pt>
                <c:pt idx="154">
                  <c:v>0.18843438494219455</c:v>
                </c:pt>
                <c:pt idx="155">
                  <c:v>-5.5555698446021051E-3</c:v>
                </c:pt>
                <c:pt idx="156">
                  <c:v>-2.1112677237559295E-2</c:v>
                </c:pt>
                <c:pt idx="157">
                  <c:v>0.14291116230474818</c:v>
                </c:pt>
                <c:pt idx="158">
                  <c:v>-8.6687849364466118E-3</c:v>
                </c:pt>
                <c:pt idx="159">
                  <c:v>6.199647879525429E-3</c:v>
                </c:pt>
                <c:pt idx="160">
                  <c:v>-1.1187189390564381E-2</c:v>
                </c:pt>
                <c:pt idx="161">
                  <c:v>0.12111082574905806</c:v>
                </c:pt>
                <c:pt idx="162">
                  <c:v>7.0542058473780839E-2</c:v>
                </c:pt>
                <c:pt idx="163">
                  <c:v>-6.2112000926406357E-3</c:v>
                </c:pt>
                <c:pt idx="164">
                  <c:v>-1.3591427203539001E-2</c:v>
                </c:pt>
                <c:pt idx="165">
                  <c:v>2.10305019677889E-3</c:v>
                </c:pt>
                <c:pt idx="166">
                  <c:v>3.6105004642116356E-2</c:v>
                </c:pt>
                <c:pt idx="167">
                  <c:v>0.10839541935298043</c:v>
                </c:pt>
                <c:pt idx="168">
                  <c:v>-4.0821994520255166E-2</c:v>
                </c:pt>
                <c:pt idx="169">
                  <c:v>4.7165468442430136E-2</c:v>
                </c:pt>
                <c:pt idx="170">
                  <c:v>5.1067433291164054E-2</c:v>
                </c:pt>
                <c:pt idx="171">
                  <c:v>-4.3010818993906973E-3</c:v>
                </c:pt>
                <c:pt idx="172">
                  <c:v>-2.5895569067336775E-3</c:v>
                </c:pt>
                <c:pt idx="173">
                  <c:v>2.5895569067336767E-3</c:v>
                </c:pt>
                <c:pt idx="174">
                  <c:v>4.0546094394350009E-2</c:v>
                </c:pt>
                <c:pt idx="175">
                  <c:v>5.6330256442719981E-2</c:v>
                </c:pt>
                <c:pt idx="176">
                  <c:v>2.9300476947782383E-2</c:v>
                </c:pt>
                <c:pt idx="177">
                  <c:v>-1.6086137751624496E-2</c:v>
                </c:pt>
                <c:pt idx="178">
                  <c:v>-1.5455953617805973E-3</c:v>
                </c:pt>
                <c:pt idx="179">
                  <c:v>4.0172131432815707E-2</c:v>
                </c:pt>
                <c:pt idx="180">
                  <c:v>5.5630087885179272E-2</c:v>
                </c:pt>
                <c:pt idx="181">
                  <c:v>3.9274768668308348E-2</c:v>
                </c:pt>
                <c:pt idx="182">
                  <c:v>0.24981179839637108</c:v>
                </c:pt>
                <c:pt idx="183">
                  <c:v>1.8253440309350517E-2</c:v>
                </c:pt>
                <c:pt idx="184">
                  <c:v>-7.287637151334915E-2</c:v>
                </c:pt>
                <c:pt idx="185">
                  <c:v>-0.16983727599495788</c:v>
                </c:pt>
                <c:pt idx="186">
                  <c:v>-3.6221263434318383E-2</c:v>
                </c:pt>
                <c:pt idx="187">
                  <c:v>9.5174069868901711E-3</c:v>
                </c:pt>
                <c:pt idx="188">
                  <c:v>-5.56471787143916E-2</c:v>
                </c:pt>
                <c:pt idx="189">
                  <c:v>-5.8927207731302889E-2</c:v>
                </c:pt>
                <c:pt idx="190">
                  <c:v>0.16342898568071154</c:v>
                </c:pt>
                <c:pt idx="191">
                  <c:v>-4.8854599235017032E-2</c:v>
                </c:pt>
                <c:pt idx="192">
                  <c:v>2.670385644742819E-2</c:v>
                </c:pt>
                <c:pt idx="193">
                  <c:v>-1.3262793878410445E-2</c:v>
                </c:pt>
                <c:pt idx="194">
                  <c:v>3.2832890072507594E-2</c:v>
                </c:pt>
                <c:pt idx="195">
                  <c:v>-3.4168895615249897E-2</c:v>
                </c:pt>
                <c:pt idx="196">
                  <c:v>9.0681105878592225E-2</c:v>
                </c:pt>
                <c:pt idx="197">
                  <c:v>-1.7241806434505878E-2</c:v>
                </c:pt>
                <c:pt idx="198">
                  <c:v>-1.2500162764231494E-2</c:v>
                </c:pt>
                <c:pt idx="199">
                  <c:v>-4.2395558967685619E-2</c:v>
                </c:pt>
                <c:pt idx="200">
                  <c:v>-2.5250510968887103E-2</c:v>
                </c:pt>
                <c:pt idx="201">
                  <c:v>-6.2476941955386708E-2</c:v>
                </c:pt>
                <c:pt idx="202">
                  <c:v>3.1032109247728461E-2</c:v>
                </c:pt>
                <c:pt idx="203">
                  <c:v>-4.8373584284215711E-2</c:v>
                </c:pt>
                <c:pt idx="204">
                  <c:v>-3.1090587070031119E-2</c:v>
                </c:pt>
                <c:pt idx="205">
                  <c:v>-1.2103022171243649E-2</c:v>
                </c:pt>
                <c:pt idx="206">
                  <c:v>1.9593693900401284E-2</c:v>
                </c:pt>
                <c:pt idx="207">
                  <c:v>-1.5037877364540559E-2</c:v>
                </c:pt>
                <c:pt idx="208">
                  <c:v>1.5140048312150113E-3</c:v>
                </c:pt>
                <c:pt idx="209">
                  <c:v>0.12364913812279092</c:v>
                </c:pt>
                <c:pt idx="210">
                  <c:v>-9.4023526783903934E-3</c:v>
                </c:pt>
                <c:pt idx="211">
                  <c:v>1.140569224656556E-2</c:v>
                </c:pt>
                <c:pt idx="212">
                  <c:v>3.3300064071874295E-3</c:v>
                </c:pt>
                <c:pt idx="213">
                  <c:v>3.9814252991848221E-3</c:v>
                </c:pt>
                <c:pt idx="214">
                  <c:v>1.642073021232749E-2</c:v>
                </c:pt>
                <c:pt idx="215">
                  <c:v>-3.3115608784497437E-2</c:v>
                </c:pt>
                <c:pt idx="216">
                  <c:v>-7.6234032743511218E-2</c:v>
                </c:pt>
                <c:pt idx="217">
                  <c:v>5.1692923827393551E-2</c:v>
                </c:pt>
                <c:pt idx="218">
                  <c:v>-2.4451095864164423E-2</c:v>
                </c:pt>
                <c:pt idx="219">
                  <c:v>-3.3072748274022193E-2</c:v>
                </c:pt>
                <c:pt idx="220">
                  <c:v>-4.2559614418796007E-2</c:v>
                </c:pt>
                <c:pt idx="221">
                  <c:v>-8.4259403140717112E-3</c:v>
                </c:pt>
                <c:pt idx="222">
                  <c:v>-1.4723241552893942E-2</c:v>
                </c:pt>
                <c:pt idx="223">
                  <c:v>-9.0637274104932428E-2</c:v>
                </c:pt>
                <c:pt idx="224">
                  <c:v>-9.5908649449853889E-2</c:v>
                </c:pt>
                <c:pt idx="225">
                  <c:v>3.421508044451415E-2</c:v>
                </c:pt>
                <c:pt idx="226">
                  <c:v>-9.3312177141651825E-2</c:v>
                </c:pt>
                <c:pt idx="227">
                  <c:v>0.22114554865153679</c:v>
                </c:pt>
                <c:pt idx="228">
                  <c:v>-2.5112700815075214E-2</c:v>
                </c:pt>
                <c:pt idx="229">
                  <c:v>8.9833188851915283E-3</c:v>
                </c:pt>
                <c:pt idx="230">
                  <c:v>2.0121403199421028E-2</c:v>
                </c:pt>
                <c:pt idx="231">
                  <c:v>3.5228691883744029E-2</c:v>
                </c:pt>
                <c:pt idx="232">
                  <c:v>-1.6285741870785558E-2</c:v>
                </c:pt>
                <c:pt idx="233">
                  <c:v>-4.9689708591315419E-2</c:v>
                </c:pt>
                <c:pt idx="234">
                  <c:v>5.7353700847441276E-3</c:v>
                </c:pt>
                <c:pt idx="235">
                  <c:v>-1.9802627296179754E-2</c:v>
                </c:pt>
                <c:pt idx="236">
                  <c:v>-1.6807118316381289E-2</c:v>
                </c:pt>
                <c:pt idx="237">
                  <c:v>-5.949868806234943E-3</c:v>
                </c:pt>
                <c:pt idx="238">
                  <c:v>-5.3404373842947744E-2</c:v>
                </c:pt>
                <c:pt idx="239">
                  <c:v>-3.7567404362779028E-2</c:v>
                </c:pt>
                <c:pt idx="240">
                  <c:v>1.390843004613215E-2</c:v>
                </c:pt>
                <c:pt idx="241">
                  <c:v>6.4249876826577412E-3</c:v>
                </c:pt>
                <c:pt idx="242">
                  <c:v>-6.4249876826576622E-3</c:v>
                </c:pt>
                <c:pt idx="243">
                  <c:v>-5.6833474763165991E-2</c:v>
                </c:pt>
                <c:pt idx="244">
                  <c:v>-5.8651194523981339E-3</c:v>
                </c:pt>
                <c:pt idx="245">
                  <c:v>9.2632802033608352E-2</c:v>
                </c:pt>
                <c:pt idx="246">
                  <c:v>-6.8418543913013857E-2</c:v>
                </c:pt>
                <c:pt idx="247">
                  <c:v>-5.4067221270275703E-2</c:v>
                </c:pt>
                <c:pt idx="248">
                  <c:v>-4.0485885260002205E-3</c:v>
                </c:pt>
                <c:pt idx="249">
                  <c:v>-3.7194370008048927E-2</c:v>
                </c:pt>
                <c:pt idx="250">
                  <c:v>-1.5915455305899457E-2</c:v>
                </c:pt>
                <c:pt idx="251">
                  <c:v>6.0184134756485576E-2</c:v>
                </c:pt>
                <c:pt idx="252">
                  <c:v>-7.4185440488578683E-2</c:v>
                </c:pt>
                <c:pt idx="253">
                  <c:v>0.10882522245851654</c:v>
                </c:pt>
                <c:pt idx="254">
                  <c:v>-3.1623188430512185E-2</c:v>
                </c:pt>
                <c:pt idx="255">
                  <c:v>-5.7867382320548687E-2</c:v>
                </c:pt>
                <c:pt idx="256">
                  <c:v>8.4746269909722356E-3</c:v>
                </c:pt>
                <c:pt idx="257">
                  <c:v>-1.7021687569430524E-2</c:v>
                </c:pt>
                <c:pt idx="258">
                  <c:v>1.0672459890771759E-2</c:v>
                </c:pt>
                <c:pt idx="259">
                  <c:v>-6.3897980987708981E-3</c:v>
                </c:pt>
                <c:pt idx="260">
                  <c:v>5.2040878125043398E-2</c:v>
                </c:pt>
                <c:pt idx="261">
                  <c:v>5.6200100398137005E-2</c:v>
                </c:pt>
                <c:pt idx="262">
                  <c:v>-4.1101675685551918E-2</c:v>
                </c:pt>
                <c:pt idx="263">
                  <c:v>-4.0040093533821189E-3</c:v>
                </c:pt>
                <c:pt idx="264">
                  <c:v>2.0040086867152622E-3</c:v>
                </c:pt>
                <c:pt idx="265">
                  <c:v>3.3467690471084929E-2</c:v>
                </c:pt>
              </c:numCache>
            </c:numRef>
          </c:xVal>
          <c:yVal>
            <c:numRef>
              <c:f>'Лог.доходности+опис.стат.'!$D$3:$D$268</c:f>
              <c:numCache>
                <c:formatCode>General</c:formatCode>
                <c:ptCount val="266"/>
                <c:pt idx="0">
                  <c:v>-1.7747687833339434E-2</c:v>
                </c:pt>
                <c:pt idx="1">
                  <c:v>3.8916647671368348E-2</c:v>
                </c:pt>
                <c:pt idx="2">
                  <c:v>-4.6852554572724206E-2</c:v>
                </c:pt>
                <c:pt idx="3">
                  <c:v>4.4677965334299567E-2</c:v>
                </c:pt>
                <c:pt idx="4">
                  <c:v>9.3315004352424458E-2</c:v>
                </c:pt>
                <c:pt idx="5">
                  <c:v>5.7119067771599426E-2</c:v>
                </c:pt>
                <c:pt idx="6">
                  <c:v>1.5399215757880917E-2</c:v>
                </c:pt>
                <c:pt idx="7">
                  <c:v>-3.5670180131500077E-2</c:v>
                </c:pt>
                <c:pt idx="8">
                  <c:v>-7.6284137181509601E-2</c:v>
                </c:pt>
                <c:pt idx="9">
                  <c:v>-1.2901491324700965E-2</c:v>
                </c:pt>
                <c:pt idx="10">
                  <c:v>-9.3818755217654856E-2</c:v>
                </c:pt>
                <c:pt idx="11">
                  <c:v>7.1176278467894954E-2</c:v>
                </c:pt>
                <c:pt idx="12">
                  <c:v>8.7647307058755675E-2</c:v>
                </c:pt>
                <c:pt idx="13">
                  <c:v>1.3889112160667093E-2</c:v>
                </c:pt>
                <c:pt idx="14">
                  <c:v>4.385188252884941E-2</c:v>
                </c:pt>
                <c:pt idx="15">
                  <c:v>1.5067432122119926E-2</c:v>
                </c:pt>
                <c:pt idx="16">
                  <c:v>-1.8373220256619294E-2</c:v>
                </c:pt>
                <c:pt idx="17">
                  <c:v>-5.9780981755080667E-3</c:v>
                </c:pt>
                <c:pt idx="18">
                  <c:v>-9.3708851733068661E-3</c:v>
                </c:pt>
                <c:pt idx="19">
                  <c:v>-1.1498266687373023E-2</c:v>
                </c:pt>
                <c:pt idx="20">
                  <c:v>-4.0113628690535509E-2</c:v>
                </c:pt>
                <c:pt idx="21">
                  <c:v>2.7104201801941275E-2</c:v>
                </c:pt>
                <c:pt idx="22">
                  <c:v>-1.3739720689678365E-2</c:v>
                </c:pt>
                <c:pt idx="23">
                  <c:v>-1.3506114141322108E-2</c:v>
                </c:pt>
                <c:pt idx="24">
                  <c:v>9.9101020356674578E-4</c:v>
                </c:pt>
                <c:pt idx="25">
                  <c:v>5.5034358901180185E-3</c:v>
                </c:pt>
                <c:pt idx="26">
                  <c:v>6.0872931244364104E-2</c:v>
                </c:pt>
                <c:pt idx="27">
                  <c:v>-6.9494283492555972E-2</c:v>
                </c:pt>
                <c:pt idx="28">
                  <c:v>2.5920890820029612E-2</c:v>
                </c:pt>
                <c:pt idx="29">
                  <c:v>2.5940021008615886E-2</c:v>
                </c:pt>
                <c:pt idx="30">
                  <c:v>3.0949361984845243E-3</c:v>
                </c:pt>
                <c:pt idx="31">
                  <c:v>-6.3365846993133537E-2</c:v>
                </c:pt>
                <c:pt idx="32">
                  <c:v>6.8591989541314E-2</c:v>
                </c:pt>
                <c:pt idx="33">
                  <c:v>-1.1560822401075971E-2</c:v>
                </c:pt>
                <c:pt idx="34">
                  <c:v>1.8911257831171811E-3</c:v>
                </c:pt>
                <c:pt idx="35">
                  <c:v>1.8717123952937991E-2</c:v>
                </c:pt>
                <c:pt idx="36">
                  <c:v>-7.0446227400083189E-3</c:v>
                </c:pt>
                <c:pt idx="37">
                  <c:v>-1.5729301908543918E-2</c:v>
                </c:pt>
                <c:pt idx="38">
                  <c:v>0.15031056339590324</c:v>
                </c:pt>
                <c:pt idx="39">
                  <c:v>3.1559220180518877E-2</c:v>
                </c:pt>
                <c:pt idx="40">
                  <c:v>2.1568696658455202E-2</c:v>
                </c:pt>
                <c:pt idx="41">
                  <c:v>8.8407564604479915E-4</c:v>
                </c:pt>
                <c:pt idx="42">
                  <c:v>3.8570483531325341E-2</c:v>
                </c:pt>
                <c:pt idx="43">
                  <c:v>-7.3604257838773418E-3</c:v>
                </c:pt>
                <c:pt idx="44">
                  <c:v>0.13873730440185567</c:v>
                </c:pt>
                <c:pt idx="45">
                  <c:v>-2.5963223762010212E-2</c:v>
                </c:pt>
                <c:pt idx="46">
                  <c:v>-1.4451118538174598E-2</c:v>
                </c:pt>
                <c:pt idx="47">
                  <c:v>-4.8717386613997875E-2</c:v>
                </c:pt>
                <c:pt idx="48">
                  <c:v>6.7018934844012617E-3</c:v>
                </c:pt>
                <c:pt idx="49">
                  <c:v>2.5282385840892256E-2</c:v>
                </c:pt>
                <c:pt idx="50">
                  <c:v>-7.8973350600052743E-4</c:v>
                </c:pt>
                <c:pt idx="51">
                  <c:v>-4.4528076688758376E-2</c:v>
                </c:pt>
                <c:pt idx="52">
                  <c:v>-0.10415662867778493</c:v>
                </c:pt>
                <c:pt idx="53">
                  <c:v>4.7332211106255691E-2</c:v>
                </c:pt>
                <c:pt idx="54">
                  <c:v>5.3204036063464667E-2</c:v>
                </c:pt>
                <c:pt idx="55">
                  <c:v>7.2277031214532635E-3</c:v>
                </c:pt>
                <c:pt idx="56">
                  <c:v>-2.4474015085370251E-2</c:v>
                </c:pt>
                <c:pt idx="57">
                  <c:v>7.6492355205702245E-2</c:v>
                </c:pt>
                <c:pt idx="58">
                  <c:v>3.6911634141398281E-2</c:v>
                </c:pt>
                <c:pt idx="59">
                  <c:v>2.5555449173096548E-2</c:v>
                </c:pt>
                <c:pt idx="60">
                  <c:v>2.4742280663515004E-3</c:v>
                </c:pt>
                <c:pt idx="61">
                  <c:v>2.833357449201902E-2</c:v>
                </c:pt>
                <c:pt idx="62">
                  <c:v>-2.979904462056561E-2</c:v>
                </c:pt>
                <c:pt idx="63">
                  <c:v>-5.3304050482941142E-3</c:v>
                </c:pt>
                <c:pt idx="64">
                  <c:v>3.9745115594557651E-2</c:v>
                </c:pt>
                <c:pt idx="65">
                  <c:v>5.4961725718581711E-2</c:v>
                </c:pt>
                <c:pt idx="66">
                  <c:v>1.6213200713722214E-2</c:v>
                </c:pt>
                <c:pt idx="67">
                  <c:v>1.8791402617026522E-2</c:v>
                </c:pt>
                <c:pt idx="68">
                  <c:v>-2.3835028174973068E-2</c:v>
                </c:pt>
                <c:pt idx="69">
                  <c:v>3.5579864600029155E-3</c:v>
                </c:pt>
                <c:pt idx="70">
                  <c:v>6.8321457675771108E-3</c:v>
                </c:pt>
                <c:pt idx="71">
                  <c:v>8.8650721619062844E-2</c:v>
                </c:pt>
                <c:pt idx="72">
                  <c:v>-1.2160729944239406E-2</c:v>
                </c:pt>
                <c:pt idx="73">
                  <c:v>1.4410449678254994E-2</c:v>
                </c:pt>
                <c:pt idx="74">
                  <c:v>-3.6617363238223309E-2</c:v>
                </c:pt>
                <c:pt idx="75">
                  <c:v>3.5868018879442493E-2</c:v>
                </c:pt>
                <c:pt idx="76">
                  <c:v>3.3676364848380792E-3</c:v>
                </c:pt>
                <c:pt idx="77">
                  <c:v>4.1750601166954861E-3</c:v>
                </c:pt>
                <c:pt idx="78">
                  <c:v>2.7228042438734713E-2</c:v>
                </c:pt>
                <c:pt idx="79">
                  <c:v>-2.319513942233386E-3</c:v>
                </c:pt>
                <c:pt idx="80">
                  <c:v>9.7491293923416336E-3</c:v>
                </c:pt>
                <c:pt idx="81">
                  <c:v>-3.3112613036560315E-3</c:v>
                </c:pt>
                <c:pt idx="82">
                  <c:v>5.4648874052540741E-3</c:v>
                </c:pt>
                <c:pt idx="83">
                  <c:v>-2.6522898948902019E-2</c:v>
                </c:pt>
                <c:pt idx="84">
                  <c:v>6.7273180607424835E-2</c:v>
                </c:pt>
                <c:pt idx="85">
                  <c:v>1.1159531140159709E-2</c:v>
                </c:pt>
                <c:pt idx="86">
                  <c:v>3.1629546336090913E-2</c:v>
                </c:pt>
                <c:pt idx="87">
                  <c:v>-3.0812886429534905E-2</c:v>
                </c:pt>
                <c:pt idx="88">
                  <c:v>3.0153038170687457E-2</c:v>
                </c:pt>
                <c:pt idx="89">
                  <c:v>-4.1509799760933996E-2</c:v>
                </c:pt>
                <c:pt idx="90">
                  <c:v>2.3123990086664367E-2</c:v>
                </c:pt>
                <c:pt idx="91">
                  <c:v>-1.3605652055778709E-2</c:v>
                </c:pt>
                <c:pt idx="92">
                  <c:v>1.1451929322611933E-2</c:v>
                </c:pt>
                <c:pt idx="93">
                  <c:v>5.2415952276730973E-3</c:v>
                </c:pt>
                <c:pt idx="94">
                  <c:v>-4.4192839233540823E-2</c:v>
                </c:pt>
                <c:pt idx="95">
                  <c:v>5.9556780835624393E-2</c:v>
                </c:pt>
                <c:pt idx="96">
                  <c:v>-9.6830574853678138E-3</c:v>
                </c:pt>
                <c:pt idx="97">
                  <c:v>6.6452715887930142E-2</c:v>
                </c:pt>
                <c:pt idx="98">
                  <c:v>-6.0045214181915982E-3</c:v>
                </c:pt>
                <c:pt idx="99">
                  <c:v>6.2379668023473979E-2</c:v>
                </c:pt>
                <c:pt idx="100">
                  <c:v>2.4683986980648696E-2</c:v>
                </c:pt>
                <c:pt idx="101">
                  <c:v>-1.5940056384042972E-2</c:v>
                </c:pt>
                <c:pt idx="102">
                  <c:v>1.2195273093818206E-2</c:v>
                </c:pt>
                <c:pt idx="103">
                  <c:v>-1.4886592293771058E-2</c:v>
                </c:pt>
                <c:pt idx="104">
                  <c:v>-3.4509816210688313E-2</c:v>
                </c:pt>
                <c:pt idx="105">
                  <c:v>1.5584418424825499E-2</c:v>
                </c:pt>
                <c:pt idx="106">
                  <c:v>6.6015130574268388E-2</c:v>
                </c:pt>
                <c:pt idx="107">
                  <c:v>-2.9033565733355533E-2</c:v>
                </c:pt>
                <c:pt idx="108">
                  <c:v>-4.8934018014174151E-2</c:v>
                </c:pt>
                <c:pt idx="109">
                  <c:v>-6.0424786265687625E-5</c:v>
                </c:pt>
                <c:pt idx="110">
                  <c:v>1.2084592159701689E-4</c:v>
                </c:pt>
                <c:pt idx="111">
                  <c:v>-6.7291333303695113E-3</c:v>
                </c:pt>
                <c:pt idx="112">
                  <c:v>-4.2877024356391881E-2</c:v>
                </c:pt>
                <c:pt idx="113">
                  <c:v>2.2910149995759108E-2</c:v>
                </c:pt>
                <c:pt idx="114">
                  <c:v>2.0696535100776455E-2</c:v>
                </c:pt>
                <c:pt idx="115">
                  <c:v>-2.9109110030049078E-2</c:v>
                </c:pt>
                <c:pt idx="116">
                  <c:v>1.0520187908801302E-2</c:v>
                </c:pt>
                <c:pt idx="117">
                  <c:v>-7.8887472888018478E-2</c:v>
                </c:pt>
                <c:pt idx="118">
                  <c:v>6.7052278058137904E-2</c:v>
                </c:pt>
                <c:pt idx="119">
                  <c:v>3.4548834675782604E-2</c:v>
                </c:pt>
                <c:pt idx="120">
                  <c:v>3.6253816143170577E-3</c:v>
                </c:pt>
                <c:pt idx="121">
                  <c:v>1.139442612796833E-2</c:v>
                </c:pt>
                <c:pt idx="122">
                  <c:v>6.9525193148818835E-3</c:v>
                </c:pt>
                <c:pt idx="123">
                  <c:v>-4.9589915400578138E-2</c:v>
                </c:pt>
                <c:pt idx="124">
                  <c:v>-2.2402144995791396E-2</c:v>
                </c:pt>
                <c:pt idx="125">
                  <c:v>-4.5635542323461932E-2</c:v>
                </c:pt>
                <c:pt idx="126">
                  <c:v>-5.8283562197908506E-2</c:v>
                </c:pt>
                <c:pt idx="127">
                  <c:v>1.7289479779171415E-2</c:v>
                </c:pt>
                <c:pt idx="128">
                  <c:v>1.028694907975825E-2</c:v>
                </c:pt>
                <c:pt idx="129">
                  <c:v>4.4138146711845593E-2</c:v>
                </c:pt>
                <c:pt idx="130">
                  <c:v>5.8953157038768307E-2</c:v>
                </c:pt>
                <c:pt idx="131">
                  <c:v>4.3276729057820278E-3</c:v>
                </c:pt>
                <c:pt idx="132">
                  <c:v>2.0153353847960583E-2</c:v>
                </c:pt>
                <c:pt idx="133">
                  <c:v>2.5842156583848929E-2</c:v>
                </c:pt>
                <c:pt idx="134">
                  <c:v>1.3576193070049527E-2</c:v>
                </c:pt>
                <c:pt idx="135">
                  <c:v>-1.4932205422984473E-2</c:v>
                </c:pt>
                <c:pt idx="136">
                  <c:v>6.293325107986511E-2</c:v>
                </c:pt>
                <c:pt idx="137">
                  <c:v>1.7300044285006155E-2</c:v>
                </c:pt>
                <c:pt idx="138">
                  <c:v>1.2068878733676451E-2</c:v>
                </c:pt>
                <c:pt idx="139">
                  <c:v>1.5268287210081411E-2</c:v>
                </c:pt>
                <c:pt idx="140">
                  <c:v>-6.3779116012377228E-3</c:v>
                </c:pt>
                <c:pt idx="141">
                  <c:v>2.5167170139379347E-2</c:v>
                </c:pt>
                <c:pt idx="142">
                  <c:v>9.469914751070254E-3</c:v>
                </c:pt>
                <c:pt idx="143">
                  <c:v>1.1878083540431576E-2</c:v>
                </c:pt>
                <c:pt idx="144">
                  <c:v>-1.8025908550513114E-2</c:v>
                </c:pt>
                <c:pt idx="145">
                  <c:v>1.5834992330076268E-2</c:v>
                </c:pt>
                <c:pt idx="146">
                  <c:v>-1.1543029281674812E-2</c:v>
                </c:pt>
                <c:pt idx="147">
                  <c:v>0.11629126878383572</c:v>
                </c:pt>
                <c:pt idx="148">
                  <c:v>3.5867158032508471E-2</c:v>
                </c:pt>
                <c:pt idx="149">
                  <c:v>1.0360502681430503E-2</c:v>
                </c:pt>
                <c:pt idx="150">
                  <c:v>-2.8923039469250476E-2</c:v>
                </c:pt>
                <c:pt idx="151">
                  <c:v>-2.7577494364552E-3</c:v>
                </c:pt>
                <c:pt idx="152">
                  <c:v>2.5212546434708723E-2</c:v>
                </c:pt>
                <c:pt idx="153">
                  <c:v>-2.272571405413918E-2</c:v>
                </c:pt>
                <c:pt idx="154">
                  <c:v>1.6837223836230465E-2</c:v>
                </c:pt>
                <c:pt idx="155">
                  <c:v>5.7799613398280346E-2</c:v>
                </c:pt>
                <c:pt idx="156">
                  <c:v>-3.5688082383160094E-3</c:v>
                </c:pt>
                <c:pt idx="157">
                  <c:v>1.9575802125861606E-2</c:v>
                </c:pt>
                <c:pt idx="158">
                  <c:v>1.8592833076615925E-2</c:v>
                </c:pt>
                <c:pt idx="159">
                  <c:v>4.0932109914822455E-2</c:v>
                </c:pt>
                <c:pt idx="160">
                  <c:v>-2.8419625452167779E-2</c:v>
                </c:pt>
                <c:pt idx="161">
                  <c:v>6.5310383424709101E-2</c:v>
                </c:pt>
                <c:pt idx="162">
                  <c:v>3.8573691985798665E-2</c:v>
                </c:pt>
                <c:pt idx="163">
                  <c:v>-1.6313101316179971E-2</c:v>
                </c:pt>
                <c:pt idx="164">
                  <c:v>5.8436981489109214E-3</c:v>
                </c:pt>
                <c:pt idx="165">
                  <c:v>-6.9552282948659575E-2</c:v>
                </c:pt>
                <c:pt idx="166">
                  <c:v>2.2581293375885568E-2</c:v>
                </c:pt>
                <c:pt idx="167">
                  <c:v>-3.2704584725580833E-2</c:v>
                </c:pt>
                <c:pt idx="168">
                  <c:v>1.2501877408061296E-2</c:v>
                </c:pt>
                <c:pt idx="169">
                  <c:v>-0.22659630377633364</c:v>
                </c:pt>
                <c:pt idx="170">
                  <c:v>5.0765553789119282E-2</c:v>
                </c:pt>
                <c:pt idx="171">
                  <c:v>4.2900071563173089E-2</c:v>
                </c:pt>
                <c:pt idx="172">
                  <c:v>1.6543886758217469E-2</c:v>
                </c:pt>
                <c:pt idx="173">
                  <c:v>3.088965519195918E-2</c:v>
                </c:pt>
                <c:pt idx="174">
                  <c:v>-5.9066782764183041E-2</c:v>
                </c:pt>
                <c:pt idx="175">
                  <c:v>-9.9503308531679793E-3</c:v>
                </c:pt>
                <c:pt idx="176">
                  <c:v>0</c:v>
                </c:pt>
                <c:pt idx="177">
                  <c:v>-3.4215080444514039E-2</c:v>
                </c:pt>
                <c:pt idx="178">
                  <c:v>-1.5357207685957053E-2</c:v>
                </c:pt>
                <c:pt idx="179">
                  <c:v>2.3928086559248857E-2</c:v>
                </c:pt>
                <c:pt idx="180">
                  <c:v>1.6511718007949636E-2</c:v>
                </c:pt>
                <c:pt idx="181">
                  <c:v>3.9176604911649274E-2</c:v>
                </c:pt>
                <c:pt idx="182">
                  <c:v>1.3755254551498786E-2</c:v>
                </c:pt>
                <c:pt idx="183">
                  <c:v>-0.11764164908895938</c:v>
                </c:pt>
                <c:pt idx="184">
                  <c:v>2.2070395399242521E-2</c:v>
                </c:pt>
                <c:pt idx="185">
                  <c:v>-3.2548907214881823E-2</c:v>
                </c:pt>
                <c:pt idx="186">
                  <c:v>-8.2753961028912373E-2</c:v>
                </c:pt>
                <c:pt idx="187">
                  <c:v>1.8100041643617937E-2</c:v>
                </c:pt>
                <c:pt idx="188">
                  <c:v>-4.9531668242757024E-2</c:v>
                </c:pt>
                <c:pt idx="189">
                  <c:v>8.8855133572084532E-3</c:v>
                </c:pt>
                <c:pt idx="190">
                  <c:v>-3.9792305052238935E-2</c:v>
                </c:pt>
                <c:pt idx="191">
                  <c:v>7.5997063116447952E-2</c:v>
                </c:pt>
                <c:pt idx="192">
                  <c:v>2.4755941725478171E-2</c:v>
                </c:pt>
                <c:pt idx="193">
                  <c:v>4.9813705712219172E-2</c:v>
                </c:pt>
                <c:pt idx="194">
                  <c:v>-8.2603528535210122E-2</c:v>
                </c:pt>
                <c:pt idx="195">
                  <c:v>2.4536252649469736E-2</c:v>
                </c:pt>
                <c:pt idx="196">
                  <c:v>-4.2865606771374618E-2</c:v>
                </c:pt>
                <c:pt idx="197">
                  <c:v>-1.5351178655761022E-2</c:v>
                </c:pt>
                <c:pt idx="198">
                  <c:v>6.2118468098199445E-2</c:v>
                </c:pt>
                <c:pt idx="199">
                  <c:v>1.6222835506887384E-2</c:v>
                </c:pt>
                <c:pt idx="200">
                  <c:v>1.7772169745797668E-2</c:v>
                </c:pt>
                <c:pt idx="201">
                  <c:v>-9.8850915881404152E-3</c:v>
                </c:pt>
                <c:pt idx="202">
                  <c:v>-1.6867253965241635E-2</c:v>
                </c:pt>
                <c:pt idx="203">
                  <c:v>5.1926802368212205E-3</c:v>
                </c:pt>
                <c:pt idx="204">
                  <c:v>-5.3073464203364125E-2</c:v>
                </c:pt>
                <c:pt idx="205">
                  <c:v>1.0007616074426413E-2</c:v>
                </c:pt>
                <c:pt idx="206">
                  <c:v>-2.6267135636687707E-3</c:v>
                </c:pt>
                <c:pt idx="207">
                  <c:v>2.4862793047520322E-2</c:v>
                </c:pt>
                <c:pt idx="208">
                  <c:v>2.9966913963089838E-2</c:v>
                </c:pt>
                <c:pt idx="209">
                  <c:v>5.746324542286077E-2</c:v>
                </c:pt>
                <c:pt idx="210">
                  <c:v>1.6935044630998482E-2</c:v>
                </c:pt>
                <c:pt idx="211">
                  <c:v>2.0033825133197732E-2</c:v>
                </c:pt>
                <c:pt idx="212">
                  <c:v>-2.7467043554678182E-2</c:v>
                </c:pt>
                <c:pt idx="213">
                  <c:v>-1.1614976549214102E-2</c:v>
                </c:pt>
                <c:pt idx="214">
                  <c:v>-1.330933136878038E-2</c:v>
                </c:pt>
                <c:pt idx="215">
                  <c:v>6.2653499107203281E-3</c:v>
                </c:pt>
                <c:pt idx="216">
                  <c:v>-1.2619232479690485E-2</c:v>
                </c:pt>
                <c:pt idx="217">
                  <c:v>-1.9631908145795289E-3</c:v>
                </c:pt>
                <c:pt idx="218">
                  <c:v>2.018305593307863E-2</c:v>
                </c:pt>
                <c:pt idx="219">
                  <c:v>3.1841977546027009E-2</c:v>
                </c:pt>
                <c:pt idx="220">
                  <c:v>5.9213529962911494E-2</c:v>
                </c:pt>
                <c:pt idx="221">
                  <c:v>5.1403178459964852E-2</c:v>
                </c:pt>
                <c:pt idx="222">
                  <c:v>-2.9233176766405865E-2</c:v>
                </c:pt>
                <c:pt idx="223">
                  <c:v>-4.1341619327008791E-2</c:v>
                </c:pt>
                <c:pt idx="224">
                  <c:v>4.0997622075594681E-2</c:v>
                </c:pt>
                <c:pt idx="225">
                  <c:v>-2.402622535174723E-2</c:v>
                </c:pt>
                <c:pt idx="226">
                  <c:v>-2.6435211855928802E-4</c:v>
                </c:pt>
                <c:pt idx="227">
                  <c:v>3.2556680172751887E-2</c:v>
                </c:pt>
                <c:pt idx="228">
                  <c:v>-5.1743791816399893E-3</c:v>
                </c:pt>
                <c:pt idx="229">
                  <c:v>6.2489175191496771E-2</c:v>
                </c:pt>
                <c:pt idx="230">
                  <c:v>-3.8930760027004921E-2</c:v>
                </c:pt>
                <c:pt idx="231">
                  <c:v>-3.2716777641532812E-3</c:v>
                </c:pt>
                <c:pt idx="232">
                  <c:v>2.2242282078221718E-3</c:v>
                </c:pt>
                <c:pt idx="233">
                  <c:v>1.778267807485566E-2</c:v>
                </c:pt>
                <c:pt idx="234">
                  <c:v>-2.4217084276669135E-2</c:v>
                </c:pt>
                <c:pt idx="235">
                  <c:v>-1.7750056331916422E-2</c:v>
                </c:pt>
                <c:pt idx="236">
                  <c:v>-9.9267107756716207E-3</c:v>
                </c:pt>
                <c:pt idx="237">
                  <c:v>-4.3165155420256396E-2</c:v>
                </c:pt>
                <c:pt idx="238">
                  <c:v>-6.3423033746905038E-4</c:v>
                </c:pt>
                <c:pt idx="239">
                  <c:v>-2.579781366524378E-2</c:v>
                </c:pt>
                <c:pt idx="240">
                  <c:v>2.0481673285480565E-2</c:v>
                </c:pt>
                <c:pt idx="241">
                  <c:v>2.1186278122833496E-2</c:v>
                </c:pt>
                <c:pt idx="242">
                  <c:v>2.1270825347133863E-2</c:v>
                </c:pt>
                <c:pt idx="243">
                  <c:v>1.7229117580507054E-2</c:v>
                </c:pt>
                <c:pt idx="244">
                  <c:v>-4.3010818993905854E-3</c:v>
                </c:pt>
                <c:pt idx="245">
                  <c:v>-1.7172468508600502E-2</c:v>
                </c:pt>
                <c:pt idx="246">
                  <c:v>-2.3469944436241629E-2</c:v>
                </c:pt>
                <c:pt idx="247">
                  <c:v>3.3331268786449007E-2</c:v>
                </c:pt>
                <c:pt idx="248">
                  <c:v>2.2496977638133322E-2</c:v>
                </c:pt>
                <c:pt idx="249">
                  <c:v>1.871571819594112E-2</c:v>
                </c:pt>
                <c:pt idx="250">
                  <c:v>-1.5113637810048184E-2</c:v>
                </c:pt>
                <c:pt idx="251">
                  <c:v>1.5821720393728457E-2</c:v>
                </c:pt>
                <c:pt idx="252">
                  <c:v>-7.0808258368028668E-4</c:v>
                </c:pt>
                <c:pt idx="253">
                  <c:v>-7.8221803061395822E-3</c:v>
                </c:pt>
                <c:pt idx="254">
                  <c:v>-1.7581101416396221E-2</c:v>
                </c:pt>
                <c:pt idx="255">
                  <c:v>4.9454398201396682E-3</c:v>
                </c:pt>
                <c:pt idx="256">
                  <c:v>2.5486841923837055E-2</c:v>
                </c:pt>
                <c:pt idx="257">
                  <c:v>1.440591261716662E-2</c:v>
                </c:pt>
                <c:pt idx="258">
                  <c:v>2.9593318428746945E-2</c:v>
                </c:pt>
                <c:pt idx="259">
                  <c:v>1.1596390749080445E-2</c:v>
                </c:pt>
                <c:pt idx="260">
                  <c:v>1.2432202837178103E-2</c:v>
                </c:pt>
                <c:pt idx="261">
                  <c:v>1.6555334036074128E-2</c:v>
                </c:pt>
                <c:pt idx="262">
                  <c:v>1.1326093157551809E-2</c:v>
                </c:pt>
                <c:pt idx="263">
                  <c:v>-5.1354751658411198E-2</c:v>
                </c:pt>
                <c:pt idx="264">
                  <c:v>8.2922488972549599E-3</c:v>
                </c:pt>
                <c:pt idx="265">
                  <c:v>-1.6135700779497818E-3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56-47EA-9997-B25B028ED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294144"/>
        <c:axId val="716294472"/>
      </c:scatterChart>
      <c:valAx>
        <c:axId val="71629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6294472"/>
        <c:crosses val="autoZero"/>
        <c:crossBetween val="midCat"/>
      </c:valAx>
      <c:valAx>
        <c:axId val="71629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629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Акрон-Сбербанк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'Лог.доходности+опис.стат.'!$D$2</c:f>
              <c:strCache>
                <c:ptCount val="1"/>
                <c:pt idx="0">
                  <c:v>Сбербанк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'Лог.доходности+опис.стат.'!$B$3:$B$268</c:f>
              <c:numCache>
                <c:formatCode>General</c:formatCode>
                <c:ptCount val="266"/>
                <c:pt idx="0">
                  <c:v>0.10476766754431317</c:v>
                </c:pt>
                <c:pt idx="1">
                  <c:v>9.1288163819148213E-2</c:v>
                </c:pt>
                <c:pt idx="2">
                  <c:v>5.1780332541119765E-2</c:v>
                </c:pt>
                <c:pt idx="3">
                  <c:v>-3.0745376421722835E-2</c:v>
                </c:pt>
                <c:pt idx="4">
                  <c:v>7.1533728660355136E-2</c:v>
                </c:pt>
                <c:pt idx="5">
                  <c:v>2.1171152232206315E-2</c:v>
                </c:pt>
                <c:pt idx="6">
                  <c:v>-3.827254620487576E-2</c:v>
                </c:pt>
                <c:pt idx="7">
                  <c:v>3.1132492071399141E-2</c:v>
                </c:pt>
                <c:pt idx="8">
                  <c:v>-2.7034125679116873E-2</c:v>
                </c:pt>
                <c:pt idx="9">
                  <c:v>-6.1135999991731374E-2</c:v>
                </c:pt>
                <c:pt idx="10">
                  <c:v>-4.7638653499352861E-2</c:v>
                </c:pt>
                <c:pt idx="11">
                  <c:v>5.8449569603568542E-2</c:v>
                </c:pt>
                <c:pt idx="12">
                  <c:v>-3.2789822822990838E-2</c:v>
                </c:pt>
                <c:pt idx="13">
                  <c:v>-4.7790663836348439E-2</c:v>
                </c:pt>
                <c:pt idx="14">
                  <c:v>3.6617363238223309E-2</c:v>
                </c:pt>
                <c:pt idx="15">
                  <c:v>1.6492462075725165E-2</c:v>
                </c:pt>
                <c:pt idx="16">
                  <c:v>3.2190687272051946E-2</c:v>
                </c:pt>
                <c:pt idx="17">
                  <c:v>-3.440356713058202E-2</c:v>
                </c:pt>
                <c:pt idx="18">
                  <c:v>2.2128798585300375E-3</c:v>
                </c:pt>
                <c:pt idx="19">
                  <c:v>-2.054560880889137E-2</c:v>
                </c:pt>
                <c:pt idx="20">
                  <c:v>2.0545608808891409E-2</c:v>
                </c:pt>
                <c:pt idx="21">
                  <c:v>-5.0781535554357292E-2</c:v>
                </c:pt>
                <c:pt idx="22">
                  <c:v>3.203935374461666E-2</c:v>
                </c:pt>
                <c:pt idx="23">
                  <c:v>2.2272635609123223E-2</c:v>
                </c:pt>
                <c:pt idx="24">
                  <c:v>4.3956114730381293E-3</c:v>
                </c:pt>
                <c:pt idx="25">
                  <c:v>3.4062357459188626E-2</c:v>
                </c:pt>
                <c:pt idx="26">
                  <c:v>9.3033900343862636E-2</c:v>
                </c:pt>
                <c:pt idx="27">
                  <c:v>-2.320186655697198E-3</c:v>
                </c:pt>
                <c:pt idx="28">
                  <c:v>-1.0507977598415093E-2</c:v>
                </c:pt>
                <c:pt idx="29">
                  <c:v>1.3600365064684469E-2</c:v>
                </c:pt>
                <c:pt idx="30">
                  <c:v>6.8967141064585194E-2</c:v>
                </c:pt>
                <c:pt idx="31">
                  <c:v>2.7009459907491363E-2</c:v>
                </c:pt>
                <c:pt idx="32">
                  <c:v>-5.4768729541766169E-2</c:v>
                </c:pt>
                <c:pt idx="33">
                  <c:v>4.7024938644862777E-2</c:v>
                </c:pt>
                <c:pt idx="34">
                  <c:v>4.1528458696582275E-2</c:v>
                </c:pt>
                <c:pt idx="35">
                  <c:v>1.6807118316381191E-2</c:v>
                </c:pt>
                <c:pt idx="36">
                  <c:v>-1.3423020332140661E-2</c:v>
                </c:pt>
                <c:pt idx="37">
                  <c:v>1.2756131344436882E-2</c:v>
                </c:pt>
                <c:pt idx="38">
                  <c:v>-3.7381178649826159E-2</c:v>
                </c:pt>
                <c:pt idx="39">
                  <c:v>2.1918685707646275E-2</c:v>
                </c:pt>
                <c:pt idx="40">
                  <c:v>1.0111309604320695E-2</c:v>
                </c:pt>
                <c:pt idx="41">
                  <c:v>3.8807895148553886E-2</c:v>
                </c:pt>
                <c:pt idx="42">
                  <c:v>-3.9478810973787463E-2</c:v>
                </c:pt>
                <c:pt idx="43">
                  <c:v>-3.0247040368424939E-3</c:v>
                </c:pt>
                <c:pt idx="44">
                  <c:v>3.7328859220612388E-2</c:v>
                </c:pt>
                <c:pt idx="45">
                  <c:v>8.5713518274029718E-2</c:v>
                </c:pt>
                <c:pt idx="46">
                  <c:v>1.1540296738866158E-2</c:v>
                </c:pt>
                <c:pt idx="47">
                  <c:v>0</c:v>
                </c:pt>
                <c:pt idx="48">
                  <c:v>5.550623741740271E-2</c:v>
                </c:pt>
                <c:pt idx="49">
                  <c:v>3.9295642371965089E-2</c:v>
                </c:pt>
                <c:pt idx="50">
                  <c:v>1.117627386400501E-2</c:v>
                </c:pt>
                <c:pt idx="51">
                  <c:v>3.9180001513817932E-2</c:v>
                </c:pt>
                <c:pt idx="52">
                  <c:v>-0.13316795449586283</c:v>
                </c:pt>
                <c:pt idx="53">
                  <c:v>0.10346919335111342</c:v>
                </c:pt>
                <c:pt idx="54">
                  <c:v>-6.6094996124108921E-2</c:v>
                </c:pt>
                <c:pt idx="55">
                  <c:v>2.1881498982088743E-2</c:v>
                </c:pt>
                <c:pt idx="56">
                  <c:v>-4.4825431380064382E-2</c:v>
                </c:pt>
                <c:pt idx="57">
                  <c:v>3.1032109247728461E-2</c:v>
                </c:pt>
                <c:pt idx="58">
                  <c:v>0</c:v>
                </c:pt>
                <c:pt idx="59">
                  <c:v>3.4133006369458617E-2</c:v>
                </c:pt>
                <c:pt idx="60">
                  <c:v>1.2008149628396561E-2</c:v>
                </c:pt>
                <c:pt idx="61">
                  <c:v>7.9260652724207226E-3</c:v>
                </c:pt>
                <c:pt idx="62">
                  <c:v>-6.6006840313520242E-3</c:v>
                </c:pt>
                <c:pt idx="63">
                  <c:v>-5.4435206555017102E-2</c:v>
                </c:pt>
                <c:pt idx="64">
                  <c:v>-5.610112890766788E-3</c:v>
                </c:pt>
                <c:pt idx="65">
                  <c:v>1.2578782206860185E-2</c:v>
                </c:pt>
                <c:pt idx="66">
                  <c:v>3.4133006369458617E-2</c:v>
                </c:pt>
                <c:pt idx="67">
                  <c:v>-4.8119248344198458E-2</c:v>
                </c:pt>
                <c:pt idx="68">
                  <c:v>-4.234304138788344E-3</c:v>
                </c:pt>
                <c:pt idx="69">
                  <c:v>-1.415428403330728E-3</c:v>
                </c:pt>
                <c:pt idx="70">
                  <c:v>4.2402890388854421E-3</c:v>
                </c:pt>
                <c:pt idx="71">
                  <c:v>3.601497268070912E-2</c:v>
                </c:pt>
                <c:pt idx="72">
                  <c:v>2.1535152551297961E-2</c:v>
                </c:pt>
                <c:pt idx="73">
                  <c:v>-3.9380512871308525E-2</c:v>
                </c:pt>
                <c:pt idx="74">
                  <c:v>-1.2543718478530285E-2</c:v>
                </c:pt>
                <c:pt idx="75">
                  <c:v>-4.1523502791745506E-2</c:v>
                </c:pt>
                <c:pt idx="76">
                  <c:v>2.9197101033348462E-3</c:v>
                </c:pt>
                <c:pt idx="77">
                  <c:v>1.1594332780919227E-2</c:v>
                </c:pt>
                <c:pt idx="78">
                  <c:v>-8.6831225734608809E-3</c:v>
                </c:pt>
                <c:pt idx="79">
                  <c:v>-1.1696039763191298E-2</c:v>
                </c:pt>
                <c:pt idx="80">
                  <c:v>5.8651194523980576E-3</c:v>
                </c:pt>
                <c:pt idx="81">
                  <c:v>5.1293294387550481E-2</c:v>
                </c:pt>
                <c:pt idx="82">
                  <c:v>-2.5317807984289897E-2</c:v>
                </c:pt>
                <c:pt idx="83">
                  <c:v>1.1331566009550018E-2</c:v>
                </c:pt>
                <c:pt idx="84">
                  <c:v>4.5431074682398001E-2</c:v>
                </c:pt>
                <c:pt idx="85">
                  <c:v>-1.0825545504922447E-2</c:v>
                </c:pt>
                <c:pt idx="86">
                  <c:v>0</c:v>
                </c:pt>
                <c:pt idx="87">
                  <c:v>2.5521868795119338E-2</c:v>
                </c:pt>
                <c:pt idx="88">
                  <c:v>-0.1032995698378037</c:v>
                </c:pt>
                <c:pt idx="89">
                  <c:v>-7.3801072976225337E-3</c:v>
                </c:pt>
                <c:pt idx="90">
                  <c:v>-3.3135561596098789E-2</c:v>
                </c:pt>
                <c:pt idx="91">
                  <c:v>-1.5325673497781163E-3</c:v>
                </c:pt>
                <c:pt idx="92">
                  <c:v>-5.3556104468962216E-2</c:v>
                </c:pt>
                <c:pt idx="93">
                  <c:v>-2.6231012148869758E-2</c:v>
                </c:pt>
                <c:pt idx="94">
                  <c:v>1.1560822401076006E-2</c:v>
                </c:pt>
                <c:pt idx="95">
                  <c:v>3.3901551675681416E-2</c:v>
                </c:pt>
                <c:pt idx="96">
                  <c:v>5.2562330090855508E-2</c:v>
                </c:pt>
                <c:pt idx="97">
                  <c:v>7.5019106517946917E-3</c:v>
                </c:pt>
                <c:pt idx="98">
                  <c:v>5.2413742684040136E-2</c:v>
                </c:pt>
                <c:pt idx="99">
                  <c:v>2.2441334472680454E-2</c:v>
                </c:pt>
                <c:pt idx="100">
                  <c:v>-8.3565945909414175E-3</c:v>
                </c:pt>
                <c:pt idx="101">
                  <c:v>5.5788150270389336E-3</c:v>
                </c:pt>
                <c:pt idx="102">
                  <c:v>-5.5788150270389978E-3</c:v>
                </c:pt>
                <c:pt idx="103">
                  <c:v>-5.1661415135311507E-2</c:v>
                </c:pt>
                <c:pt idx="104">
                  <c:v>3.0459207484708439E-2</c:v>
                </c:pt>
                <c:pt idx="105">
                  <c:v>-1.1494379425735134E-2</c:v>
                </c:pt>
                <c:pt idx="106">
                  <c:v>1.2921931416920588E-2</c:v>
                </c:pt>
                <c:pt idx="107">
                  <c:v>-6.0094614962971048E-3</c:v>
                </c:pt>
                <c:pt idx="108">
                  <c:v>-9.227285769074894E-3</c:v>
                </c:pt>
                <c:pt idx="109">
                  <c:v>-4.9368475468688933E-3</c:v>
                </c:pt>
                <c:pt idx="110">
                  <c:v>-1.0241494052196907E-2</c:v>
                </c:pt>
                <c:pt idx="111">
                  <c:v>2.350177344953673E-3</c:v>
                </c:pt>
                <c:pt idx="112">
                  <c:v>-3.5238044189788743E-2</c:v>
                </c:pt>
                <c:pt idx="113">
                  <c:v>-1.0695289116747919E-2</c:v>
                </c:pt>
                <c:pt idx="114">
                  <c:v>1.0087201533400897E-2</c:v>
                </c:pt>
                <c:pt idx="115">
                  <c:v>6.3665517455416881E-3</c:v>
                </c:pt>
                <c:pt idx="116">
                  <c:v>7.5267553891272491E-3</c:v>
                </c:pt>
                <c:pt idx="117">
                  <c:v>-9.34163791994971E-3</c:v>
                </c:pt>
                <c:pt idx="118">
                  <c:v>-8.8186674597093857E-3</c:v>
                </c:pt>
                <c:pt idx="119">
                  <c:v>2.2947866888031965E-2</c:v>
                </c:pt>
                <c:pt idx="120">
                  <c:v>-1.0502722199149288E-2</c:v>
                </c:pt>
                <c:pt idx="121">
                  <c:v>-5.444659548231809E-3</c:v>
                </c:pt>
                <c:pt idx="122">
                  <c:v>-3.1738914296773335E-2</c:v>
                </c:pt>
                <c:pt idx="123">
                  <c:v>-2.5044897553404201E-2</c:v>
                </c:pt>
                <c:pt idx="124">
                  <c:v>-3.6284418337528108E-2</c:v>
                </c:pt>
                <c:pt idx="125">
                  <c:v>2.659576035758796E-3</c:v>
                </c:pt>
                <c:pt idx="126">
                  <c:v>-2.6578519942333137E-2</c:v>
                </c:pt>
                <c:pt idx="127">
                  <c:v>4.4021779392860755E-2</c:v>
                </c:pt>
                <c:pt idx="128">
                  <c:v>2.2581604696709313E-2</c:v>
                </c:pt>
                <c:pt idx="129">
                  <c:v>3.6025822256762034E-2</c:v>
                </c:pt>
                <c:pt idx="130">
                  <c:v>-3.0816665374081122E-3</c:v>
                </c:pt>
                <c:pt idx="131">
                  <c:v>5.8470700511864772E-3</c:v>
                </c:pt>
                <c:pt idx="132">
                  <c:v>-1.2039040299107571E-2</c:v>
                </c:pt>
                <c:pt idx="133">
                  <c:v>2.6055113747332694E-2</c:v>
                </c:pt>
                <c:pt idx="134">
                  <c:v>-1.0340724747402739E-2</c:v>
                </c:pt>
                <c:pt idx="135">
                  <c:v>8.4945655739393763E-2</c:v>
                </c:pt>
                <c:pt idx="136">
                  <c:v>-1.5565617796597889E-2</c:v>
                </c:pt>
                <c:pt idx="137">
                  <c:v>3.9852031109628653E-3</c:v>
                </c:pt>
                <c:pt idx="138">
                  <c:v>2.5523752685314996E-2</c:v>
                </c:pt>
                <c:pt idx="139">
                  <c:v>1.2931807673353149E-2</c:v>
                </c:pt>
                <c:pt idx="140">
                  <c:v>-2.7341080142974231E-4</c:v>
                </c:pt>
                <c:pt idx="141">
                  <c:v>-6.7295028510079874E-2</c:v>
                </c:pt>
                <c:pt idx="142">
                  <c:v>3.1099540596750769E-2</c:v>
                </c:pt>
                <c:pt idx="143">
                  <c:v>-5.1165546528369119E-3</c:v>
                </c:pt>
                <c:pt idx="144">
                  <c:v>1.4429448262861031E-2</c:v>
                </c:pt>
                <c:pt idx="145">
                  <c:v>1.2838579917186371E-2</c:v>
                </c:pt>
                <c:pt idx="146">
                  <c:v>1.8954007883674455E-2</c:v>
                </c:pt>
                <c:pt idx="147">
                  <c:v>7.5901692666756528E-3</c:v>
                </c:pt>
                <c:pt idx="148">
                  <c:v>4.3335710693684464E-2</c:v>
                </c:pt>
                <c:pt idx="149">
                  <c:v>-3.886518689280936E-3</c:v>
                </c:pt>
                <c:pt idx="150">
                  <c:v>5.6950710489250302E-3</c:v>
                </c:pt>
                <c:pt idx="151">
                  <c:v>-9.8574079636123933E-3</c:v>
                </c:pt>
                <c:pt idx="152">
                  <c:v>3.1308690159182216E-2</c:v>
                </c:pt>
                <c:pt idx="153">
                  <c:v>-3.3135174685216533E-2</c:v>
                </c:pt>
                <c:pt idx="154">
                  <c:v>1.0650834546533049E-2</c:v>
                </c:pt>
                <c:pt idx="155">
                  <c:v>2.928280520048783E-2</c:v>
                </c:pt>
                <c:pt idx="156">
                  <c:v>3.5070176225029974E-3</c:v>
                </c:pt>
                <c:pt idx="157">
                  <c:v>4.4266916671983583E-2</c:v>
                </c:pt>
                <c:pt idx="158">
                  <c:v>-2.2989518224698718E-2</c:v>
                </c:pt>
                <c:pt idx="159">
                  <c:v>4.8840145924253587E-3</c:v>
                </c:pt>
                <c:pt idx="160">
                  <c:v>2.8813517904745685E-2</c:v>
                </c:pt>
                <c:pt idx="161">
                  <c:v>3.5440084347293315E-3</c:v>
                </c:pt>
                <c:pt idx="162">
                  <c:v>4.9406052739085441E-3</c:v>
                </c:pt>
                <c:pt idx="163">
                  <c:v>-2.6395540275168043E-2</c:v>
                </c:pt>
                <c:pt idx="164">
                  <c:v>1.6726793805313583E-2</c:v>
                </c:pt>
                <c:pt idx="165">
                  <c:v>7.0838548884050419E-3</c:v>
                </c:pt>
                <c:pt idx="166">
                  <c:v>-3.5356548323077553E-3</c:v>
                </c:pt>
                <c:pt idx="167">
                  <c:v>-1.8349138668196541E-2</c:v>
                </c:pt>
                <c:pt idx="168">
                  <c:v>-1.4440435722336913E-3</c:v>
                </c:pt>
                <c:pt idx="169">
                  <c:v>3.5024876835929218E-2</c:v>
                </c:pt>
                <c:pt idx="170">
                  <c:v>-8.6418849164435103E-3</c:v>
                </c:pt>
                <c:pt idx="171">
                  <c:v>1.5594404231325135E-2</c:v>
                </c:pt>
                <c:pt idx="172">
                  <c:v>9.1954670931003943E-3</c:v>
                </c:pt>
                <c:pt idx="173">
                  <c:v>-1.6147986407981992E-2</c:v>
                </c:pt>
                <c:pt idx="174">
                  <c:v>0</c:v>
                </c:pt>
                <c:pt idx="175">
                  <c:v>-9.345862418237658E-3</c:v>
                </c:pt>
                <c:pt idx="176">
                  <c:v>1.8605187831034486E-2</c:v>
                </c:pt>
                <c:pt idx="177">
                  <c:v>1.3730192811902037E-2</c:v>
                </c:pt>
                <c:pt idx="178">
                  <c:v>-4.6996319525774224E-2</c:v>
                </c:pt>
                <c:pt idx="179">
                  <c:v>2.1911584610946354E-2</c:v>
                </c:pt>
                <c:pt idx="180">
                  <c:v>1.3656039091205012E-2</c:v>
                </c:pt>
                <c:pt idx="181">
                  <c:v>7.5575763360794333E-3</c:v>
                </c:pt>
                <c:pt idx="182">
                  <c:v>8.1800047119306891E-3</c:v>
                </c:pt>
                <c:pt idx="183">
                  <c:v>-7.9518765028885018E-3</c:v>
                </c:pt>
                <c:pt idx="184">
                  <c:v>2.0097774804996606E-2</c:v>
                </c:pt>
                <c:pt idx="185">
                  <c:v>-1.305149039478767E-2</c:v>
                </c:pt>
                <c:pt idx="186">
                  <c:v>1.1318620336833308E-3</c:v>
                </c:pt>
                <c:pt idx="187">
                  <c:v>1.4598799421152631E-2</c:v>
                </c:pt>
                <c:pt idx="188">
                  <c:v>1.7680018536172411E-2</c:v>
                </c:pt>
                <c:pt idx="189">
                  <c:v>8.5069768127044622E-3</c:v>
                </c:pt>
                <c:pt idx="190">
                  <c:v>-2.3070341000600916E-2</c:v>
                </c:pt>
                <c:pt idx="191">
                  <c:v>2.6539555234612312E-2</c:v>
                </c:pt>
                <c:pt idx="192">
                  <c:v>2.9852963149681128E-2</c:v>
                </c:pt>
                <c:pt idx="193">
                  <c:v>-1.5668328157724665E-2</c:v>
                </c:pt>
                <c:pt idx="194">
                  <c:v>-1.505081087980544E-2</c:v>
                </c:pt>
                <c:pt idx="195">
                  <c:v>7.3386903934665546E-3</c:v>
                </c:pt>
                <c:pt idx="196">
                  <c:v>-2.1528533611010897E-3</c:v>
                </c:pt>
                <c:pt idx="197">
                  <c:v>-2.3771700553162765E-2</c:v>
                </c:pt>
                <c:pt idx="198">
                  <c:v>8.5705392211121775E-3</c:v>
                </c:pt>
                <c:pt idx="199">
                  <c:v>-4.3859719432543286E-3</c:v>
                </c:pt>
                <c:pt idx="200">
                  <c:v>1.3100624045698056E-2</c:v>
                </c:pt>
                <c:pt idx="201">
                  <c:v>1.720472544963076E-2</c:v>
                </c:pt>
                <c:pt idx="202">
                  <c:v>-1.5037877364540559E-2</c:v>
                </c:pt>
                <c:pt idx="203">
                  <c:v>-4.3384015985981298E-3</c:v>
                </c:pt>
                <c:pt idx="204">
                  <c:v>-1.7544309650909508E-2</c:v>
                </c:pt>
                <c:pt idx="205">
                  <c:v>3.5335725813110445E-3</c:v>
                </c:pt>
                <c:pt idx="206">
                  <c:v>3.7642341602875447E-2</c:v>
                </c:pt>
                <c:pt idx="207">
                  <c:v>-4.6818557536148879E-3</c:v>
                </c:pt>
                <c:pt idx="208">
                  <c:v>-1.7079423451561474E-3</c:v>
                </c:pt>
                <c:pt idx="209">
                  <c:v>1.2812301560485399E-3</c:v>
                </c:pt>
                <c:pt idx="210">
                  <c:v>8.5324237258417558E-4</c:v>
                </c:pt>
                <c:pt idx="211">
                  <c:v>-4.2735107773820497E-3</c:v>
                </c:pt>
                <c:pt idx="212">
                  <c:v>0</c:v>
                </c:pt>
                <c:pt idx="213">
                  <c:v>2.7456846233039289E-2</c:v>
                </c:pt>
                <c:pt idx="214">
                  <c:v>-5.0125418235442863E-3</c:v>
                </c:pt>
                <c:pt idx="215">
                  <c:v>-1.2642393415176468E-2</c:v>
                </c:pt>
                <c:pt idx="216">
                  <c:v>-3.3984739591116212E-3</c:v>
                </c:pt>
                <c:pt idx="217">
                  <c:v>0</c:v>
                </c:pt>
                <c:pt idx="218">
                  <c:v>-2.2376148729503619E-2</c:v>
                </c:pt>
                <c:pt idx="219">
                  <c:v>-4.7982643859198941E-3</c:v>
                </c:pt>
                <c:pt idx="220">
                  <c:v>-8.7489069447610642E-4</c:v>
                </c:pt>
                <c:pt idx="221">
                  <c:v>-3.5072372645654254E-3</c:v>
                </c:pt>
                <c:pt idx="222">
                  <c:v>-7.4939737974080989E-3</c:v>
                </c:pt>
                <c:pt idx="223">
                  <c:v>-8.8889474172460393E-3</c:v>
                </c:pt>
                <c:pt idx="224">
                  <c:v>1.0215500784451858E-2</c:v>
                </c:pt>
                <c:pt idx="225">
                  <c:v>4.4179368953616531E-4</c:v>
                </c:pt>
                <c:pt idx="226">
                  <c:v>7.042282625412951E-3</c:v>
                </c:pt>
                <c:pt idx="227">
                  <c:v>3.9395980040803098E-3</c:v>
                </c:pt>
                <c:pt idx="228">
                  <c:v>4.7940819646743755E-3</c:v>
                </c:pt>
                <c:pt idx="229">
                  <c:v>7.3641225151350386E-3</c:v>
                </c:pt>
                <c:pt idx="230">
                  <c:v>-1.8293193047325376E-2</c:v>
                </c:pt>
                <c:pt idx="231">
                  <c:v>-7.9435545675150473E-3</c:v>
                </c:pt>
                <c:pt idx="232">
                  <c:v>1.1015753604485309E-2</c:v>
                </c:pt>
                <c:pt idx="233">
                  <c:v>1.435743609831348E-2</c:v>
                </c:pt>
                <c:pt idx="234">
                  <c:v>1.1168500970576383E-2</c:v>
                </c:pt>
                <c:pt idx="235">
                  <c:v>-6.8581494694540711E-3</c:v>
                </c:pt>
                <c:pt idx="236">
                  <c:v>0</c:v>
                </c:pt>
                <c:pt idx="237">
                  <c:v>4.2918520815410843E-3</c:v>
                </c:pt>
                <c:pt idx="238">
                  <c:v>-1.7145310672405669E-3</c:v>
                </c:pt>
                <c:pt idx="239">
                  <c:v>1.2787898049755688E-2</c:v>
                </c:pt>
                <c:pt idx="240">
                  <c:v>-2.5445306349947613E-3</c:v>
                </c:pt>
                <c:pt idx="241">
                  <c:v>2.7226812700213952E-2</c:v>
                </c:pt>
                <c:pt idx="242">
                  <c:v>3.5319279007561336E-2</c:v>
                </c:pt>
                <c:pt idx="243">
                  <c:v>-3.996807878520206E-3</c:v>
                </c:pt>
                <c:pt idx="244">
                  <c:v>-4.8173517490440743E-3</c:v>
                </c:pt>
                <c:pt idx="245">
                  <c:v>-5.2451199531476558E-3</c:v>
                </c:pt>
                <c:pt idx="246">
                  <c:v>1.9231361927887592E-2</c:v>
                </c:pt>
                <c:pt idx="247">
                  <c:v>-2.3837913552762504E-3</c:v>
                </c:pt>
                <c:pt idx="248">
                  <c:v>0</c:v>
                </c:pt>
                <c:pt idx="249">
                  <c:v>-4.3850977184185531E-3</c:v>
                </c:pt>
                <c:pt idx="250">
                  <c:v>-9.2314522727463232E-3</c:v>
                </c:pt>
                <c:pt idx="251">
                  <c:v>-5.2557226296711659E-3</c:v>
                </c:pt>
                <c:pt idx="252">
                  <c:v>-6.9148129905840187E-3</c:v>
                </c:pt>
                <c:pt idx="253">
                  <c:v>2.8530689824064807E-3</c:v>
                </c:pt>
                <c:pt idx="254">
                  <c:v>2.4390255993587892E-3</c:v>
                </c:pt>
                <c:pt idx="255">
                  <c:v>4.8602768822526626E-3</c:v>
                </c:pt>
                <c:pt idx="256">
                  <c:v>-2.0408871631207123E-2</c:v>
                </c:pt>
                <c:pt idx="257">
                  <c:v>-5.789925190412523E-3</c:v>
                </c:pt>
                <c:pt idx="258">
                  <c:v>-7.0759920632526346E-3</c:v>
                </c:pt>
                <c:pt idx="259">
                  <c:v>-8.3577104739615776E-4</c:v>
                </c:pt>
                <c:pt idx="260">
                  <c:v>-1.7714507932317755E-2</c:v>
                </c:pt>
                <c:pt idx="261">
                  <c:v>8.4746269909722356E-3</c:v>
                </c:pt>
                <c:pt idx="262">
                  <c:v>-1.689189590844829E-3</c:v>
                </c:pt>
                <c:pt idx="263">
                  <c:v>2.215346607169514E-2</c:v>
                </c:pt>
                <c:pt idx="264">
                  <c:v>2.8895788939681134E-3</c:v>
                </c:pt>
                <c:pt idx="265">
                  <c:v>-1.495044457843912E-2</c:v>
                </c:pt>
              </c:numCache>
            </c:numRef>
          </c:xVal>
          <c:yVal>
            <c:numRef>
              <c:f>'Лог.доходности+опис.стат.'!$D$3:$D$268</c:f>
              <c:numCache>
                <c:formatCode>General</c:formatCode>
                <c:ptCount val="266"/>
                <c:pt idx="0">
                  <c:v>-1.7747687833339434E-2</c:v>
                </c:pt>
                <c:pt idx="1">
                  <c:v>3.8916647671368348E-2</c:v>
                </c:pt>
                <c:pt idx="2">
                  <c:v>-4.6852554572724206E-2</c:v>
                </c:pt>
                <c:pt idx="3">
                  <c:v>4.4677965334299567E-2</c:v>
                </c:pt>
                <c:pt idx="4">
                  <c:v>9.3315004352424458E-2</c:v>
                </c:pt>
                <c:pt idx="5">
                  <c:v>5.7119067771599426E-2</c:v>
                </c:pt>
                <c:pt idx="6">
                  <c:v>1.5399215757880917E-2</c:v>
                </c:pt>
                <c:pt idx="7">
                  <c:v>-3.5670180131500077E-2</c:v>
                </c:pt>
                <c:pt idx="8">
                  <c:v>-7.6284137181509601E-2</c:v>
                </c:pt>
                <c:pt idx="9">
                  <c:v>-1.2901491324700965E-2</c:v>
                </c:pt>
                <c:pt idx="10">
                  <c:v>-9.3818755217654856E-2</c:v>
                </c:pt>
                <c:pt idx="11">
                  <c:v>7.1176278467894954E-2</c:v>
                </c:pt>
                <c:pt idx="12">
                  <c:v>8.7647307058755675E-2</c:v>
                </c:pt>
                <c:pt idx="13">
                  <c:v>1.3889112160667093E-2</c:v>
                </c:pt>
                <c:pt idx="14">
                  <c:v>4.385188252884941E-2</c:v>
                </c:pt>
                <c:pt idx="15">
                  <c:v>1.5067432122119926E-2</c:v>
                </c:pt>
                <c:pt idx="16">
                  <c:v>-1.8373220256619294E-2</c:v>
                </c:pt>
                <c:pt idx="17">
                  <c:v>-5.9780981755080667E-3</c:v>
                </c:pt>
                <c:pt idx="18">
                  <c:v>-9.3708851733068661E-3</c:v>
                </c:pt>
                <c:pt idx="19">
                  <c:v>-1.1498266687373023E-2</c:v>
                </c:pt>
                <c:pt idx="20">
                  <c:v>-4.0113628690535509E-2</c:v>
                </c:pt>
                <c:pt idx="21">
                  <c:v>2.7104201801941275E-2</c:v>
                </c:pt>
                <c:pt idx="22">
                  <c:v>-1.3739720689678365E-2</c:v>
                </c:pt>
                <c:pt idx="23">
                  <c:v>-1.3506114141322108E-2</c:v>
                </c:pt>
                <c:pt idx="24">
                  <c:v>9.9101020356674578E-4</c:v>
                </c:pt>
                <c:pt idx="25">
                  <c:v>5.5034358901180185E-3</c:v>
                </c:pt>
                <c:pt idx="26">
                  <c:v>6.0872931244364104E-2</c:v>
                </c:pt>
                <c:pt idx="27">
                  <c:v>-6.9494283492555972E-2</c:v>
                </c:pt>
                <c:pt idx="28">
                  <c:v>2.5920890820029612E-2</c:v>
                </c:pt>
                <c:pt idx="29">
                  <c:v>2.5940021008615886E-2</c:v>
                </c:pt>
                <c:pt idx="30">
                  <c:v>3.0949361984845243E-3</c:v>
                </c:pt>
                <c:pt idx="31">
                  <c:v>-6.3365846993133537E-2</c:v>
                </c:pt>
                <c:pt idx="32">
                  <c:v>6.8591989541314E-2</c:v>
                </c:pt>
                <c:pt idx="33">
                  <c:v>-1.1560822401075971E-2</c:v>
                </c:pt>
                <c:pt idx="34">
                  <c:v>1.8911257831171811E-3</c:v>
                </c:pt>
                <c:pt idx="35">
                  <c:v>1.8717123952937991E-2</c:v>
                </c:pt>
                <c:pt idx="36">
                  <c:v>-7.0446227400083189E-3</c:v>
                </c:pt>
                <c:pt idx="37">
                  <c:v>-1.5729301908543918E-2</c:v>
                </c:pt>
                <c:pt idx="38">
                  <c:v>0.15031056339590324</c:v>
                </c:pt>
                <c:pt idx="39">
                  <c:v>3.1559220180518877E-2</c:v>
                </c:pt>
                <c:pt idx="40">
                  <c:v>2.1568696658455202E-2</c:v>
                </c:pt>
                <c:pt idx="41">
                  <c:v>8.8407564604479915E-4</c:v>
                </c:pt>
                <c:pt idx="42">
                  <c:v>3.8570483531325341E-2</c:v>
                </c:pt>
                <c:pt idx="43">
                  <c:v>-7.3604257838773418E-3</c:v>
                </c:pt>
                <c:pt idx="44">
                  <c:v>0.13873730440185567</c:v>
                </c:pt>
                <c:pt idx="45">
                  <c:v>-2.5963223762010212E-2</c:v>
                </c:pt>
                <c:pt idx="46">
                  <c:v>-1.4451118538174598E-2</c:v>
                </c:pt>
                <c:pt idx="47">
                  <c:v>-4.8717386613997875E-2</c:v>
                </c:pt>
                <c:pt idx="48">
                  <c:v>6.7018934844012617E-3</c:v>
                </c:pt>
                <c:pt idx="49">
                  <c:v>2.5282385840892256E-2</c:v>
                </c:pt>
                <c:pt idx="50">
                  <c:v>-7.8973350600052743E-4</c:v>
                </c:pt>
                <c:pt idx="51">
                  <c:v>-4.4528076688758376E-2</c:v>
                </c:pt>
                <c:pt idx="52">
                  <c:v>-0.10415662867778493</c:v>
                </c:pt>
                <c:pt idx="53">
                  <c:v>4.7332211106255691E-2</c:v>
                </c:pt>
                <c:pt idx="54">
                  <c:v>5.3204036063464667E-2</c:v>
                </c:pt>
                <c:pt idx="55">
                  <c:v>7.2277031214532635E-3</c:v>
                </c:pt>
                <c:pt idx="56">
                  <c:v>-2.4474015085370251E-2</c:v>
                </c:pt>
                <c:pt idx="57">
                  <c:v>7.6492355205702245E-2</c:v>
                </c:pt>
                <c:pt idx="58">
                  <c:v>3.6911634141398281E-2</c:v>
                </c:pt>
                <c:pt idx="59">
                  <c:v>2.5555449173096548E-2</c:v>
                </c:pt>
                <c:pt idx="60">
                  <c:v>2.4742280663515004E-3</c:v>
                </c:pt>
                <c:pt idx="61">
                  <c:v>2.833357449201902E-2</c:v>
                </c:pt>
                <c:pt idx="62">
                  <c:v>-2.979904462056561E-2</c:v>
                </c:pt>
                <c:pt idx="63">
                  <c:v>-5.3304050482941142E-3</c:v>
                </c:pt>
                <c:pt idx="64">
                  <c:v>3.9745115594557651E-2</c:v>
                </c:pt>
                <c:pt idx="65">
                  <c:v>5.4961725718581711E-2</c:v>
                </c:pt>
                <c:pt idx="66">
                  <c:v>1.6213200713722214E-2</c:v>
                </c:pt>
                <c:pt idx="67">
                  <c:v>1.8791402617026522E-2</c:v>
                </c:pt>
                <c:pt idx="68">
                  <c:v>-2.3835028174973068E-2</c:v>
                </c:pt>
                <c:pt idx="69">
                  <c:v>3.5579864600029155E-3</c:v>
                </c:pt>
                <c:pt idx="70">
                  <c:v>6.8321457675771108E-3</c:v>
                </c:pt>
                <c:pt idx="71">
                  <c:v>8.8650721619062844E-2</c:v>
                </c:pt>
                <c:pt idx="72">
                  <c:v>-1.2160729944239406E-2</c:v>
                </c:pt>
                <c:pt idx="73">
                  <c:v>1.4410449678254994E-2</c:v>
                </c:pt>
                <c:pt idx="74">
                  <c:v>-3.6617363238223309E-2</c:v>
                </c:pt>
                <c:pt idx="75">
                  <c:v>3.5868018879442493E-2</c:v>
                </c:pt>
                <c:pt idx="76">
                  <c:v>3.3676364848380792E-3</c:v>
                </c:pt>
                <c:pt idx="77">
                  <c:v>4.1750601166954861E-3</c:v>
                </c:pt>
                <c:pt idx="78">
                  <c:v>2.7228042438734713E-2</c:v>
                </c:pt>
                <c:pt idx="79">
                  <c:v>-2.319513942233386E-3</c:v>
                </c:pt>
                <c:pt idx="80">
                  <c:v>9.7491293923416336E-3</c:v>
                </c:pt>
                <c:pt idx="81">
                  <c:v>-3.3112613036560315E-3</c:v>
                </c:pt>
                <c:pt idx="82">
                  <c:v>5.4648874052540741E-3</c:v>
                </c:pt>
                <c:pt idx="83">
                  <c:v>-2.6522898948902019E-2</c:v>
                </c:pt>
                <c:pt idx="84">
                  <c:v>6.7273180607424835E-2</c:v>
                </c:pt>
                <c:pt idx="85">
                  <c:v>1.1159531140159709E-2</c:v>
                </c:pt>
                <c:pt idx="86">
                  <c:v>3.1629546336090913E-2</c:v>
                </c:pt>
                <c:pt idx="87">
                  <c:v>-3.0812886429534905E-2</c:v>
                </c:pt>
                <c:pt idx="88">
                  <c:v>3.0153038170687457E-2</c:v>
                </c:pt>
                <c:pt idx="89">
                  <c:v>-4.1509799760933996E-2</c:v>
                </c:pt>
                <c:pt idx="90">
                  <c:v>2.3123990086664367E-2</c:v>
                </c:pt>
                <c:pt idx="91">
                  <c:v>-1.3605652055778709E-2</c:v>
                </c:pt>
                <c:pt idx="92">
                  <c:v>1.1451929322611933E-2</c:v>
                </c:pt>
                <c:pt idx="93">
                  <c:v>5.2415952276730973E-3</c:v>
                </c:pt>
                <c:pt idx="94">
                  <c:v>-4.4192839233540823E-2</c:v>
                </c:pt>
                <c:pt idx="95">
                  <c:v>5.9556780835624393E-2</c:v>
                </c:pt>
                <c:pt idx="96">
                  <c:v>-9.6830574853678138E-3</c:v>
                </c:pt>
                <c:pt idx="97">
                  <c:v>6.6452715887930142E-2</c:v>
                </c:pt>
                <c:pt idx="98">
                  <c:v>-6.0045214181915982E-3</c:v>
                </c:pt>
                <c:pt idx="99">
                  <c:v>6.2379668023473979E-2</c:v>
                </c:pt>
                <c:pt idx="100">
                  <c:v>2.4683986980648696E-2</c:v>
                </c:pt>
                <c:pt idx="101">
                  <c:v>-1.5940056384042972E-2</c:v>
                </c:pt>
                <c:pt idx="102">
                  <c:v>1.2195273093818206E-2</c:v>
                </c:pt>
                <c:pt idx="103">
                  <c:v>-1.4886592293771058E-2</c:v>
                </c:pt>
                <c:pt idx="104">
                  <c:v>-3.4509816210688313E-2</c:v>
                </c:pt>
                <c:pt idx="105">
                  <c:v>1.5584418424825499E-2</c:v>
                </c:pt>
                <c:pt idx="106">
                  <c:v>6.6015130574268388E-2</c:v>
                </c:pt>
                <c:pt idx="107">
                  <c:v>-2.9033565733355533E-2</c:v>
                </c:pt>
                <c:pt idx="108">
                  <c:v>-4.8934018014174151E-2</c:v>
                </c:pt>
                <c:pt idx="109">
                  <c:v>-6.0424786265687625E-5</c:v>
                </c:pt>
                <c:pt idx="110">
                  <c:v>1.2084592159701689E-4</c:v>
                </c:pt>
                <c:pt idx="111">
                  <c:v>-6.7291333303695113E-3</c:v>
                </c:pt>
                <c:pt idx="112">
                  <c:v>-4.2877024356391881E-2</c:v>
                </c:pt>
                <c:pt idx="113">
                  <c:v>2.2910149995759108E-2</c:v>
                </c:pt>
                <c:pt idx="114">
                  <c:v>2.0696535100776455E-2</c:v>
                </c:pt>
                <c:pt idx="115">
                  <c:v>-2.9109110030049078E-2</c:v>
                </c:pt>
                <c:pt idx="116">
                  <c:v>1.0520187908801302E-2</c:v>
                </c:pt>
                <c:pt idx="117">
                  <c:v>-7.8887472888018478E-2</c:v>
                </c:pt>
                <c:pt idx="118">
                  <c:v>6.7052278058137904E-2</c:v>
                </c:pt>
                <c:pt idx="119">
                  <c:v>3.4548834675782604E-2</c:v>
                </c:pt>
                <c:pt idx="120">
                  <c:v>3.6253816143170577E-3</c:v>
                </c:pt>
                <c:pt idx="121">
                  <c:v>1.139442612796833E-2</c:v>
                </c:pt>
                <c:pt idx="122">
                  <c:v>6.9525193148818835E-3</c:v>
                </c:pt>
                <c:pt idx="123">
                  <c:v>-4.9589915400578138E-2</c:v>
                </c:pt>
                <c:pt idx="124">
                  <c:v>-2.2402144995791396E-2</c:v>
                </c:pt>
                <c:pt idx="125">
                  <c:v>-4.5635542323461932E-2</c:v>
                </c:pt>
                <c:pt idx="126">
                  <c:v>-5.8283562197908506E-2</c:v>
                </c:pt>
                <c:pt idx="127">
                  <c:v>1.7289479779171415E-2</c:v>
                </c:pt>
                <c:pt idx="128">
                  <c:v>1.028694907975825E-2</c:v>
                </c:pt>
                <c:pt idx="129">
                  <c:v>4.4138146711845593E-2</c:v>
                </c:pt>
                <c:pt idx="130">
                  <c:v>5.8953157038768307E-2</c:v>
                </c:pt>
                <c:pt idx="131">
                  <c:v>4.3276729057820278E-3</c:v>
                </c:pt>
                <c:pt idx="132">
                  <c:v>2.0153353847960583E-2</c:v>
                </c:pt>
                <c:pt idx="133">
                  <c:v>2.5842156583848929E-2</c:v>
                </c:pt>
                <c:pt idx="134">
                  <c:v>1.3576193070049527E-2</c:v>
                </c:pt>
                <c:pt idx="135">
                  <c:v>-1.4932205422984473E-2</c:v>
                </c:pt>
                <c:pt idx="136">
                  <c:v>6.293325107986511E-2</c:v>
                </c:pt>
                <c:pt idx="137">
                  <c:v>1.7300044285006155E-2</c:v>
                </c:pt>
                <c:pt idx="138">
                  <c:v>1.2068878733676451E-2</c:v>
                </c:pt>
                <c:pt idx="139">
                  <c:v>1.5268287210081411E-2</c:v>
                </c:pt>
                <c:pt idx="140">
                  <c:v>-6.3779116012377228E-3</c:v>
                </c:pt>
                <c:pt idx="141">
                  <c:v>2.5167170139379347E-2</c:v>
                </c:pt>
                <c:pt idx="142">
                  <c:v>9.469914751070254E-3</c:v>
                </c:pt>
                <c:pt idx="143">
                  <c:v>1.1878083540431576E-2</c:v>
                </c:pt>
                <c:pt idx="144">
                  <c:v>-1.8025908550513114E-2</c:v>
                </c:pt>
                <c:pt idx="145">
                  <c:v>1.5834992330076268E-2</c:v>
                </c:pt>
                <c:pt idx="146">
                  <c:v>-1.1543029281674812E-2</c:v>
                </c:pt>
                <c:pt idx="147">
                  <c:v>0.11629126878383572</c:v>
                </c:pt>
                <c:pt idx="148">
                  <c:v>3.5867158032508471E-2</c:v>
                </c:pt>
                <c:pt idx="149">
                  <c:v>1.0360502681430503E-2</c:v>
                </c:pt>
                <c:pt idx="150">
                  <c:v>-2.8923039469250476E-2</c:v>
                </c:pt>
                <c:pt idx="151">
                  <c:v>-2.7577494364552E-3</c:v>
                </c:pt>
                <c:pt idx="152">
                  <c:v>2.5212546434708723E-2</c:v>
                </c:pt>
                <c:pt idx="153">
                  <c:v>-2.272571405413918E-2</c:v>
                </c:pt>
                <c:pt idx="154">
                  <c:v>1.6837223836230465E-2</c:v>
                </c:pt>
                <c:pt idx="155">
                  <c:v>5.7799613398280346E-2</c:v>
                </c:pt>
                <c:pt idx="156">
                  <c:v>-3.5688082383160094E-3</c:v>
                </c:pt>
                <c:pt idx="157">
                  <c:v>1.9575802125861606E-2</c:v>
                </c:pt>
                <c:pt idx="158">
                  <c:v>1.8592833076615925E-2</c:v>
                </c:pt>
                <c:pt idx="159">
                  <c:v>4.0932109914822455E-2</c:v>
                </c:pt>
                <c:pt idx="160">
                  <c:v>-2.8419625452167779E-2</c:v>
                </c:pt>
                <c:pt idx="161">
                  <c:v>6.5310383424709101E-2</c:v>
                </c:pt>
                <c:pt idx="162">
                  <c:v>3.8573691985798665E-2</c:v>
                </c:pt>
                <c:pt idx="163">
                  <c:v>-1.6313101316179971E-2</c:v>
                </c:pt>
                <c:pt idx="164">
                  <c:v>5.8436981489109214E-3</c:v>
                </c:pt>
                <c:pt idx="165">
                  <c:v>-6.9552282948659575E-2</c:v>
                </c:pt>
                <c:pt idx="166">
                  <c:v>2.2581293375885568E-2</c:v>
                </c:pt>
                <c:pt idx="167">
                  <c:v>-3.2704584725580833E-2</c:v>
                </c:pt>
                <c:pt idx="168">
                  <c:v>1.2501877408061296E-2</c:v>
                </c:pt>
                <c:pt idx="169">
                  <c:v>-0.22659630377633364</c:v>
                </c:pt>
                <c:pt idx="170">
                  <c:v>5.0765553789119282E-2</c:v>
                </c:pt>
                <c:pt idx="171">
                  <c:v>4.2900071563173089E-2</c:v>
                </c:pt>
                <c:pt idx="172">
                  <c:v>1.6543886758217469E-2</c:v>
                </c:pt>
                <c:pt idx="173">
                  <c:v>3.088965519195918E-2</c:v>
                </c:pt>
                <c:pt idx="174">
                  <c:v>-5.9066782764183041E-2</c:v>
                </c:pt>
                <c:pt idx="175">
                  <c:v>-9.9503308531679793E-3</c:v>
                </c:pt>
                <c:pt idx="176">
                  <c:v>0</c:v>
                </c:pt>
                <c:pt idx="177">
                  <c:v>-3.4215080444514039E-2</c:v>
                </c:pt>
                <c:pt idx="178">
                  <c:v>-1.5357207685957053E-2</c:v>
                </c:pt>
                <c:pt idx="179">
                  <c:v>2.3928086559248857E-2</c:v>
                </c:pt>
                <c:pt idx="180">
                  <c:v>1.6511718007949636E-2</c:v>
                </c:pt>
                <c:pt idx="181">
                  <c:v>3.9176604911649274E-2</c:v>
                </c:pt>
                <c:pt idx="182">
                  <c:v>1.3755254551498786E-2</c:v>
                </c:pt>
                <c:pt idx="183">
                  <c:v>-0.11764164908895938</c:v>
                </c:pt>
                <c:pt idx="184">
                  <c:v>2.2070395399242521E-2</c:v>
                </c:pt>
                <c:pt idx="185">
                  <c:v>-3.2548907214881823E-2</c:v>
                </c:pt>
                <c:pt idx="186">
                  <c:v>-8.2753961028912373E-2</c:v>
                </c:pt>
                <c:pt idx="187">
                  <c:v>1.8100041643617937E-2</c:v>
                </c:pt>
                <c:pt idx="188">
                  <c:v>-4.9531668242757024E-2</c:v>
                </c:pt>
                <c:pt idx="189">
                  <c:v>8.8855133572084532E-3</c:v>
                </c:pt>
                <c:pt idx="190">
                  <c:v>-3.9792305052238935E-2</c:v>
                </c:pt>
                <c:pt idx="191">
                  <c:v>7.5997063116447952E-2</c:v>
                </c:pt>
                <c:pt idx="192">
                  <c:v>2.4755941725478171E-2</c:v>
                </c:pt>
                <c:pt idx="193">
                  <c:v>4.9813705712219172E-2</c:v>
                </c:pt>
                <c:pt idx="194">
                  <c:v>-8.2603528535210122E-2</c:v>
                </c:pt>
                <c:pt idx="195">
                  <c:v>2.4536252649469736E-2</c:v>
                </c:pt>
                <c:pt idx="196">
                  <c:v>-4.2865606771374618E-2</c:v>
                </c:pt>
                <c:pt idx="197">
                  <c:v>-1.5351178655761022E-2</c:v>
                </c:pt>
                <c:pt idx="198">
                  <c:v>6.2118468098199445E-2</c:v>
                </c:pt>
                <c:pt idx="199">
                  <c:v>1.6222835506887384E-2</c:v>
                </c:pt>
                <c:pt idx="200">
                  <c:v>1.7772169745797668E-2</c:v>
                </c:pt>
                <c:pt idx="201">
                  <c:v>-9.8850915881404152E-3</c:v>
                </c:pt>
                <c:pt idx="202">
                  <c:v>-1.6867253965241635E-2</c:v>
                </c:pt>
                <c:pt idx="203">
                  <c:v>5.1926802368212205E-3</c:v>
                </c:pt>
                <c:pt idx="204">
                  <c:v>-5.3073464203364125E-2</c:v>
                </c:pt>
                <c:pt idx="205">
                  <c:v>1.0007616074426413E-2</c:v>
                </c:pt>
                <c:pt idx="206">
                  <c:v>-2.6267135636687707E-3</c:v>
                </c:pt>
                <c:pt idx="207">
                  <c:v>2.4862793047520322E-2</c:v>
                </c:pt>
                <c:pt idx="208">
                  <c:v>2.9966913963089838E-2</c:v>
                </c:pt>
                <c:pt idx="209">
                  <c:v>5.746324542286077E-2</c:v>
                </c:pt>
                <c:pt idx="210">
                  <c:v>1.6935044630998482E-2</c:v>
                </c:pt>
                <c:pt idx="211">
                  <c:v>2.0033825133197732E-2</c:v>
                </c:pt>
                <c:pt idx="212">
                  <c:v>-2.7467043554678182E-2</c:v>
                </c:pt>
                <c:pt idx="213">
                  <c:v>-1.1614976549214102E-2</c:v>
                </c:pt>
                <c:pt idx="214">
                  <c:v>-1.330933136878038E-2</c:v>
                </c:pt>
                <c:pt idx="215">
                  <c:v>6.2653499107203281E-3</c:v>
                </c:pt>
                <c:pt idx="216">
                  <c:v>-1.2619232479690485E-2</c:v>
                </c:pt>
                <c:pt idx="217">
                  <c:v>-1.9631908145795289E-3</c:v>
                </c:pt>
                <c:pt idx="218">
                  <c:v>2.018305593307863E-2</c:v>
                </c:pt>
                <c:pt idx="219">
                  <c:v>3.1841977546027009E-2</c:v>
                </c:pt>
                <c:pt idx="220">
                  <c:v>5.9213529962911494E-2</c:v>
                </c:pt>
                <c:pt idx="221">
                  <c:v>5.1403178459964852E-2</c:v>
                </c:pt>
                <c:pt idx="222">
                  <c:v>-2.9233176766405865E-2</c:v>
                </c:pt>
                <c:pt idx="223">
                  <c:v>-4.1341619327008791E-2</c:v>
                </c:pt>
                <c:pt idx="224">
                  <c:v>4.0997622075594681E-2</c:v>
                </c:pt>
                <c:pt idx="225">
                  <c:v>-2.402622535174723E-2</c:v>
                </c:pt>
                <c:pt idx="226">
                  <c:v>-2.6435211855928802E-4</c:v>
                </c:pt>
                <c:pt idx="227">
                  <c:v>3.2556680172751887E-2</c:v>
                </c:pt>
                <c:pt idx="228">
                  <c:v>-5.1743791816399893E-3</c:v>
                </c:pt>
                <c:pt idx="229">
                  <c:v>6.2489175191496771E-2</c:v>
                </c:pt>
                <c:pt idx="230">
                  <c:v>-3.8930760027004921E-2</c:v>
                </c:pt>
                <c:pt idx="231">
                  <c:v>-3.2716777641532812E-3</c:v>
                </c:pt>
                <c:pt idx="232">
                  <c:v>2.2242282078221718E-3</c:v>
                </c:pt>
                <c:pt idx="233">
                  <c:v>1.778267807485566E-2</c:v>
                </c:pt>
                <c:pt idx="234">
                  <c:v>-2.4217084276669135E-2</c:v>
                </c:pt>
                <c:pt idx="235">
                  <c:v>-1.7750056331916422E-2</c:v>
                </c:pt>
                <c:pt idx="236">
                  <c:v>-9.9267107756716207E-3</c:v>
                </c:pt>
                <c:pt idx="237">
                  <c:v>-4.3165155420256396E-2</c:v>
                </c:pt>
                <c:pt idx="238">
                  <c:v>-6.3423033746905038E-4</c:v>
                </c:pt>
                <c:pt idx="239">
                  <c:v>-2.579781366524378E-2</c:v>
                </c:pt>
                <c:pt idx="240">
                  <c:v>2.0481673285480565E-2</c:v>
                </c:pt>
                <c:pt idx="241">
                  <c:v>2.1186278122833496E-2</c:v>
                </c:pt>
                <c:pt idx="242">
                  <c:v>2.1270825347133863E-2</c:v>
                </c:pt>
                <c:pt idx="243">
                  <c:v>1.7229117580507054E-2</c:v>
                </c:pt>
                <c:pt idx="244">
                  <c:v>-4.3010818993905854E-3</c:v>
                </c:pt>
                <c:pt idx="245">
                  <c:v>-1.7172468508600502E-2</c:v>
                </c:pt>
                <c:pt idx="246">
                  <c:v>-2.3469944436241629E-2</c:v>
                </c:pt>
                <c:pt idx="247">
                  <c:v>3.3331268786449007E-2</c:v>
                </c:pt>
                <c:pt idx="248">
                  <c:v>2.2496977638133322E-2</c:v>
                </c:pt>
                <c:pt idx="249">
                  <c:v>1.871571819594112E-2</c:v>
                </c:pt>
                <c:pt idx="250">
                  <c:v>-1.5113637810048184E-2</c:v>
                </c:pt>
                <c:pt idx="251">
                  <c:v>1.5821720393728457E-2</c:v>
                </c:pt>
                <c:pt idx="252">
                  <c:v>-7.0808258368028668E-4</c:v>
                </c:pt>
                <c:pt idx="253">
                  <c:v>-7.8221803061395822E-3</c:v>
                </c:pt>
                <c:pt idx="254">
                  <c:v>-1.7581101416396221E-2</c:v>
                </c:pt>
                <c:pt idx="255">
                  <c:v>4.9454398201396682E-3</c:v>
                </c:pt>
                <c:pt idx="256">
                  <c:v>2.5486841923837055E-2</c:v>
                </c:pt>
                <c:pt idx="257">
                  <c:v>1.440591261716662E-2</c:v>
                </c:pt>
                <c:pt idx="258">
                  <c:v>2.9593318428746945E-2</c:v>
                </c:pt>
                <c:pt idx="259">
                  <c:v>1.1596390749080445E-2</c:v>
                </c:pt>
                <c:pt idx="260">
                  <c:v>1.2432202837178103E-2</c:v>
                </c:pt>
                <c:pt idx="261">
                  <c:v>1.6555334036074128E-2</c:v>
                </c:pt>
                <c:pt idx="262">
                  <c:v>1.1326093157551809E-2</c:v>
                </c:pt>
                <c:pt idx="263">
                  <c:v>-5.1354751658411198E-2</c:v>
                </c:pt>
                <c:pt idx="264">
                  <c:v>8.2922488972549599E-3</c:v>
                </c:pt>
                <c:pt idx="265">
                  <c:v>-1.6135700779497818E-3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E-441B-A119-2EAD63D16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817328"/>
        <c:axId val="754816672"/>
      </c:scatterChart>
      <c:valAx>
        <c:axId val="75481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4816672"/>
        <c:crosses val="autoZero"/>
        <c:crossBetween val="midCat"/>
      </c:valAx>
      <c:valAx>
        <c:axId val="7548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481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Акрон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'Критерий Пирсона'!$G$62:$G$69</c:f>
              <c:numCache>
                <c:formatCode>General</c:formatCode>
                <c:ptCount val="8"/>
                <c:pt idx="0">
                  <c:v>5.3689368616325082</c:v>
                </c:pt>
                <c:pt idx="1">
                  <c:v>14.921450613444648</c:v>
                </c:pt>
                <c:pt idx="2">
                  <c:v>34.043720564362928</c:v>
                </c:pt>
                <c:pt idx="3">
                  <c:v>52.073880224327034</c:v>
                </c:pt>
                <c:pt idx="4">
                  <c:v>53.415271308613484</c:v>
                </c:pt>
                <c:pt idx="5">
                  <c:v>36.743449749310201</c:v>
                </c:pt>
                <c:pt idx="6">
                  <c:v>16.946113793339293</c:v>
                </c:pt>
                <c:pt idx="7">
                  <c:v>5.2378149000577139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0-40B0-8F41-1E660339A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120888"/>
        <c:axId val="74612449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'Критерий Пирсона'!$M$62:$M$69</c:f>
              <c:numCache>
                <c:formatCode>General</c:formatCode>
                <c:ptCount val="8"/>
                <c:pt idx="0">
                  <c:v>8</c:v>
                </c:pt>
                <c:pt idx="1">
                  <c:v>12</c:v>
                </c:pt>
                <c:pt idx="2">
                  <c:v>24</c:v>
                </c:pt>
                <c:pt idx="3">
                  <c:v>70</c:v>
                </c:pt>
                <c:pt idx="4">
                  <c:v>51</c:v>
                </c:pt>
                <c:pt idx="5">
                  <c:v>27</c:v>
                </c:pt>
                <c:pt idx="6">
                  <c:v>19</c:v>
                </c:pt>
                <c:pt idx="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90-40B0-8F41-1E660339A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120888"/>
        <c:axId val="746124496"/>
      </c:lineChart>
      <c:catAx>
        <c:axId val="746120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124496"/>
        <c:crosses val="autoZero"/>
        <c:auto val="1"/>
        <c:lblAlgn val="ctr"/>
        <c:lblOffset val="100"/>
        <c:noMultiLvlLbl val="0"/>
      </c:catAx>
      <c:valAx>
        <c:axId val="7461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12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ДЭК ао</a:t>
            </a:r>
            <a:endParaRPr lang="ru-RU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'Критерий Пирсона'!$H$62:$H$69</c:f>
              <c:numCache>
                <c:formatCode>General</c:formatCode>
                <c:ptCount val="8"/>
                <c:pt idx="0">
                  <c:v>5.0109158989885518</c:v>
                </c:pt>
                <c:pt idx="1">
                  <c:v>14.627560522664263</c:v>
                </c:pt>
                <c:pt idx="2">
                  <c:v>34.208524373601733</c:v>
                </c:pt>
                <c:pt idx="3">
                  <c:v>52.918566589246637</c:v>
                </c:pt>
                <c:pt idx="4">
                  <c:v>54.164289454686198</c:v>
                </c:pt>
                <c:pt idx="5">
                  <c:v>36.682233784423005</c:v>
                </c:pt>
                <c:pt idx="6">
                  <c:v>16.433450068529027</c:v>
                </c:pt>
                <c:pt idx="7">
                  <c:v>4.8676490929164515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C-4E59-A14F-C48E142BA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013656"/>
        <c:axId val="531017592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'Критерий Пирсона'!$N$62:$N$69</c:f>
              <c:numCache>
                <c:formatCode>General</c:formatCode>
                <c:ptCount val="8"/>
                <c:pt idx="0">
                  <c:v>4</c:v>
                </c:pt>
                <c:pt idx="1">
                  <c:v>15</c:v>
                </c:pt>
                <c:pt idx="2">
                  <c:v>35</c:v>
                </c:pt>
                <c:pt idx="3">
                  <c:v>54</c:v>
                </c:pt>
                <c:pt idx="4">
                  <c:v>59</c:v>
                </c:pt>
                <c:pt idx="5">
                  <c:v>31</c:v>
                </c:pt>
                <c:pt idx="6">
                  <c:v>14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3C-4E59-A14F-C48E142BA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013656"/>
        <c:axId val="531017592"/>
      </c:lineChart>
      <c:catAx>
        <c:axId val="531013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1017592"/>
        <c:crosses val="autoZero"/>
        <c:auto val="1"/>
        <c:lblAlgn val="ctr"/>
        <c:lblOffset val="100"/>
        <c:noMultiLvlLbl val="0"/>
      </c:catAx>
      <c:valAx>
        <c:axId val="53101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1013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Сбербанк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'Критерий Пирсона'!$I$62:$I$69</c:f>
              <c:numCache>
                <c:formatCode>General</c:formatCode>
                <c:ptCount val="8"/>
                <c:pt idx="0">
                  <c:v>6.1445129941411141</c:v>
                </c:pt>
                <c:pt idx="1">
                  <c:v>15.168495507239665</c:v>
                </c:pt>
                <c:pt idx="2">
                  <c:v>32.818088277507258</c:v>
                </c:pt>
                <c:pt idx="3">
                  <c:v>49.345860144378634</c:v>
                </c:pt>
                <c:pt idx="4">
                  <c:v>51.573999487756907</c:v>
                </c:pt>
                <c:pt idx="5">
                  <c:v>37.468118157210967</c:v>
                </c:pt>
                <c:pt idx="6">
                  <c:v>18.91838685242206</c:v>
                </c:pt>
                <c:pt idx="7">
                  <c:v>6.6370223937701098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6-45DF-814C-A1A6570A7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989992"/>
        <c:axId val="80998736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'Критерий Пирсона'!$O$62:$O$69</c:f>
              <c:numCache>
                <c:formatCode>General</c:formatCode>
                <c:ptCount val="8"/>
                <c:pt idx="0">
                  <c:v>7</c:v>
                </c:pt>
                <c:pt idx="1">
                  <c:v>17</c:v>
                </c:pt>
                <c:pt idx="2">
                  <c:v>27</c:v>
                </c:pt>
                <c:pt idx="3">
                  <c:v>45</c:v>
                </c:pt>
                <c:pt idx="4">
                  <c:v>65</c:v>
                </c:pt>
                <c:pt idx="5">
                  <c:v>34</c:v>
                </c:pt>
                <c:pt idx="6">
                  <c:v>12</c:v>
                </c:pt>
                <c:pt idx="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86-45DF-814C-A1A6570A7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989992"/>
        <c:axId val="809987368"/>
      </c:lineChart>
      <c:catAx>
        <c:axId val="809989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987368"/>
        <c:crosses val="autoZero"/>
        <c:auto val="1"/>
        <c:lblAlgn val="ctr"/>
        <c:lblOffset val="100"/>
        <c:noMultiLvlLbl val="0"/>
      </c:catAx>
      <c:valAx>
        <c:axId val="80998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98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Акрон</a:t>
            </a:r>
          </a:p>
        </c:rich>
      </c:tx>
      <c:layout>
        <c:manualLayout>
          <c:xMode val="edge"/>
          <c:yMode val="edge"/>
          <c:x val="0.4400137795275589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'Критерий Пирсона'!$G$52:$G$59</c:f>
              <c:numCache>
                <c:formatCode>General</c:formatCode>
                <c:ptCount val="8"/>
                <c:pt idx="0">
                  <c:v>8</c:v>
                </c:pt>
                <c:pt idx="1">
                  <c:v>20</c:v>
                </c:pt>
                <c:pt idx="2">
                  <c:v>44</c:v>
                </c:pt>
                <c:pt idx="3">
                  <c:v>114</c:v>
                </c:pt>
                <c:pt idx="4">
                  <c:v>165</c:v>
                </c:pt>
                <c:pt idx="5">
                  <c:v>192</c:v>
                </c:pt>
                <c:pt idx="6">
                  <c:v>211</c:v>
                </c:pt>
                <c:pt idx="7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8-469C-8FCA-39E5089D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113976"/>
        <c:axId val="812106760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'Критерий Пирсона'!$R$52:$R$59</c:f>
              <c:numCache>
                <c:formatCode>General</c:formatCode>
                <c:ptCount val="8"/>
                <c:pt idx="0">
                  <c:v>5.3689368616325082</c:v>
                </c:pt>
                <c:pt idx="1">
                  <c:v>20.290387475077157</c:v>
                </c:pt>
                <c:pt idx="2">
                  <c:v>54.334108039440089</c:v>
                </c:pt>
                <c:pt idx="3">
                  <c:v>106.40798826376712</c:v>
                </c:pt>
                <c:pt idx="4">
                  <c:v>159.82325957238061</c:v>
                </c:pt>
                <c:pt idx="5">
                  <c:v>196.56670932169081</c:v>
                </c:pt>
                <c:pt idx="6">
                  <c:v>213.5128231150301</c:v>
                </c:pt>
                <c:pt idx="7">
                  <c:v>218.75063801508782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8-469C-8FCA-39E5089D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113976"/>
        <c:axId val="812106760"/>
      </c:lineChart>
      <c:catAx>
        <c:axId val="812113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2106760"/>
        <c:crosses val="autoZero"/>
        <c:auto val="1"/>
        <c:lblAlgn val="ctr"/>
        <c:lblOffset val="100"/>
        <c:noMultiLvlLbl val="0"/>
      </c:catAx>
      <c:valAx>
        <c:axId val="81210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211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ДЭК</a:t>
            </a:r>
            <a:r>
              <a:rPr lang="ru-RU" baseline="0"/>
              <a:t> ао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'Критерий Пирсона'!$H$52:$H$59</c:f>
              <c:numCache>
                <c:formatCode>General</c:formatCode>
                <c:ptCount val="8"/>
                <c:pt idx="0">
                  <c:v>4</c:v>
                </c:pt>
                <c:pt idx="1">
                  <c:v>19</c:v>
                </c:pt>
                <c:pt idx="2">
                  <c:v>54</c:v>
                </c:pt>
                <c:pt idx="3">
                  <c:v>108</c:v>
                </c:pt>
                <c:pt idx="4">
                  <c:v>167</c:v>
                </c:pt>
                <c:pt idx="5">
                  <c:v>198</c:v>
                </c:pt>
                <c:pt idx="6">
                  <c:v>212</c:v>
                </c:pt>
                <c:pt idx="7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1-43BD-9F56-7A5467A57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126792"/>
        <c:axId val="74612941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'Критерий Пирсона'!$S$52:$S$59</c:f>
              <c:numCache>
                <c:formatCode>General</c:formatCode>
                <c:ptCount val="8"/>
                <c:pt idx="0">
                  <c:v>5.0109158989885518</c:v>
                </c:pt>
                <c:pt idx="1">
                  <c:v>19.638476421652815</c:v>
                </c:pt>
                <c:pt idx="2">
                  <c:v>53.847000795254544</c:v>
                </c:pt>
                <c:pt idx="3">
                  <c:v>106.76556738450118</c:v>
                </c:pt>
                <c:pt idx="4">
                  <c:v>160.92985683918738</c:v>
                </c:pt>
                <c:pt idx="5">
                  <c:v>197.61209062361038</c:v>
                </c:pt>
                <c:pt idx="6">
                  <c:v>214.04554069213941</c:v>
                </c:pt>
                <c:pt idx="7">
                  <c:v>218.91318978505586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C1-43BD-9F56-7A5467A57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126792"/>
        <c:axId val="746129416"/>
      </c:lineChart>
      <c:catAx>
        <c:axId val="746126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129416"/>
        <c:crosses val="autoZero"/>
        <c:auto val="1"/>
        <c:lblAlgn val="ctr"/>
        <c:lblOffset val="100"/>
        <c:noMultiLvlLbl val="0"/>
      </c:catAx>
      <c:valAx>
        <c:axId val="74612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612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Сбербанк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'Критерий Пирсона'!$I$52:$I$59</c:f>
              <c:numCache>
                <c:formatCode>General</c:formatCode>
                <c:ptCount val="8"/>
                <c:pt idx="0">
                  <c:v>7</c:v>
                </c:pt>
                <c:pt idx="1">
                  <c:v>24</c:v>
                </c:pt>
                <c:pt idx="2">
                  <c:v>51</c:v>
                </c:pt>
                <c:pt idx="3">
                  <c:v>96</c:v>
                </c:pt>
                <c:pt idx="4">
                  <c:v>161</c:v>
                </c:pt>
                <c:pt idx="5">
                  <c:v>195</c:v>
                </c:pt>
                <c:pt idx="6">
                  <c:v>207</c:v>
                </c:pt>
                <c:pt idx="7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E-4F2B-861C-ACF03F9B5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528968"/>
        <c:axId val="42553421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'Критерий Пирсона'!$T$52:$T$59</c:f>
              <c:numCache>
                <c:formatCode>General</c:formatCode>
                <c:ptCount val="8"/>
                <c:pt idx="0">
                  <c:v>6.1445129941411141</c:v>
                </c:pt>
                <c:pt idx="1">
                  <c:v>21.313008501380779</c:v>
                </c:pt>
                <c:pt idx="2">
                  <c:v>54.131096778888036</c:v>
                </c:pt>
                <c:pt idx="3">
                  <c:v>103.47695692326667</c:v>
                </c:pt>
                <c:pt idx="4">
                  <c:v>155.05095641102358</c:v>
                </c:pt>
                <c:pt idx="5">
                  <c:v>192.51907456823454</c:v>
                </c:pt>
                <c:pt idx="6">
                  <c:v>211.4374614206566</c:v>
                </c:pt>
                <c:pt idx="7">
                  <c:v>218.07448381442671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EE-4F2B-861C-ACF03F9B5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528968"/>
        <c:axId val="425534216"/>
      </c:lineChart>
      <c:catAx>
        <c:axId val="425528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534216"/>
        <c:crosses val="autoZero"/>
        <c:auto val="1"/>
        <c:lblAlgn val="ctr"/>
        <c:lblOffset val="100"/>
        <c:noMultiLvlLbl val="0"/>
      </c:catAx>
      <c:valAx>
        <c:axId val="42553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528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'Зависимость ЛД от T'!$B$3</c:f>
              <c:strCache>
                <c:ptCount val="1"/>
                <c:pt idx="0">
                  <c:v>Акрон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'Зависимость ЛД от T'!$B$4:$B$223</c:f>
              <c:numCache>
                <c:formatCode>General</c:formatCode>
                <c:ptCount val="220"/>
                <c:pt idx="0">
                  <c:v>5.1780332541119765E-2</c:v>
                </c:pt>
                <c:pt idx="1">
                  <c:v>-3.0745376421722835E-2</c:v>
                </c:pt>
                <c:pt idx="2">
                  <c:v>2.1171152232206315E-2</c:v>
                </c:pt>
                <c:pt idx="3">
                  <c:v>-3.827254620487576E-2</c:v>
                </c:pt>
                <c:pt idx="4">
                  <c:v>3.6617363238223309E-2</c:v>
                </c:pt>
                <c:pt idx="5">
                  <c:v>1.6492462075725165E-2</c:v>
                </c:pt>
                <c:pt idx="6">
                  <c:v>3.2190687272051946E-2</c:v>
                </c:pt>
                <c:pt idx="7">
                  <c:v>-3.440356713058202E-2</c:v>
                </c:pt>
                <c:pt idx="8">
                  <c:v>2.2128798585300375E-3</c:v>
                </c:pt>
                <c:pt idx="9">
                  <c:v>-2.054560880889137E-2</c:v>
                </c:pt>
                <c:pt idx="10">
                  <c:v>3.203935374461666E-2</c:v>
                </c:pt>
                <c:pt idx="11">
                  <c:v>2.2272635609123223E-2</c:v>
                </c:pt>
                <c:pt idx="12">
                  <c:v>4.3956114730381293E-3</c:v>
                </c:pt>
                <c:pt idx="13">
                  <c:v>3.4062357459188626E-2</c:v>
                </c:pt>
                <c:pt idx="14">
                  <c:v>-2.320186655697198E-3</c:v>
                </c:pt>
                <c:pt idx="15">
                  <c:v>-1.0507977598415093E-2</c:v>
                </c:pt>
                <c:pt idx="16">
                  <c:v>1.3600365064684469E-2</c:v>
                </c:pt>
                <c:pt idx="17">
                  <c:v>2.7009459907491363E-2</c:v>
                </c:pt>
                <c:pt idx="18">
                  <c:v>4.7024938644862777E-2</c:v>
                </c:pt>
                <c:pt idx="19">
                  <c:v>4.1528458696582275E-2</c:v>
                </c:pt>
                <c:pt idx="20">
                  <c:v>1.6807118316381191E-2</c:v>
                </c:pt>
                <c:pt idx="21">
                  <c:v>-1.3423020332140661E-2</c:v>
                </c:pt>
                <c:pt idx="22">
                  <c:v>1.2756131344436882E-2</c:v>
                </c:pt>
                <c:pt idx="23">
                  <c:v>2.1918685707646275E-2</c:v>
                </c:pt>
                <c:pt idx="24">
                  <c:v>1.0111309604320695E-2</c:v>
                </c:pt>
                <c:pt idx="25">
                  <c:v>3.8807895148553886E-2</c:v>
                </c:pt>
                <c:pt idx="26">
                  <c:v>-3.9478810973787463E-2</c:v>
                </c:pt>
                <c:pt idx="27">
                  <c:v>-3.0247040368424939E-3</c:v>
                </c:pt>
                <c:pt idx="28">
                  <c:v>1.1540296738866158E-2</c:v>
                </c:pt>
                <c:pt idx="29">
                  <c:v>0</c:v>
                </c:pt>
                <c:pt idx="30">
                  <c:v>5.550623741740271E-2</c:v>
                </c:pt>
                <c:pt idx="31">
                  <c:v>3.9295642371965089E-2</c:v>
                </c:pt>
                <c:pt idx="32">
                  <c:v>1.117627386400501E-2</c:v>
                </c:pt>
                <c:pt idx="33">
                  <c:v>3.9180001513817932E-2</c:v>
                </c:pt>
                <c:pt idx="34">
                  <c:v>2.1881498982088743E-2</c:v>
                </c:pt>
                <c:pt idx="35">
                  <c:v>3.1032109247728461E-2</c:v>
                </c:pt>
                <c:pt idx="36">
                  <c:v>0</c:v>
                </c:pt>
                <c:pt idx="37">
                  <c:v>3.4133006369458617E-2</c:v>
                </c:pt>
                <c:pt idx="38">
                  <c:v>1.2008149628396561E-2</c:v>
                </c:pt>
                <c:pt idx="39">
                  <c:v>7.9260652724207226E-3</c:v>
                </c:pt>
                <c:pt idx="40">
                  <c:v>-6.6006840313520242E-3</c:v>
                </c:pt>
                <c:pt idx="41">
                  <c:v>-5.610112890766788E-3</c:v>
                </c:pt>
                <c:pt idx="42">
                  <c:v>1.2578782206860185E-2</c:v>
                </c:pt>
                <c:pt idx="43">
                  <c:v>3.4133006369458617E-2</c:v>
                </c:pt>
                <c:pt idx="44">
                  <c:v>-4.8119248344198458E-2</c:v>
                </c:pt>
                <c:pt idx="45">
                  <c:v>-4.234304138788344E-3</c:v>
                </c:pt>
                <c:pt idx="46">
                  <c:v>-1.415428403330728E-3</c:v>
                </c:pt>
                <c:pt idx="47">
                  <c:v>4.2402890388854421E-3</c:v>
                </c:pt>
                <c:pt idx="48">
                  <c:v>2.1535152551297961E-2</c:v>
                </c:pt>
                <c:pt idx="49">
                  <c:v>-3.9380512871308525E-2</c:v>
                </c:pt>
                <c:pt idx="50">
                  <c:v>-1.2543718478530285E-2</c:v>
                </c:pt>
                <c:pt idx="51">
                  <c:v>-4.1523502791745506E-2</c:v>
                </c:pt>
                <c:pt idx="52">
                  <c:v>2.9197101033348462E-3</c:v>
                </c:pt>
                <c:pt idx="53">
                  <c:v>1.1594332780919227E-2</c:v>
                </c:pt>
                <c:pt idx="54">
                  <c:v>-8.6831225734608809E-3</c:v>
                </c:pt>
                <c:pt idx="55">
                  <c:v>-1.1696039763191298E-2</c:v>
                </c:pt>
                <c:pt idx="56">
                  <c:v>5.8651194523980576E-3</c:v>
                </c:pt>
                <c:pt idx="57">
                  <c:v>5.1293294387550481E-2</c:v>
                </c:pt>
                <c:pt idx="58">
                  <c:v>-2.5317807984289897E-2</c:v>
                </c:pt>
                <c:pt idx="59">
                  <c:v>1.1331566009550018E-2</c:v>
                </c:pt>
                <c:pt idx="60">
                  <c:v>4.5431074682398001E-2</c:v>
                </c:pt>
                <c:pt idx="61">
                  <c:v>-1.0825545504922447E-2</c:v>
                </c:pt>
                <c:pt idx="62">
                  <c:v>0</c:v>
                </c:pt>
                <c:pt idx="63">
                  <c:v>2.5521868795119338E-2</c:v>
                </c:pt>
                <c:pt idx="64">
                  <c:v>-7.3801072976225337E-3</c:v>
                </c:pt>
                <c:pt idx="65">
                  <c:v>-3.3135561596098789E-2</c:v>
                </c:pt>
                <c:pt idx="66">
                  <c:v>-1.5325673497781163E-3</c:v>
                </c:pt>
                <c:pt idx="67">
                  <c:v>-2.6231012148869758E-2</c:v>
                </c:pt>
                <c:pt idx="68">
                  <c:v>1.1560822401076006E-2</c:v>
                </c:pt>
                <c:pt idx="69">
                  <c:v>3.3901551675681416E-2</c:v>
                </c:pt>
                <c:pt idx="70">
                  <c:v>5.2562330090855508E-2</c:v>
                </c:pt>
                <c:pt idx="71">
                  <c:v>7.5019106517946917E-3</c:v>
                </c:pt>
                <c:pt idx="72">
                  <c:v>5.2413742684040136E-2</c:v>
                </c:pt>
                <c:pt idx="73">
                  <c:v>2.2441334472680454E-2</c:v>
                </c:pt>
                <c:pt idx="74">
                  <c:v>-8.3565945909414175E-3</c:v>
                </c:pt>
                <c:pt idx="75">
                  <c:v>5.5788150270389336E-3</c:v>
                </c:pt>
                <c:pt idx="76">
                  <c:v>-5.5788150270389978E-3</c:v>
                </c:pt>
                <c:pt idx="77">
                  <c:v>3.0459207484708439E-2</c:v>
                </c:pt>
                <c:pt idx="78">
                  <c:v>-1.1494379425735134E-2</c:v>
                </c:pt>
                <c:pt idx="79">
                  <c:v>1.2921931416920588E-2</c:v>
                </c:pt>
                <c:pt idx="80">
                  <c:v>-6.0094614962971048E-3</c:v>
                </c:pt>
                <c:pt idx="81">
                  <c:v>-9.227285769074894E-3</c:v>
                </c:pt>
                <c:pt idx="82">
                  <c:v>-4.9368475468688933E-3</c:v>
                </c:pt>
                <c:pt idx="83">
                  <c:v>-1.0241494052196907E-2</c:v>
                </c:pt>
                <c:pt idx="84">
                  <c:v>2.350177344953673E-3</c:v>
                </c:pt>
                <c:pt idx="85">
                  <c:v>-3.5238044189788743E-2</c:v>
                </c:pt>
                <c:pt idx="86">
                  <c:v>-1.0695289116747919E-2</c:v>
                </c:pt>
                <c:pt idx="87">
                  <c:v>1.0087201533400897E-2</c:v>
                </c:pt>
                <c:pt idx="88">
                  <c:v>6.3665517455416881E-3</c:v>
                </c:pt>
                <c:pt idx="89">
                  <c:v>7.5267553891272491E-3</c:v>
                </c:pt>
                <c:pt idx="90">
                  <c:v>-8.8186674597093857E-3</c:v>
                </c:pt>
                <c:pt idx="91">
                  <c:v>2.2947866888031965E-2</c:v>
                </c:pt>
                <c:pt idx="92">
                  <c:v>-1.0502722199149288E-2</c:v>
                </c:pt>
                <c:pt idx="93">
                  <c:v>-5.444659548231809E-3</c:v>
                </c:pt>
                <c:pt idx="94">
                  <c:v>-3.1738914296773335E-2</c:v>
                </c:pt>
                <c:pt idx="95">
                  <c:v>-2.5044897553404201E-2</c:v>
                </c:pt>
                <c:pt idx="96">
                  <c:v>-3.6284418337528108E-2</c:v>
                </c:pt>
                <c:pt idx="97">
                  <c:v>2.659576035758796E-3</c:v>
                </c:pt>
                <c:pt idx="98">
                  <c:v>-2.6578519942333137E-2</c:v>
                </c:pt>
                <c:pt idx="99">
                  <c:v>4.4021779392860755E-2</c:v>
                </c:pt>
                <c:pt idx="100">
                  <c:v>2.2581604696709313E-2</c:v>
                </c:pt>
                <c:pt idx="101">
                  <c:v>3.6025822256762034E-2</c:v>
                </c:pt>
                <c:pt idx="102">
                  <c:v>-3.0816665374081122E-3</c:v>
                </c:pt>
                <c:pt idx="103">
                  <c:v>5.8470700511864772E-3</c:v>
                </c:pt>
                <c:pt idx="104">
                  <c:v>-1.2039040299107571E-2</c:v>
                </c:pt>
                <c:pt idx="105">
                  <c:v>2.6055113747332694E-2</c:v>
                </c:pt>
                <c:pt idx="106">
                  <c:v>-1.0340724747402739E-2</c:v>
                </c:pt>
                <c:pt idx="107">
                  <c:v>-1.5565617796597889E-2</c:v>
                </c:pt>
                <c:pt idx="108">
                  <c:v>3.9852031109628653E-3</c:v>
                </c:pt>
                <c:pt idx="109">
                  <c:v>2.5523752685314996E-2</c:v>
                </c:pt>
                <c:pt idx="110">
                  <c:v>1.2931807673353149E-2</c:v>
                </c:pt>
                <c:pt idx="111">
                  <c:v>-2.7341080142974231E-4</c:v>
                </c:pt>
                <c:pt idx="112">
                  <c:v>3.1099540596750769E-2</c:v>
                </c:pt>
                <c:pt idx="113">
                  <c:v>-5.1165546528369119E-3</c:v>
                </c:pt>
                <c:pt idx="114">
                  <c:v>1.4429448262861031E-2</c:v>
                </c:pt>
                <c:pt idx="115">
                  <c:v>1.2838579917186371E-2</c:v>
                </c:pt>
                <c:pt idx="116">
                  <c:v>1.8954007883674455E-2</c:v>
                </c:pt>
                <c:pt idx="117">
                  <c:v>4.3335710693684464E-2</c:v>
                </c:pt>
                <c:pt idx="118">
                  <c:v>-3.886518689280936E-3</c:v>
                </c:pt>
                <c:pt idx="119">
                  <c:v>5.6950710489250302E-3</c:v>
                </c:pt>
                <c:pt idx="120">
                  <c:v>-9.8574079636123933E-3</c:v>
                </c:pt>
                <c:pt idx="121">
                  <c:v>3.1308690159182216E-2</c:v>
                </c:pt>
                <c:pt idx="122">
                  <c:v>2.928280520048783E-2</c:v>
                </c:pt>
                <c:pt idx="123">
                  <c:v>3.5070176225029974E-3</c:v>
                </c:pt>
                <c:pt idx="124">
                  <c:v>-2.2989518224698718E-2</c:v>
                </c:pt>
                <c:pt idx="125">
                  <c:v>4.8840145924253587E-3</c:v>
                </c:pt>
                <c:pt idx="126">
                  <c:v>2.8813517904745685E-2</c:v>
                </c:pt>
                <c:pt idx="127">
                  <c:v>4.9406052739085441E-3</c:v>
                </c:pt>
                <c:pt idx="128">
                  <c:v>-2.6395540275168043E-2</c:v>
                </c:pt>
                <c:pt idx="129">
                  <c:v>1.6726793805313583E-2</c:v>
                </c:pt>
                <c:pt idx="130">
                  <c:v>7.0838548884050419E-3</c:v>
                </c:pt>
                <c:pt idx="131">
                  <c:v>-3.5356548323077553E-3</c:v>
                </c:pt>
                <c:pt idx="132">
                  <c:v>-1.4440435722336913E-3</c:v>
                </c:pt>
                <c:pt idx="133">
                  <c:v>-8.6418849164435103E-3</c:v>
                </c:pt>
                <c:pt idx="134">
                  <c:v>1.5594404231325135E-2</c:v>
                </c:pt>
                <c:pt idx="135">
                  <c:v>9.1954670931003943E-3</c:v>
                </c:pt>
                <c:pt idx="136">
                  <c:v>-1.6147986407981992E-2</c:v>
                </c:pt>
                <c:pt idx="137">
                  <c:v>0</c:v>
                </c:pt>
                <c:pt idx="138">
                  <c:v>-9.345862418237658E-3</c:v>
                </c:pt>
                <c:pt idx="139">
                  <c:v>1.8605187831034486E-2</c:v>
                </c:pt>
                <c:pt idx="140">
                  <c:v>1.3730192811902037E-2</c:v>
                </c:pt>
                <c:pt idx="141">
                  <c:v>-4.6996319525774224E-2</c:v>
                </c:pt>
                <c:pt idx="142">
                  <c:v>2.1911584610946354E-2</c:v>
                </c:pt>
                <c:pt idx="143">
                  <c:v>1.3656039091205012E-2</c:v>
                </c:pt>
                <c:pt idx="144">
                  <c:v>7.5575763360794333E-3</c:v>
                </c:pt>
                <c:pt idx="145">
                  <c:v>2.0097774804996606E-2</c:v>
                </c:pt>
                <c:pt idx="146">
                  <c:v>1.4598799421152631E-2</c:v>
                </c:pt>
                <c:pt idx="147">
                  <c:v>1.7680018536172411E-2</c:v>
                </c:pt>
                <c:pt idx="148">
                  <c:v>8.5069768127044622E-3</c:v>
                </c:pt>
                <c:pt idx="149">
                  <c:v>2.6539555234612312E-2</c:v>
                </c:pt>
                <c:pt idx="150">
                  <c:v>2.9852963149681128E-2</c:v>
                </c:pt>
                <c:pt idx="151">
                  <c:v>-1.5668328157724665E-2</c:v>
                </c:pt>
                <c:pt idx="152">
                  <c:v>7.3386903934665546E-3</c:v>
                </c:pt>
                <c:pt idx="153">
                  <c:v>-2.1528533611010897E-3</c:v>
                </c:pt>
                <c:pt idx="154">
                  <c:v>-2.3771700553162765E-2</c:v>
                </c:pt>
                <c:pt idx="155">
                  <c:v>8.5705392211121775E-3</c:v>
                </c:pt>
                <c:pt idx="156">
                  <c:v>-4.3859719432543286E-3</c:v>
                </c:pt>
                <c:pt idx="157">
                  <c:v>1.3100624045698056E-2</c:v>
                </c:pt>
                <c:pt idx="158">
                  <c:v>1.720472544963076E-2</c:v>
                </c:pt>
                <c:pt idx="159">
                  <c:v>-1.5037877364540559E-2</c:v>
                </c:pt>
                <c:pt idx="160">
                  <c:v>-4.3384015985981298E-3</c:v>
                </c:pt>
                <c:pt idx="161">
                  <c:v>-1.7544309650909508E-2</c:v>
                </c:pt>
                <c:pt idx="162">
                  <c:v>3.5335725813110445E-3</c:v>
                </c:pt>
                <c:pt idx="163">
                  <c:v>3.7642341602875447E-2</c:v>
                </c:pt>
                <c:pt idx="164">
                  <c:v>-4.6818557536148879E-3</c:v>
                </c:pt>
                <c:pt idx="165">
                  <c:v>-1.7079423451561474E-3</c:v>
                </c:pt>
                <c:pt idx="166">
                  <c:v>8.5324237258417558E-4</c:v>
                </c:pt>
                <c:pt idx="167">
                  <c:v>-4.2735107773820497E-3</c:v>
                </c:pt>
                <c:pt idx="168">
                  <c:v>0</c:v>
                </c:pt>
                <c:pt idx="169">
                  <c:v>2.7456846233039289E-2</c:v>
                </c:pt>
                <c:pt idx="170">
                  <c:v>-5.0125418235442863E-3</c:v>
                </c:pt>
                <c:pt idx="171">
                  <c:v>-1.2642393415176468E-2</c:v>
                </c:pt>
                <c:pt idx="172">
                  <c:v>-3.3984739591116212E-3</c:v>
                </c:pt>
                <c:pt idx="173">
                  <c:v>0</c:v>
                </c:pt>
                <c:pt idx="174">
                  <c:v>-2.2376148729503619E-2</c:v>
                </c:pt>
                <c:pt idx="175">
                  <c:v>-4.7982643859198941E-3</c:v>
                </c:pt>
                <c:pt idx="176">
                  <c:v>-8.7489069447610642E-4</c:v>
                </c:pt>
                <c:pt idx="177">
                  <c:v>-3.5072372645654254E-3</c:v>
                </c:pt>
                <c:pt idx="178">
                  <c:v>-7.4939737974080989E-3</c:v>
                </c:pt>
                <c:pt idx="179">
                  <c:v>-8.8889474172460393E-3</c:v>
                </c:pt>
                <c:pt idx="180">
                  <c:v>1.0215500784451858E-2</c:v>
                </c:pt>
                <c:pt idx="181">
                  <c:v>4.4179368953616531E-4</c:v>
                </c:pt>
                <c:pt idx="182">
                  <c:v>7.042282625412951E-3</c:v>
                </c:pt>
                <c:pt idx="183">
                  <c:v>4.7940819646743755E-3</c:v>
                </c:pt>
                <c:pt idx="184">
                  <c:v>7.3641225151350386E-3</c:v>
                </c:pt>
                <c:pt idx="185">
                  <c:v>-1.8293193047325376E-2</c:v>
                </c:pt>
                <c:pt idx="186">
                  <c:v>-7.9435545675150473E-3</c:v>
                </c:pt>
                <c:pt idx="187">
                  <c:v>1.1015753604485309E-2</c:v>
                </c:pt>
                <c:pt idx="188">
                  <c:v>1.435743609831348E-2</c:v>
                </c:pt>
                <c:pt idx="189">
                  <c:v>1.1168500970576383E-2</c:v>
                </c:pt>
                <c:pt idx="190">
                  <c:v>-6.8581494694540711E-3</c:v>
                </c:pt>
                <c:pt idx="191">
                  <c:v>0</c:v>
                </c:pt>
                <c:pt idx="192">
                  <c:v>4.2918520815410843E-3</c:v>
                </c:pt>
                <c:pt idx="193">
                  <c:v>-1.7145310672405669E-3</c:v>
                </c:pt>
                <c:pt idx="194">
                  <c:v>1.2787898049755688E-2</c:v>
                </c:pt>
                <c:pt idx="195">
                  <c:v>-2.5445306349947613E-3</c:v>
                </c:pt>
                <c:pt idx="196">
                  <c:v>2.7226812700213952E-2</c:v>
                </c:pt>
                <c:pt idx="197">
                  <c:v>3.5319279007561336E-2</c:v>
                </c:pt>
                <c:pt idx="198">
                  <c:v>-3.996807878520206E-3</c:v>
                </c:pt>
                <c:pt idx="199">
                  <c:v>-4.8173517490440743E-3</c:v>
                </c:pt>
                <c:pt idx="200">
                  <c:v>-5.2451199531476558E-3</c:v>
                </c:pt>
                <c:pt idx="201">
                  <c:v>1.9231361927887592E-2</c:v>
                </c:pt>
                <c:pt idx="202">
                  <c:v>-2.3837913552762504E-3</c:v>
                </c:pt>
                <c:pt idx="203">
                  <c:v>0</c:v>
                </c:pt>
                <c:pt idx="204">
                  <c:v>-4.3850977184185531E-3</c:v>
                </c:pt>
                <c:pt idx="205">
                  <c:v>-9.2314522727463232E-3</c:v>
                </c:pt>
                <c:pt idx="206">
                  <c:v>-5.2557226296711659E-3</c:v>
                </c:pt>
                <c:pt idx="207">
                  <c:v>-6.9148129905840187E-3</c:v>
                </c:pt>
                <c:pt idx="208">
                  <c:v>2.4390255993587892E-3</c:v>
                </c:pt>
                <c:pt idx="209">
                  <c:v>4.8602768822526626E-3</c:v>
                </c:pt>
                <c:pt idx="210">
                  <c:v>-2.0408871631207123E-2</c:v>
                </c:pt>
                <c:pt idx="211">
                  <c:v>-5.789925190412523E-3</c:v>
                </c:pt>
                <c:pt idx="212">
                  <c:v>-7.0759920632526346E-3</c:v>
                </c:pt>
                <c:pt idx="213">
                  <c:v>-8.3577104739615776E-4</c:v>
                </c:pt>
                <c:pt idx="214">
                  <c:v>-1.7714507932317755E-2</c:v>
                </c:pt>
                <c:pt idx="215">
                  <c:v>8.4746269909722356E-3</c:v>
                </c:pt>
                <c:pt idx="216">
                  <c:v>-1.689189590844829E-3</c:v>
                </c:pt>
                <c:pt idx="217">
                  <c:v>2.215346607169514E-2</c:v>
                </c:pt>
                <c:pt idx="218">
                  <c:v>2.8895788939681134E-3</c:v>
                </c:pt>
                <c:pt idx="219">
                  <c:v>-1.495044457843912E-2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05-4163-A820-10B5EFFA5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876176"/>
        <c:axId val="692875192"/>
      </c:lineChart>
      <c:catAx>
        <c:axId val="69287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875192"/>
        <c:crosses val="autoZero"/>
        <c:auto val="1"/>
        <c:lblAlgn val="ctr"/>
        <c:lblOffset val="100"/>
        <c:noMultiLvlLbl val="0"/>
      </c:catAx>
      <c:valAx>
        <c:axId val="69287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87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'Зависимость ЛД от T'!$C$3</c:f>
              <c:strCache>
                <c:ptCount val="1"/>
                <c:pt idx="0">
                  <c:v>ДЭК ао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'Зависимость ЛД от T'!$C$4:$C$223</c:f>
              <c:numCache>
                <c:formatCode>General</c:formatCode>
                <c:ptCount val="220"/>
                <c:pt idx="0">
                  <c:v>-7.6308193063324301E-2</c:v>
                </c:pt>
                <c:pt idx="1">
                  <c:v>-8.8496152769824993E-3</c:v>
                </c:pt>
                <c:pt idx="2">
                  <c:v>-3.9045673768973103E-2</c:v>
                </c:pt>
                <c:pt idx="3">
                  <c:v>0</c:v>
                </c:pt>
                <c:pt idx="4">
                  <c:v>-4.5091571503065177E-2</c:v>
                </c:pt>
                <c:pt idx="5">
                  <c:v>2.2320189090587601E-2</c:v>
                </c:pt>
                <c:pt idx="6">
                  <c:v>-4.1141943331175185E-2</c:v>
                </c:pt>
                <c:pt idx="7">
                  <c:v>-3.0459207484708574E-2</c:v>
                </c:pt>
                <c:pt idx="8">
                  <c:v>-7.2681551434804814E-2</c:v>
                </c:pt>
                <c:pt idx="9">
                  <c:v>6.1276554820814594E-2</c:v>
                </c:pt>
                <c:pt idx="10">
                  <c:v>1.854050791574249E-2</c:v>
                </c:pt>
                <c:pt idx="11">
                  <c:v>-4.7012181997054599E-2</c:v>
                </c:pt>
                <c:pt idx="12">
                  <c:v>5.998818229253443E-3</c:v>
                </c:pt>
                <c:pt idx="13">
                  <c:v>-1.9324272826402814E-2</c:v>
                </c:pt>
                <c:pt idx="14">
                  <c:v>6.6894234830030222E-2</c:v>
                </c:pt>
                <c:pt idx="15">
                  <c:v>8.9948236662939579E-2</c:v>
                </c:pt>
                <c:pt idx="16">
                  <c:v>7.6562714104372903E-2</c:v>
                </c:pt>
                <c:pt idx="17">
                  <c:v>-3.1090587070031119E-2</c:v>
                </c:pt>
                <c:pt idx="18">
                  <c:v>5.2219439811516249E-3</c:v>
                </c:pt>
                <c:pt idx="19">
                  <c:v>-1.0471299867295366E-2</c:v>
                </c:pt>
                <c:pt idx="20">
                  <c:v>-2.0202707317519355E-2</c:v>
                </c:pt>
                <c:pt idx="21">
                  <c:v>-4.8414294967487607E-2</c:v>
                </c:pt>
                <c:pt idx="22">
                  <c:v>-4.1432853736205394E-2</c:v>
                </c:pt>
                <c:pt idx="23">
                  <c:v>-3.7573480564423778E-2</c:v>
                </c:pt>
                <c:pt idx="24">
                  <c:v>-3.3840979842405684E-3</c:v>
                </c:pt>
                <c:pt idx="25">
                  <c:v>-4.0351295523567463E-2</c:v>
                </c:pt>
                <c:pt idx="26">
                  <c:v>-2.1403908663153604E-2</c:v>
                </c:pt>
                <c:pt idx="27">
                  <c:v>-2.6798193154724047E-2</c:v>
                </c:pt>
                <c:pt idx="28">
                  <c:v>-4.3603637482132022E-2</c:v>
                </c:pt>
                <c:pt idx="29">
                  <c:v>2.8828351899977595E-2</c:v>
                </c:pt>
                <c:pt idx="30">
                  <c:v>-3.7220009536226013E-2</c:v>
                </c:pt>
                <c:pt idx="31">
                  <c:v>-3.1386313820670718E-2</c:v>
                </c:pt>
                <c:pt idx="32">
                  <c:v>2.8573372444056163E-2</c:v>
                </c:pt>
                <c:pt idx="33">
                  <c:v>2.0906684819313643E-2</c:v>
                </c:pt>
                <c:pt idx="34">
                  <c:v>5.7398538706032211E-2</c:v>
                </c:pt>
                <c:pt idx="35">
                  <c:v>1.660415505203516E-2</c:v>
                </c:pt>
                <c:pt idx="36">
                  <c:v>-1.204833851617448E-2</c:v>
                </c:pt>
                <c:pt idx="37">
                  <c:v>1.0550210895152392E-2</c:v>
                </c:pt>
                <c:pt idx="38">
                  <c:v>-1.2066511413116479E-2</c:v>
                </c:pt>
                <c:pt idx="39">
                  <c:v>1.516300517964008E-3</c:v>
                </c:pt>
                <c:pt idx="40">
                  <c:v>0</c:v>
                </c:pt>
                <c:pt idx="41">
                  <c:v>2.3989156370022576E-2</c:v>
                </c:pt>
                <c:pt idx="42">
                  <c:v>-1.1922644956906146E-2</c:v>
                </c:pt>
                <c:pt idx="43">
                  <c:v>-4.4451762570833921E-2</c:v>
                </c:pt>
                <c:pt idx="44">
                  <c:v>-6.9776877799160197E-2</c:v>
                </c:pt>
                <c:pt idx="45">
                  <c:v>8.3682496705165792E-3</c:v>
                </c:pt>
                <c:pt idx="46">
                  <c:v>-1.6680571006970587E-3</c:v>
                </c:pt>
                <c:pt idx="47">
                  <c:v>4.9958471933716697E-3</c:v>
                </c:pt>
                <c:pt idx="48">
                  <c:v>-3.8874152761664831E-2</c:v>
                </c:pt>
                <c:pt idx="49">
                  <c:v>7.4622640204197108E-2</c:v>
                </c:pt>
                <c:pt idx="50">
                  <c:v>-3.0562650410166696E-2</c:v>
                </c:pt>
                <c:pt idx="51">
                  <c:v>-1.2142386825725425E-2</c:v>
                </c:pt>
                <c:pt idx="52">
                  <c:v>1.2142386825725561E-2</c:v>
                </c:pt>
                <c:pt idx="53">
                  <c:v>-4.7670102018130031E-2</c:v>
                </c:pt>
                <c:pt idx="54">
                  <c:v>-3.8714512180690393E-2</c:v>
                </c:pt>
                <c:pt idx="55">
                  <c:v>5.8410762156414303E-2</c:v>
                </c:pt>
                <c:pt idx="56">
                  <c:v>8.656801630845902E-2</c:v>
                </c:pt>
                <c:pt idx="57">
                  <c:v>-1.1447385840350835E-2</c:v>
                </c:pt>
                <c:pt idx="58">
                  <c:v>-4.7146778425702078E-2</c:v>
                </c:pt>
                <c:pt idx="59">
                  <c:v>2.8889009852137069E-2</c:v>
                </c:pt>
                <c:pt idx="60">
                  <c:v>1.496287267671232E-2</c:v>
                </c:pt>
                <c:pt idx="61">
                  <c:v>2.2839491969822736E-2</c:v>
                </c:pt>
                <c:pt idx="62">
                  <c:v>2.7050177533026042E-2</c:v>
                </c:pt>
                <c:pt idx="63">
                  <c:v>1.557663892873732E-2</c:v>
                </c:pt>
                <c:pt idx="64">
                  <c:v>-1.6023649468157063E-2</c:v>
                </c:pt>
                <c:pt idx="65">
                  <c:v>-7.3692301065483327E-3</c:v>
                </c:pt>
                <c:pt idx="66">
                  <c:v>-4.2302379690689389E-2</c:v>
                </c:pt>
                <c:pt idx="67">
                  <c:v>-1.2461220437812002E-2</c:v>
                </c:pt>
                <c:pt idx="68">
                  <c:v>-7.8678612006136787E-3</c:v>
                </c:pt>
                <c:pt idx="69">
                  <c:v>-4.7506027585978647E-3</c:v>
                </c:pt>
                <c:pt idx="70">
                  <c:v>4.7506027585977988E-3</c:v>
                </c:pt>
                <c:pt idx="71">
                  <c:v>-9.5238815112554786E-3</c:v>
                </c:pt>
                <c:pt idx="72">
                  <c:v>6.0343129907468436E-2</c:v>
                </c:pt>
                <c:pt idx="73">
                  <c:v>6.2565855991738306E-2</c:v>
                </c:pt>
                <c:pt idx="74">
                  <c:v>9.8246404285181003E-3</c:v>
                </c:pt>
                <c:pt idx="75">
                  <c:v>-6.3421826437495943E-2</c:v>
                </c:pt>
                <c:pt idx="76">
                  <c:v>3.3653505041642363E-2</c:v>
                </c:pt>
                <c:pt idx="77">
                  <c:v>2.2305757514298186E-2</c:v>
                </c:pt>
                <c:pt idx="78">
                  <c:v>2.8987536873252187E-2</c:v>
                </c:pt>
                <c:pt idx="79">
                  <c:v>-7.168489478612516E-3</c:v>
                </c:pt>
                <c:pt idx="80">
                  <c:v>1.4285957247476434E-2</c:v>
                </c:pt>
                <c:pt idx="81">
                  <c:v>-1.7167803622365446E-2</c:v>
                </c:pt>
                <c:pt idx="82">
                  <c:v>-3.0771658666753545E-2</c:v>
                </c:pt>
                <c:pt idx="83">
                  <c:v>2.2075951699199826E-2</c:v>
                </c:pt>
                <c:pt idx="84">
                  <c:v>-7.242983784481459E-2</c:v>
                </c:pt>
                <c:pt idx="85">
                  <c:v>-8.1478270725948113E-2</c:v>
                </c:pt>
                <c:pt idx="86">
                  <c:v>-1.7123706078591514E-2</c:v>
                </c:pt>
                <c:pt idx="87">
                  <c:v>-1.5666116744399463E-2</c:v>
                </c:pt>
                <c:pt idx="88">
                  <c:v>-7.275935428242819E-2</c:v>
                </c:pt>
                <c:pt idx="89">
                  <c:v>-1.3295542481244614E-2</c:v>
                </c:pt>
                <c:pt idx="90">
                  <c:v>9.5329606587236868E-3</c:v>
                </c:pt>
                <c:pt idx="91">
                  <c:v>1.6933612529439673E-2</c:v>
                </c:pt>
                <c:pt idx="92">
                  <c:v>1.8639334380627327E-3</c:v>
                </c:pt>
                <c:pt idx="93">
                  <c:v>-2.8330506626225996E-2</c:v>
                </c:pt>
                <c:pt idx="94">
                  <c:v>-1.9175461292718174E-3</c:v>
                </c:pt>
                <c:pt idx="95">
                  <c:v>-1.1583141089630759E-2</c:v>
                </c:pt>
                <c:pt idx="96">
                  <c:v>-3.3566823639083275E-2</c:v>
                </c:pt>
                <c:pt idx="97">
                  <c:v>2.006018726865766E-3</c:v>
                </c:pt>
                <c:pt idx="98">
                  <c:v>-0.10781286333653349</c:v>
                </c:pt>
                <c:pt idx="99">
                  <c:v>-1.8018505502678365E-2</c:v>
                </c:pt>
                <c:pt idx="100">
                  <c:v>2.2472855852058576E-2</c:v>
                </c:pt>
                <c:pt idx="101">
                  <c:v>3.0636969461889801E-2</c:v>
                </c:pt>
                <c:pt idx="102">
                  <c:v>-1.5201161332050553E-2</c:v>
                </c:pt>
                <c:pt idx="103">
                  <c:v>3.0174703122213032E-2</c:v>
                </c:pt>
                <c:pt idx="104">
                  <c:v>2.1208915691376296E-3</c:v>
                </c:pt>
                <c:pt idx="105">
                  <c:v>-4.773140282118981E-2</c:v>
                </c:pt>
                <c:pt idx="106">
                  <c:v>1.3245226750020723E-2</c:v>
                </c:pt>
                <c:pt idx="107">
                  <c:v>1.4815085785140682E-2</c:v>
                </c:pt>
                <c:pt idx="108">
                  <c:v>-6.7343572065179783E-2</c:v>
                </c:pt>
                <c:pt idx="109">
                  <c:v>1.7817843316793893E-2</c:v>
                </c:pt>
                <c:pt idx="110">
                  <c:v>5.37186070084218E-2</c:v>
                </c:pt>
                <c:pt idx="111">
                  <c:v>-6.2959284568148118E-3</c:v>
                </c:pt>
                <c:pt idx="112">
                  <c:v>-1.2320484388040624E-2</c:v>
                </c:pt>
                <c:pt idx="113">
                  <c:v>-2.0682530640590683E-3</c:v>
                </c:pt>
                <c:pt idx="114">
                  <c:v>2.2518863535349824E-2</c:v>
                </c:pt>
                <c:pt idx="115">
                  <c:v>8.3462577320942269E-2</c:v>
                </c:pt>
                <c:pt idx="116">
                  <c:v>-3.7313476128581356E-3</c:v>
                </c:pt>
                <c:pt idx="117">
                  <c:v>-3.6577706139927939E-2</c:v>
                </c:pt>
                <c:pt idx="118">
                  <c:v>3.4685557987890109E-2</c:v>
                </c:pt>
                <c:pt idx="119">
                  <c:v>-2.8820438535491971E-2</c:v>
                </c:pt>
                <c:pt idx="120">
                  <c:v>-3.9062549670650995E-3</c:v>
                </c:pt>
                <c:pt idx="121">
                  <c:v>-2.1761491781512748E-2</c:v>
                </c:pt>
                <c:pt idx="122">
                  <c:v>-5.5555698446021051E-3</c:v>
                </c:pt>
                <c:pt idx="123">
                  <c:v>-2.1112677237559295E-2</c:v>
                </c:pt>
                <c:pt idx="124">
                  <c:v>-8.6687849364466118E-3</c:v>
                </c:pt>
                <c:pt idx="125">
                  <c:v>6.199647879525429E-3</c:v>
                </c:pt>
                <c:pt idx="126">
                  <c:v>-1.1187189390564381E-2</c:v>
                </c:pt>
                <c:pt idx="127">
                  <c:v>7.0542058473780839E-2</c:v>
                </c:pt>
                <c:pt idx="128">
                  <c:v>-6.2112000926406357E-3</c:v>
                </c:pt>
                <c:pt idx="129">
                  <c:v>-1.3591427203539001E-2</c:v>
                </c:pt>
                <c:pt idx="130">
                  <c:v>2.10305019677889E-3</c:v>
                </c:pt>
                <c:pt idx="131">
                  <c:v>3.6105004642116356E-2</c:v>
                </c:pt>
                <c:pt idx="132">
                  <c:v>-4.0821994520255166E-2</c:v>
                </c:pt>
                <c:pt idx="133">
                  <c:v>5.1067433291164054E-2</c:v>
                </c:pt>
                <c:pt idx="134">
                  <c:v>-4.3010818993906973E-3</c:v>
                </c:pt>
                <c:pt idx="135">
                  <c:v>-2.5895569067336775E-3</c:v>
                </c:pt>
                <c:pt idx="136">
                  <c:v>2.5895569067336767E-3</c:v>
                </c:pt>
                <c:pt idx="137">
                  <c:v>4.0546094394350009E-2</c:v>
                </c:pt>
                <c:pt idx="138">
                  <c:v>5.6330256442719981E-2</c:v>
                </c:pt>
                <c:pt idx="139">
                  <c:v>2.9300476947782383E-2</c:v>
                </c:pt>
                <c:pt idx="140">
                  <c:v>-1.6086137751624496E-2</c:v>
                </c:pt>
                <c:pt idx="141">
                  <c:v>-1.5455953617805973E-3</c:v>
                </c:pt>
                <c:pt idx="142">
                  <c:v>4.0172131432815707E-2</c:v>
                </c:pt>
                <c:pt idx="143">
                  <c:v>5.5630087885179272E-2</c:v>
                </c:pt>
                <c:pt idx="144">
                  <c:v>3.9274768668308348E-2</c:v>
                </c:pt>
                <c:pt idx="145">
                  <c:v>-7.287637151334915E-2</c:v>
                </c:pt>
                <c:pt idx="146">
                  <c:v>9.5174069868901711E-3</c:v>
                </c:pt>
                <c:pt idx="147">
                  <c:v>-5.56471787143916E-2</c:v>
                </c:pt>
                <c:pt idx="148">
                  <c:v>-5.8927207731302889E-2</c:v>
                </c:pt>
                <c:pt idx="149">
                  <c:v>-4.8854599235017032E-2</c:v>
                </c:pt>
                <c:pt idx="150">
                  <c:v>2.670385644742819E-2</c:v>
                </c:pt>
                <c:pt idx="151">
                  <c:v>-1.3262793878410445E-2</c:v>
                </c:pt>
                <c:pt idx="152">
                  <c:v>-3.4168895615249897E-2</c:v>
                </c:pt>
                <c:pt idx="153">
                  <c:v>9.0681105878592225E-2</c:v>
                </c:pt>
                <c:pt idx="154">
                  <c:v>-1.7241806434505878E-2</c:v>
                </c:pt>
                <c:pt idx="155">
                  <c:v>-1.2500162764231494E-2</c:v>
                </c:pt>
                <c:pt idx="156">
                  <c:v>-4.2395558967685619E-2</c:v>
                </c:pt>
                <c:pt idx="157">
                  <c:v>-2.5250510968887103E-2</c:v>
                </c:pt>
                <c:pt idx="158">
                  <c:v>-6.2476941955386708E-2</c:v>
                </c:pt>
                <c:pt idx="159">
                  <c:v>3.1032109247728461E-2</c:v>
                </c:pt>
                <c:pt idx="160">
                  <c:v>-4.8373584284215711E-2</c:v>
                </c:pt>
                <c:pt idx="161">
                  <c:v>-3.1090587070031119E-2</c:v>
                </c:pt>
                <c:pt idx="162">
                  <c:v>-1.2103022171243649E-2</c:v>
                </c:pt>
                <c:pt idx="163">
                  <c:v>1.9593693900401284E-2</c:v>
                </c:pt>
                <c:pt idx="164">
                  <c:v>-1.5037877364540559E-2</c:v>
                </c:pt>
                <c:pt idx="165">
                  <c:v>1.5140048312150113E-3</c:v>
                </c:pt>
                <c:pt idx="166">
                  <c:v>-9.4023526783903934E-3</c:v>
                </c:pt>
                <c:pt idx="167">
                  <c:v>1.140569224656556E-2</c:v>
                </c:pt>
                <c:pt idx="168">
                  <c:v>3.3300064071874295E-3</c:v>
                </c:pt>
                <c:pt idx="169">
                  <c:v>3.9814252991848221E-3</c:v>
                </c:pt>
                <c:pt idx="170">
                  <c:v>1.642073021232749E-2</c:v>
                </c:pt>
                <c:pt idx="171">
                  <c:v>-3.3115608784497437E-2</c:v>
                </c:pt>
                <c:pt idx="172">
                  <c:v>-7.6234032743511218E-2</c:v>
                </c:pt>
                <c:pt idx="173">
                  <c:v>5.1692923827393551E-2</c:v>
                </c:pt>
                <c:pt idx="174">
                  <c:v>-2.4451095864164423E-2</c:v>
                </c:pt>
                <c:pt idx="175">
                  <c:v>-3.3072748274022193E-2</c:v>
                </c:pt>
                <c:pt idx="176">
                  <c:v>-4.2559614418796007E-2</c:v>
                </c:pt>
                <c:pt idx="177">
                  <c:v>-8.4259403140717112E-3</c:v>
                </c:pt>
                <c:pt idx="178">
                  <c:v>-1.4723241552893942E-2</c:v>
                </c:pt>
                <c:pt idx="179">
                  <c:v>-9.0637274104932428E-2</c:v>
                </c:pt>
                <c:pt idx="180">
                  <c:v>-9.5908649449853889E-2</c:v>
                </c:pt>
                <c:pt idx="181">
                  <c:v>3.421508044451415E-2</c:v>
                </c:pt>
                <c:pt idx="182">
                  <c:v>-9.3312177141651825E-2</c:v>
                </c:pt>
                <c:pt idx="183">
                  <c:v>-2.5112700815075214E-2</c:v>
                </c:pt>
                <c:pt idx="184">
                  <c:v>8.9833188851915283E-3</c:v>
                </c:pt>
                <c:pt idx="185">
                  <c:v>2.0121403199421028E-2</c:v>
                </c:pt>
                <c:pt idx="186">
                  <c:v>3.5228691883744029E-2</c:v>
                </c:pt>
                <c:pt idx="187">
                  <c:v>-1.6285741870785558E-2</c:v>
                </c:pt>
                <c:pt idx="188">
                  <c:v>-4.9689708591315419E-2</c:v>
                </c:pt>
                <c:pt idx="189">
                  <c:v>5.7353700847441276E-3</c:v>
                </c:pt>
                <c:pt idx="190">
                  <c:v>-1.9802627296179754E-2</c:v>
                </c:pt>
                <c:pt idx="191">
                  <c:v>-1.6807118316381289E-2</c:v>
                </c:pt>
                <c:pt idx="192">
                  <c:v>-5.949868806234943E-3</c:v>
                </c:pt>
                <c:pt idx="193">
                  <c:v>-5.3404373842947744E-2</c:v>
                </c:pt>
                <c:pt idx="194">
                  <c:v>-3.7567404362779028E-2</c:v>
                </c:pt>
                <c:pt idx="195">
                  <c:v>1.390843004613215E-2</c:v>
                </c:pt>
                <c:pt idx="196">
                  <c:v>6.4249876826577412E-3</c:v>
                </c:pt>
                <c:pt idx="197">
                  <c:v>-6.4249876826576622E-3</c:v>
                </c:pt>
                <c:pt idx="198">
                  <c:v>-5.6833474763165991E-2</c:v>
                </c:pt>
                <c:pt idx="199">
                  <c:v>-5.8651194523981339E-3</c:v>
                </c:pt>
                <c:pt idx="200">
                  <c:v>9.2632802033608352E-2</c:v>
                </c:pt>
                <c:pt idx="201">
                  <c:v>-6.8418543913013857E-2</c:v>
                </c:pt>
                <c:pt idx="202">
                  <c:v>-5.4067221270275703E-2</c:v>
                </c:pt>
                <c:pt idx="203">
                  <c:v>-4.0485885260002205E-3</c:v>
                </c:pt>
                <c:pt idx="204">
                  <c:v>-3.7194370008048927E-2</c:v>
                </c:pt>
                <c:pt idx="205">
                  <c:v>-1.5915455305899457E-2</c:v>
                </c:pt>
                <c:pt idx="206">
                  <c:v>6.0184134756485576E-2</c:v>
                </c:pt>
                <c:pt idx="207">
                  <c:v>-7.4185440488578683E-2</c:v>
                </c:pt>
                <c:pt idx="208">
                  <c:v>-3.1623188430512185E-2</c:v>
                </c:pt>
                <c:pt idx="209">
                  <c:v>-5.7867382320548687E-2</c:v>
                </c:pt>
                <c:pt idx="210">
                  <c:v>8.4746269909722356E-3</c:v>
                </c:pt>
                <c:pt idx="211">
                  <c:v>-1.7021687569430524E-2</c:v>
                </c:pt>
                <c:pt idx="212">
                  <c:v>1.0672459890771759E-2</c:v>
                </c:pt>
                <c:pt idx="213">
                  <c:v>-6.3897980987708981E-3</c:v>
                </c:pt>
                <c:pt idx="214">
                  <c:v>5.2040878125043398E-2</c:v>
                </c:pt>
                <c:pt idx="215">
                  <c:v>5.6200100398137005E-2</c:v>
                </c:pt>
                <c:pt idx="216">
                  <c:v>-4.1101675685551918E-2</c:v>
                </c:pt>
                <c:pt idx="217">
                  <c:v>-4.0040093533821189E-3</c:v>
                </c:pt>
                <c:pt idx="218">
                  <c:v>2.0040086867152622E-3</c:v>
                </c:pt>
                <c:pt idx="219">
                  <c:v>3.3467690471084929E-2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0D-4F12-9D66-DD01C5C58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540712"/>
        <c:axId val="685541040"/>
      </c:lineChart>
      <c:catAx>
        <c:axId val="685540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5541040"/>
        <c:crosses val="autoZero"/>
        <c:auto val="1"/>
        <c:lblAlgn val="ctr"/>
        <c:lblOffset val="100"/>
        <c:noMultiLvlLbl val="0"/>
      </c:catAx>
      <c:valAx>
        <c:axId val="6855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5540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'Зависимость ЛД от T'!$D$3</c:f>
              <c:strCache>
                <c:ptCount val="1"/>
                <c:pt idx="0">
                  <c:v>Сбербанк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'Зависимость ЛД от T'!$D$4:$D$223</c:f>
              <c:numCache>
                <c:formatCode>General</c:formatCode>
                <c:ptCount val="220"/>
                <c:pt idx="0">
                  <c:v>-4.6852554572724206E-2</c:v>
                </c:pt>
                <c:pt idx="1">
                  <c:v>4.4677965334299567E-2</c:v>
                </c:pt>
                <c:pt idx="2">
                  <c:v>5.7119067771599426E-2</c:v>
                </c:pt>
                <c:pt idx="3">
                  <c:v>1.5399215757880917E-2</c:v>
                </c:pt>
                <c:pt idx="4">
                  <c:v>4.385188252884941E-2</c:v>
                </c:pt>
                <c:pt idx="5">
                  <c:v>1.5067432122119926E-2</c:v>
                </c:pt>
                <c:pt idx="6">
                  <c:v>-1.8373220256619294E-2</c:v>
                </c:pt>
                <c:pt idx="7">
                  <c:v>-5.9780981755080667E-3</c:v>
                </c:pt>
                <c:pt idx="8">
                  <c:v>-9.3708851733068661E-3</c:v>
                </c:pt>
                <c:pt idx="9">
                  <c:v>-1.1498266687373023E-2</c:v>
                </c:pt>
                <c:pt idx="10">
                  <c:v>-1.3739720689678365E-2</c:v>
                </c:pt>
                <c:pt idx="11">
                  <c:v>-1.3506114141322108E-2</c:v>
                </c:pt>
                <c:pt idx="12">
                  <c:v>9.9101020356674578E-4</c:v>
                </c:pt>
                <c:pt idx="13">
                  <c:v>5.5034358901180185E-3</c:v>
                </c:pt>
                <c:pt idx="14">
                  <c:v>-6.9494283492555972E-2</c:v>
                </c:pt>
                <c:pt idx="15">
                  <c:v>2.5920890820029612E-2</c:v>
                </c:pt>
                <c:pt idx="16">
                  <c:v>2.5940021008615886E-2</c:v>
                </c:pt>
                <c:pt idx="17">
                  <c:v>-6.3365846993133537E-2</c:v>
                </c:pt>
                <c:pt idx="18">
                  <c:v>-1.1560822401075971E-2</c:v>
                </c:pt>
                <c:pt idx="19">
                  <c:v>1.8911257831171811E-3</c:v>
                </c:pt>
                <c:pt idx="20">
                  <c:v>1.8717123952937991E-2</c:v>
                </c:pt>
                <c:pt idx="21">
                  <c:v>-7.0446227400083189E-3</c:v>
                </c:pt>
                <c:pt idx="22">
                  <c:v>-1.5729301908543918E-2</c:v>
                </c:pt>
                <c:pt idx="23">
                  <c:v>3.1559220180518877E-2</c:v>
                </c:pt>
                <c:pt idx="24">
                  <c:v>2.1568696658455202E-2</c:v>
                </c:pt>
                <c:pt idx="25">
                  <c:v>8.8407564604479915E-4</c:v>
                </c:pt>
                <c:pt idx="26">
                  <c:v>3.8570483531325341E-2</c:v>
                </c:pt>
                <c:pt idx="27">
                  <c:v>-7.3604257838773418E-3</c:v>
                </c:pt>
                <c:pt idx="28">
                  <c:v>-1.4451118538174598E-2</c:v>
                </c:pt>
                <c:pt idx="29">
                  <c:v>-4.8717386613997875E-2</c:v>
                </c:pt>
                <c:pt idx="30">
                  <c:v>6.7018934844012617E-3</c:v>
                </c:pt>
                <c:pt idx="31">
                  <c:v>2.5282385840892256E-2</c:v>
                </c:pt>
                <c:pt idx="32">
                  <c:v>-7.8973350600052743E-4</c:v>
                </c:pt>
                <c:pt idx="33">
                  <c:v>-4.4528076688758376E-2</c:v>
                </c:pt>
                <c:pt idx="34">
                  <c:v>7.2277031214532635E-3</c:v>
                </c:pt>
                <c:pt idx="35">
                  <c:v>7.6492355205702245E-2</c:v>
                </c:pt>
                <c:pt idx="36">
                  <c:v>3.6911634141398281E-2</c:v>
                </c:pt>
                <c:pt idx="37">
                  <c:v>2.5555449173096548E-2</c:v>
                </c:pt>
                <c:pt idx="38">
                  <c:v>2.4742280663515004E-3</c:v>
                </c:pt>
                <c:pt idx="39">
                  <c:v>2.833357449201902E-2</c:v>
                </c:pt>
                <c:pt idx="40">
                  <c:v>-2.979904462056561E-2</c:v>
                </c:pt>
                <c:pt idx="41">
                  <c:v>3.9745115594557651E-2</c:v>
                </c:pt>
                <c:pt idx="42">
                  <c:v>5.4961725718581711E-2</c:v>
                </c:pt>
                <c:pt idx="43">
                  <c:v>1.6213200713722214E-2</c:v>
                </c:pt>
                <c:pt idx="44">
                  <c:v>1.8791402617026522E-2</c:v>
                </c:pt>
                <c:pt idx="45">
                  <c:v>-2.3835028174973068E-2</c:v>
                </c:pt>
                <c:pt idx="46">
                  <c:v>3.5579864600029155E-3</c:v>
                </c:pt>
                <c:pt idx="47">
                  <c:v>6.8321457675771108E-3</c:v>
                </c:pt>
                <c:pt idx="48">
                  <c:v>-1.2160729944239406E-2</c:v>
                </c:pt>
                <c:pt idx="49">
                  <c:v>1.4410449678254994E-2</c:v>
                </c:pt>
                <c:pt idx="50">
                  <c:v>-3.6617363238223309E-2</c:v>
                </c:pt>
                <c:pt idx="51">
                  <c:v>3.5868018879442493E-2</c:v>
                </c:pt>
                <c:pt idx="52">
                  <c:v>3.3676364848380792E-3</c:v>
                </c:pt>
                <c:pt idx="53">
                  <c:v>4.1750601166954861E-3</c:v>
                </c:pt>
                <c:pt idx="54">
                  <c:v>2.7228042438734713E-2</c:v>
                </c:pt>
                <c:pt idx="55">
                  <c:v>-2.319513942233386E-3</c:v>
                </c:pt>
                <c:pt idx="56">
                  <c:v>9.7491293923416336E-3</c:v>
                </c:pt>
                <c:pt idx="57">
                  <c:v>-3.3112613036560315E-3</c:v>
                </c:pt>
                <c:pt idx="58">
                  <c:v>5.4648874052540741E-3</c:v>
                </c:pt>
                <c:pt idx="59">
                  <c:v>-2.6522898948902019E-2</c:v>
                </c:pt>
                <c:pt idx="60">
                  <c:v>6.7273180607424835E-2</c:v>
                </c:pt>
                <c:pt idx="61">
                  <c:v>1.1159531140159709E-2</c:v>
                </c:pt>
                <c:pt idx="62">
                  <c:v>3.1629546336090913E-2</c:v>
                </c:pt>
                <c:pt idx="63">
                  <c:v>-3.0812886429534905E-2</c:v>
                </c:pt>
                <c:pt idx="64">
                  <c:v>-4.1509799760933996E-2</c:v>
                </c:pt>
                <c:pt idx="65">
                  <c:v>2.3123990086664367E-2</c:v>
                </c:pt>
                <c:pt idx="66">
                  <c:v>-1.3605652055778709E-2</c:v>
                </c:pt>
                <c:pt idx="67">
                  <c:v>5.2415952276730973E-3</c:v>
                </c:pt>
                <c:pt idx="68">
                  <c:v>-4.4192839233540823E-2</c:v>
                </c:pt>
                <c:pt idx="69">
                  <c:v>5.9556780835624393E-2</c:v>
                </c:pt>
                <c:pt idx="70">
                  <c:v>-9.6830574853678138E-3</c:v>
                </c:pt>
                <c:pt idx="71">
                  <c:v>6.6452715887930142E-2</c:v>
                </c:pt>
                <c:pt idx="72">
                  <c:v>-6.0045214181915982E-3</c:v>
                </c:pt>
                <c:pt idx="73">
                  <c:v>6.2379668023473979E-2</c:v>
                </c:pt>
                <c:pt idx="74">
                  <c:v>2.4683986980648696E-2</c:v>
                </c:pt>
                <c:pt idx="75">
                  <c:v>-1.5940056384042972E-2</c:v>
                </c:pt>
                <c:pt idx="76">
                  <c:v>1.2195273093818206E-2</c:v>
                </c:pt>
                <c:pt idx="77">
                  <c:v>-3.4509816210688313E-2</c:v>
                </c:pt>
                <c:pt idx="78">
                  <c:v>1.5584418424825499E-2</c:v>
                </c:pt>
                <c:pt idx="79">
                  <c:v>6.6015130574268388E-2</c:v>
                </c:pt>
                <c:pt idx="80">
                  <c:v>-2.9033565733355533E-2</c:v>
                </c:pt>
                <c:pt idx="81">
                  <c:v>-4.8934018014174151E-2</c:v>
                </c:pt>
                <c:pt idx="82">
                  <c:v>-6.0424786265687625E-5</c:v>
                </c:pt>
                <c:pt idx="83">
                  <c:v>1.2084592159701689E-4</c:v>
                </c:pt>
                <c:pt idx="84">
                  <c:v>-6.7291333303695113E-3</c:v>
                </c:pt>
                <c:pt idx="85">
                  <c:v>-4.2877024356391881E-2</c:v>
                </c:pt>
                <c:pt idx="86">
                  <c:v>2.2910149995759108E-2</c:v>
                </c:pt>
                <c:pt idx="87">
                  <c:v>2.0696535100776455E-2</c:v>
                </c:pt>
                <c:pt idx="88">
                  <c:v>-2.9109110030049078E-2</c:v>
                </c:pt>
                <c:pt idx="89">
                  <c:v>1.0520187908801302E-2</c:v>
                </c:pt>
                <c:pt idx="90">
                  <c:v>6.7052278058137904E-2</c:v>
                </c:pt>
                <c:pt idx="91">
                  <c:v>3.4548834675782604E-2</c:v>
                </c:pt>
                <c:pt idx="92">
                  <c:v>3.6253816143170577E-3</c:v>
                </c:pt>
                <c:pt idx="93">
                  <c:v>1.139442612796833E-2</c:v>
                </c:pt>
                <c:pt idx="94">
                  <c:v>6.9525193148818835E-3</c:v>
                </c:pt>
                <c:pt idx="95">
                  <c:v>-4.9589915400578138E-2</c:v>
                </c:pt>
                <c:pt idx="96">
                  <c:v>-2.2402144995791396E-2</c:v>
                </c:pt>
                <c:pt idx="97">
                  <c:v>-4.5635542323461932E-2</c:v>
                </c:pt>
                <c:pt idx="98">
                  <c:v>-5.8283562197908506E-2</c:v>
                </c:pt>
                <c:pt idx="99">
                  <c:v>1.7289479779171415E-2</c:v>
                </c:pt>
                <c:pt idx="100">
                  <c:v>1.028694907975825E-2</c:v>
                </c:pt>
                <c:pt idx="101">
                  <c:v>4.4138146711845593E-2</c:v>
                </c:pt>
                <c:pt idx="102">
                  <c:v>5.8953157038768307E-2</c:v>
                </c:pt>
                <c:pt idx="103">
                  <c:v>4.3276729057820278E-3</c:v>
                </c:pt>
                <c:pt idx="104">
                  <c:v>2.0153353847960583E-2</c:v>
                </c:pt>
                <c:pt idx="105">
                  <c:v>2.5842156583848929E-2</c:v>
                </c:pt>
                <c:pt idx="106">
                  <c:v>1.3576193070049527E-2</c:v>
                </c:pt>
                <c:pt idx="107">
                  <c:v>6.293325107986511E-2</c:v>
                </c:pt>
                <c:pt idx="108">
                  <c:v>1.7300044285006155E-2</c:v>
                </c:pt>
                <c:pt idx="109">
                  <c:v>1.2068878733676451E-2</c:v>
                </c:pt>
                <c:pt idx="110">
                  <c:v>1.5268287210081411E-2</c:v>
                </c:pt>
                <c:pt idx="111">
                  <c:v>-6.3779116012377228E-3</c:v>
                </c:pt>
                <c:pt idx="112">
                  <c:v>9.469914751070254E-3</c:v>
                </c:pt>
                <c:pt idx="113">
                  <c:v>1.1878083540431576E-2</c:v>
                </c:pt>
                <c:pt idx="114">
                  <c:v>-1.8025908550513114E-2</c:v>
                </c:pt>
                <c:pt idx="115">
                  <c:v>1.5834992330076268E-2</c:v>
                </c:pt>
                <c:pt idx="116">
                  <c:v>-1.1543029281674812E-2</c:v>
                </c:pt>
                <c:pt idx="117">
                  <c:v>3.5867158032508471E-2</c:v>
                </c:pt>
                <c:pt idx="118">
                  <c:v>1.0360502681430503E-2</c:v>
                </c:pt>
                <c:pt idx="119">
                  <c:v>-2.8923039469250476E-2</c:v>
                </c:pt>
                <c:pt idx="120">
                  <c:v>-2.7577494364552E-3</c:v>
                </c:pt>
                <c:pt idx="121">
                  <c:v>2.5212546434708723E-2</c:v>
                </c:pt>
                <c:pt idx="122">
                  <c:v>5.7799613398280346E-2</c:v>
                </c:pt>
                <c:pt idx="123">
                  <c:v>-3.5688082383160094E-3</c:v>
                </c:pt>
                <c:pt idx="124">
                  <c:v>1.8592833076615925E-2</c:v>
                </c:pt>
                <c:pt idx="125">
                  <c:v>4.0932109914822455E-2</c:v>
                </c:pt>
                <c:pt idx="126">
                  <c:v>-2.8419625452167779E-2</c:v>
                </c:pt>
                <c:pt idx="127">
                  <c:v>3.8573691985798665E-2</c:v>
                </c:pt>
                <c:pt idx="128">
                  <c:v>-1.6313101316179971E-2</c:v>
                </c:pt>
                <c:pt idx="129">
                  <c:v>5.8436981489109214E-3</c:v>
                </c:pt>
                <c:pt idx="130">
                  <c:v>-6.9552282948659575E-2</c:v>
                </c:pt>
                <c:pt idx="131">
                  <c:v>2.2581293375885568E-2</c:v>
                </c:pt>
                <c:pt idx="132">
                  <c:v>1.2501877408061296E-2</c:v>
                </c:pt>
                <c:pt idx="133">
                  <c:v>5.0765553789119282E-2</c:v>
                </c:pt>
                <c:pt idx="134">
                  <c:v>4.2900071563173089E-2</c:v>
                </c:pt>
                <c:pt idx="135">
                  <c:v>1.6543886758217469E-2</c:v>
                </c:pt>
                <c:pt idx="136">
                  <c:v>3.088965519195918E-2</c:v>
                </c:pt>
                <c:pt idx="137">
                  <c:v>-5.9066782764183041E-2</c:v>
                </c:pt>
                <c:pt idx="138">
                  <c:v>-9.9503308531679793E-3</c:v>
                </c:pt>
                <c:pt idx="139">
                  <c:v>0</c:v>
                </c:pt>
                <c:pt idx="140">
                  <c:v>-3.4215080444514039E-2</c:v>
                </c:pt>
                <c:pt idx="141">
                  <c:v>-1.5357207685957053E-2</c:v>
                </c:pt>
                <c:pt idx="142">
                  <c:v>2.3928086559248857E-2</c:v>
                </c:pt>
                <c:pt idx="143">
                  <c:v>1.6511718007949636E-2</c:v>
                </c:pt>
                <c:pt idx="144">
                  <c:v>3.9176604911649274E-2</c:v>
                </c:pt>
                <c:pt idx="145">
                  <c:v>2.2070395399242521E-2</c:v>
                </c:pt>
                <c:pt idx="146">
                  <c:v>1.8100041643617937E-2</c:v>
                </c:pt>
                <c:pt idx="147">
                  <c:v>-4.9531668242757024E-2</c:v>
                </c:pt>
                <c:pt idx="148">
                  <c:v>8.8855133572084532E-3</c:v>
                </c:pt>
                <c:pt idx="149">
                  <c:v>7.5997063116447952E-2</c:v>
                </c:pt>
                <c:pt idx="150">
                  <c:v>2.4755941725478171E-2</c:v>
                </c:pt>
                <c:pt idx="151">
                  <c:v>4.9813705712219172E-2</c:v>
                </c:pt>
                <c:pt idx="152">
                  <c:v>2.4536252649469736E-2</c:v>
                </c:pt>
                <c:pt idx="153">
                  <c:v>-4.2865606771374618E-2</c:v>
                </c:pt>
                <c:pt idx="154">
                  <c:v>-1.5351178655761022E-2</c:v>
                </c:pt>
                <c:pt idx="155">
                  <c:v>6.2118468098199445E-2</c:v>
                </c:pt>
                <c:pt idx="156">
                  <c:v>1.6222835506887384E-2</c:v>
                </c:pt>
                <c:pt idx="157">
                  <c:v>1.7772169745797668E-2</c:v>
                </c:pt>
                <c:pt idx="158">
                  <c:v>-9.8850915881404152E-3</c:v>
                </c:pt>
                <c:pt idx="159">
                  <c:v>-1.6867253965241635E-2</c:v>
                </c:pt>
                <c:pt idx="160">
                  <c:v>5.1926802368212205E-3</c:v>
                </c:pt>
                <c:pt idx="161">
                  <c:v>-5.3073464203364125E-2</c:v>
                </c:pt>
                <c:pt idx="162">
                  <c:v>1.0007616074426413E-2</c:v>
                </c:pt>
                <c:pt idx="163">
                  <c:v>-2.6267135636687707E-3</c:v>
                </c:pt>
                <c:pt idx="164">
                  <c:v>2.4862793047520322E-2</c:v>
                </c:pt>
                <c:pt idx="165">
                  <c:v>2.9966913963089838E-2</c:v>
                </c:pt>
                <c:pt idx="166">
                  <c:v>1.6935044630998482E-2</c:v>
                </c:pt>
                <c:pt idx="167">
                  <c:v>2.0033825133197732E-2</c:v>
                </c:pt>
                <c:pt idx="168">
                  <c:v>-2.7467043554678182E-2</c:v>
                </c:pt>
                <c:pt idx="169">
                  <c:v>-1.1614976549214102E-2</c:v>
                </c:pt>
                <c:pt idx="170">
                  <c:v>-1.330933136878038E-2</c:v>
                </c:pt>
                <c:pt idx="171">
                  <c:v>6.2653499107203281E-3</c:v>
                </c:pt>
                <c:pt idx="172">
                  <c:v>-1.2619232479690485E-2</c:v>
                </c:pt>
                <c:pt idx="173">
                  <c:v>-1.9631908145795289E-3</c:v>
                </c:pt>
                <c:pt idx="174">
                  <c:v>2.018305593307863E-2</c:v>
                </c:pt>
                <c:pt idx="175">
                  <c:v>3.1841977546027009E-2</c:v>
                </c:pt>
                <c:pt idx="176">
                  <c:v>5.9213529962911494E-2</c:v>
                </c:pt>
                <c:pt idx="177">
                  <c:v>5.1403178459964852E-2</c:v>
                </c:pt>
                <c:pt idx="178">
                  <c:v>-2.9233176766405865E-2</c:v>
                </c:pt>
                <c:pt idx="179">
                  <c:v>-4.1341619327008791E-2</c:v>
                </c:pt>
                <c:pt idx="180">
                  <c:v>4.0997622075594681E-2</c:v>
                </c:pt>
                <c:pt idx="181">
                  <c:v>-2.402622535174723E-2</c:v>
                </c:pt>
                <c:pt idx="182">
                  <c:v>-2.6435211855928802E-4</c:v>
                </c:pt>
                <c:pt idx="183">
                  <c:v>-5.1743791816399893E-3</c:v>
                </c:pt>
                <c:pt idx="184">
                  <c:v>6.2489175191496771E-2</c:v>
                </c:pt>
                <c:pt idx="185">
                  <c:v>-3.8930760027004921E-2</c:v>
                </c:pt>
                <c:pt idx="186">
                  <c:v>-3.2716777641532812E-3</c:v>
                </c:pt>
                <c:pt idx="187">
                  <c:v>2.2242282078221718E-3</c:v>
                </c:pt>
                <c:pt idx="188">
                  <c:v>1.778267807485566E-2</c:v>
                </c:pt>
                <c:pt idx="189">
                  <c:v>-2.4217084276669135E-2</c:v>
                </c:pt>
                <c:pt idx="190">
                  <c:v>-1.7750056331916422E-2</c:v>
                </c:pt>
                <c:pt idx="191">
                  <c:v>-9.9267107756716207E-3</c:v>
                </c:pt>
                <c:pt idx="192">
                  <c:v>-4.3165155420256396E-2</c:v>
                </c:pt>
                <c:pt idx="193">
                  <c:v>-6.3423033746905038E-4</c:v>
                </c:pt>
                <c:pt idx="194">
                  <c:v>-2.579781366524378E-2</c:v>
                </c:pt>
                <c:pt idx="195">
                  <c:v>2.0481673285480565E-2</c:v>
                </c:pt>
                <c:pt idx="196">
                  <c:v>2.1186278122833496E-2</c:v>
                </c:pt>
                <c:pt idx="197">
                  <c:v>2.1270825347133863E-2</c:v>
                </c:pt>
                <c:pt idx="198">
                  <c:v>1.7229117580507054E-2</c:v>
                </c:pt>
                <c:pt idx="199">
                  <c:v>-4.3010818993905854E-3</c:v>
                </c:pt>
                <c:pt idx="200">
                  <c:v>-1.7172468508600502E-2</c:v>
                </c:pt>
                <c:pt idx="201">
                  <c:v>-2.3469944436241629E-2</c:v>
                </c:pt>
                <c:pt idx="202">
                  <c:v>3.3331268786449007E-2</c:v>
                </c:pt>
                <c:pt idx="203">
                  <c:v>2.2496977638133322E-2</c:v>
                </c:pt>
                <c:pt idx="204">
                  <c:v>1.871571819594112E-2</c:v>
                </c:pt>
                <c:pt idx="205">
                  <c:v>-1.5113637810048184E-2</c:v>
                </c:pt>
                <c:pt idx="206">
                  <c:v>1.5821720393728457E-2</c:v>
                </c:pt>
                <c:pt idx="207">
                  <c:v>-7.0808258368028668E-4</c:v>
                </c:pt>
                <c:pt idx="208">
                  <c:v>-1.7581101416396221E-2</c:v>
                </c:pt>
                <c:pt idx="209">
                  <c:v>4.9454398201396682E-3</c:v>
                </c:pt>
                <c:pt idx="210">
                  <c:v>2.5486841923837055E-2</c:v>
                </c:pt>
                <c:pt idx="211">
                  <c:v>1.440591261716662E-2</c:v>
                </c:pt>
                <c:pt idx="212">
                  <c:v>2.9593318428746945E-2</c:v>
                </c:pt>
                <c:pt idx="213">
                  <c:v>1.1596390749080445E-2</c:v>
                </c:pt>
                <c:pt idx="214">
                  <c:v>1.2432202837178103E-2</c:v>
                </c:pt>
                <c:pt idx="215">
                  <c:v>1.6555334036074128E-2</c:v>
                </c:pt>
                <c:pt idx="216">
                  <c:v>1.1326093157551809E-2</c:v>
                </c:pt>
                <c:pt idx="217">
                  <c:v>-5.1354751658411198E-2</c:v>
                </c:pt>
                <c:pt idx="218">
                  <c:v>8.2922488972549599E-3</c:v>
                </c:pt>
                <c:pt idx="219">
                  <c:v>-1.6135700779497818E-3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EC-49E3-AA11-524BE7D6D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354672"/>
        <c:axId val="703355000"/>
      </c:lineChart>
      <c:catAx>
        <c:axId val="70335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3355000"/>
        <c:crosses val="autoZero"/>
        <c:auto val="1"/>
        <c:lblAlgn val="ctr"/>
        <c:lblOffset val="100"/>
        <c:noMultiLvlLbl val="0"/>
      </c:catAx>
      <c:valAx>
        <c:axId val="70335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335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Ящик с усами Акрон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усами Акрон</a:t>
          </a:r>
        </a:p>
      </cx:txPr>
    </cx:title>
    <cx:plotArea>
      <cx:plotAreaRegion>
        <cx:series layoutId="boxWhisker" uniqueId="{CD728EEA-3CAF-4623-9103-F4715FE5562C}">
          <cx:tx>
            <cx:txData>
              <cx:f>_xlchart.v1.0</cx:f>
              <cx:v>Акрон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Ящик с усами ДЭК ао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усами ДЭК ао</a:t>
          </a:r>
        </a:p>
      </cx:txPr>
    </cx:title>
    <cx:plotArea>
      <cx:plotAreaRegion>
        <cx:series layoutId="boxWhisker" uniqueId="{03727A18-B0A1-4072-AA63-BCF2EB578509}">
          <cx:tx>
            <cx:txData>
              <cx:f>_xlchart.v1.4</cx:f>
              <cx:v>ДЭК ао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Ящик с усами Сбербанк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усами Сбербанк</a:t>
          </a:r>
        </a:p>
      </cx:txPr>
    </cx:title>
    <cx:plotArea>
      <cx:plotAreaRegion>
        <cx:series layoutId="boxWhisker" uniqueId="{C4259E68-8B0D-4D88-9AC0-5C4E9769E4CF}">
          <cx:tx>
            <cx:txData>
              <cx:f>_xlchart.v1.2</cx:f>
              <cx:v>Сбербанк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Ящик с усами Акрон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усами Акрон</a:t>
          </a:r>
        </a:p>
      </cx:txPr>
    </cx:title>
    <cx:plotArea>
      <cx:plotAreaRegion>
        <cx:series layoutId="boxWhisker" uniqueId="{DD35702B-04F3-4D30-AEA7-66528F66BB8A}">
          <cx:tx>
            <cx:txData>
              <cx:f>_xlchart.v1.8</cx:f>
              <cx:v>Акрон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Ящик с усами ДЭК ао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усами ДЭК ао</a:t>
          </a:r>
        </a:p>
      </cx:txPr>
    </cx:title>
    <cx:plotArea>
      <cx:plotAreaRegion>
        <cx:series layoutId="boxWhisker" uniqueId="{4CFEC813-7245-44B4-8600-E71DEA5E2313}">
          <cx:tx>
            <cx:txData>
              <cx:f>_xlchart.v1.6</cx:f>
              <cx:v>ДЭК ао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Ящик с усами Сбербанк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усами Сбербанк</a:t>
          </a:r>
        </a:p>
      </cx:txPr>
    </cx:title>
    <cx:plotArea>
      <cx:plotAreaRegion>
        <cx:series layoutId="boxWhisker" uniqueId="{038E7D63-5510-46EB-B8F2-A2019FABF1E6}">
          <cx:tx>
            <cx:txData>
              <cx:f>_xlchart.v1.10</cx:f>
              <cx:v>Сбербанк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298450</xdr:colOff>
      <xdr:row>14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828F20-43CE-424A-A883-F2D198E654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0</xdr:rowOff>
    </xdr:from>
    <xdr:to>
      <xdr:col>7</xdr:col>
      <xdr:colOff>304800</xdr:colOff>
      <xdr:row>30</xdr:row>
      <xdr:rowOff>44450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F98B1A5-D163-448A-86F3-AB0E2330E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165100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9AEE908-1141-478F-AB5F-569A0E55B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7</xdr:col>
      <xdr:colOff>304800</xdr:colOff>
      <xdr:row>59</xdr:row>
      <xdr:rowOff>165100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703C92E-FA95-4788-9274-DA04E4404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317500</xdr:colOff>
      <xdr:row>14</xdr:row>
      <xdr:rowOff>12700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78772BE-61F8-4111-872D-592280C47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330200</xdr:colOff>
      <xdr:row>29</xdr:row>
      <xdr:rowOff>177800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A481F37-5B7A-4D94-B044-2AC2AC7E0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30</xdr:row>
      <xdr:rowOff>0</xdr:rowOff>
    </xdr:from>
    <xdr:to>
      <xdr:col>15</xdr:col>
      <xdr:colOff>304800</xdr:colOff>
      <xdr:row>44</xdr:row>
      <xdr:rowOff>165100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71E832-6781-46A8-BBA6-8112FA42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15</xdr:col>
      <xdr:colOff>304800</xdr:colOff>
      <xdr:row>59</xdr:row>
      <xdr:rowOff>165100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8BD40B6C-FD1B-4337-91FB-DDC8BF358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14</xdr:row>
      <xdr:rowOff>19050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8F37323-2867-4812-A150-AAC6AA49A1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0</xdr:colOff>
      <xdr:row>14</xdr:row>
      <xdr:rowOff>0</xdr:rowOff>
    </xdr:from>
    <xdr:to>
      <xdr:col>23</xdr:col>
      <xdr:colOff>304800</xdr:colOff>
      <xdr:row>29</xdr:row>
      <xdr:rowOff>177800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7E541C45-327B-4E6A-8BDB-E9EBB6A08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0</xdr:colOff>
      <xdr:row>30</xdr:row>
      <xdr:rowOff>0</xdr:rowOff>
    </xdr:from>
    <xdr:to>
      <xdr:col>23</xdr:col>
      <xdr:colOff>304800</xdr:colOff>
      <xdr:row>44</xdr:row>
      <xdr:rowOff>165100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88040087-6BAD-4EEC-86FD-73C6289AD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0</xdr:colOff>
      <xdr:row>45</xdr:row>
      <xdr:rowOff>0</xdr:rowOff>
    </xdr:from>
    <xdr:to>
      <xdr:col>23</xdr:col>
      <xdr:colOff>304800</xdr:colOff>
      <xdr:row>59</xdr:row>
      <xdr:rowOff>165100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DF793042-9C0B-4887-9F0B-F6123A72C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22</xdr:col>
      <xdr:colOff>12700</xdr:colOff>
      <xdr:row>35</xdr:row>
      <xdr:rowOff>180976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AB377EB-1A9A-4545-BF45-154B6ED1D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0</xdr:rowOff>
    </xdr:from>
    <xdr:to>
      <xdr:col>9</xdr:col>
      <xdr:colOff>825500</xdr:colOff>
      <xdr:row>33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9A7B6FD-81A2-42FA-97F4-19D471C43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606424</xdr:colOff>
      <xdr:row>34</xdr:row>
      <xdr:rowOff>3174</xdr:rowOff>
    </xdr:from>
    <xdr:to>
      <xdr:col>9</xdr:col>
      <xdr:colOff>825499</xdr:colOff>
      <xdr:row>49</xdr:row>
      <xdr:rowOff>88899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FB412BA-05A3-4DFB-AC82-549C5D487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593724</xdr:colOff>
      <xdr:row>49</xdr:row>
      <xdr:rowOff>180975</xdr:rowOff>
    </xdr:from>
    <xdr:to>
      <xdr:col>9</xdr:col>
      <xdr:colOff>825499</xdr:colOff>
      <xdr:row>65</xdr:row>
      <xdr:rowOff>133350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D948045-996D-4863-A910-1DFB64C29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13</xdr:col>
      <xdr:colOff>530225</xdr:colOff>
      <xdr:row>22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61F70C3-55DB-4441-A796-11BC670F3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22</xdr:row>
      <xdr:rowOff>12700</xdr:rowOff>
    </xdr:from>
    <xdr:to>
      <xdr:col>13</xdr:col>
      <xdr:colOff>508000</xdr:colOff>
      <xdr:row>36</xdr:row>
      <xdr:rowOff>165100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F53D120-9B54-4C3A-9524-DDCEB37D5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606424</xdr:colOff>
      <xdr:row>36</xdr:row>
      <xdr:rowOff>168275</xdr:rowOff>
    </xdr:from>
    <xdr:to>
      <xdr:col>13</xdr:col>
      <xdr:colOff>507999</xdr:colOff>
      <xdr:row>51</xdr:row>
      <xdr:rowOff>146050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6B1C7BE-EF48-4BC3-919E-AE68FFB9B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6</xdr:row>
      <xdr:rowOff>0</xdr:rowOff>
    </xdr:from>
    <xdr:to>
      <xdr:col>21</xdr:col>
      <xdr:colOff>323850</xdr:colOff>
      <xdr:row>22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Диаграмма 7">
              <a:extLst>
                <a:ext uri="{FF2B5EF4-FFF2-40B4-BE49-F238E27FC236}">
                  <a16:creationId xmlns:a16="http://schemas.microsoft.com/office/drawing/2014/main" id="{2DE2A54F-1E32-4039-BC0D-3F29DAD8F1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80700" y="1117600"/>
              <a:ext cx="4591050" cy="2959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13</xdr:col>
      <xdr:colOff>606425</xdr:colOff>
      <xdr:row>22</xdr:row>
      <xdr:rowOff>3175</xdr:rowOff>
    </xdr:from>
    <xdr:to>
      <xdr:col>21</xdr:col>
      <xdr:colOff>301625</xdr:colOff>
      <xdr:row>36</xdr:row>
      <xdr:rowOff>168275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3562848D-E913-4460-BCBD-C043ACF9B7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77525" y="40671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13</xdr:col>
      <xdr:colOff>600075</xdr:colOff>
      <xdr:row>36</xdr:row>
      <xdr:rowOff>168275</xdr:rowOff>
    </xdr:from>
    <xdr:to>
      <xdr:col>21</xdr:col>
      <xdr:colOff>295275</xdr:colOff>
      <xdr:row>51</xdr:row>
      <xdr:rowOff>149225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Диаграмма 9">
              <a:extLst>
                <a:ext uri="{FF2B5EF4-FFF2-40B4-BE49-F238E27FC236}">
                  <a16:creationId xmlns:a16="http://schemas.microsoft.com/office/drawing/2014/main" id="{EE1E6E7B-A016-4627-9288-17F5828C3A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71175" y="6810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16</xdr:col>
      <xdr:colOff>419100</xdr:colOff>
      <xdr:row>21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04C4C674-7278-4E2A-8B08-C92636DF33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2600" y="1289050"/>
              <a:ext cx="6070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23</xdr:row>
      <xdr:rowOff>0</xdr:rowOff>
    </xdr:from>
    <xdr:to>
      <xdr:col>16</xdr:col>
      <xdr:colOff>419100</xdr:colOff>
      <xdr:row>37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A888DDE6-0453-4D89-9B1C-7096E6B04C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2600" y="4235450"/>
              <a:ext cx="6070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10</xdr:col>
      <xdr:colOff>3175</xdr:colOff>
      <xdr:row>39</xdr:row>
      <xdr:rowOff>3175</xdr:rowOff>
    </xdr:from>
    <xdr:to>
      <xdr:col>16</xdr:col>
      <xdr:colOff>422275</xdr:colOff>
      <xdr:row>53</xdr:row>
      <xdr:rowOff>168275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2C62C0DF-16BF-4AB6-8048-8CC0264F9A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5775" y="7185025"/>
              <a:ext cx="6070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1</xdr:row>
      <xdr:rowOff>9525</xdr:rowOff>
    </xdr:from>
    <xdr:to>
      <xdr:col>14</xdr:col>
      <xdr:colOff>663575</xdr:colOff>
      <xdr:row>15</xdr:row>
      <xdr:rowOff>174625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40E28FE-E731-4909-B345-66E4CADB5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15875</xdr:colOff>
      <xdr:row>15</xdr:row>
      <xdr:rowOff>187325</xdr:rowOff>
    </xdr:from>
    <xdr:to>
      <xdr:col>14</xdr:col>
      <xdr:colOff>676275</xdr:colOff>
      <xdr:row>30</xdr:row>
      <xdr:rowOff>149225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7870470-4FDC-4338-8C26-8AA7E4857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22225</xdr:colOff>
      <xdr:row>31</xdr:row>
      <xdr:rowOff>15875</xdr:rowOff>
    </xdr:from>
    <xdr:to>
      <xdr:col>14</xdr:col>
      <xdr:colOff>682625</xdr:colOff>
      <xdr:row>45</xdr:row>
      <xdr:rowOff>180975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666D000-B9B1-454A-881C-C2E9801C1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809625</xdr:colOff>
      <xdr:row>1</xdr:row>
      <xdr:rowOff>9525</xdr:rowOff>
    </xdr:from>
    <xdr:to>
      <xdr:col>18</xdr:col>
      <xdr:colOff>949325</xdr:colOff>
      <xdr:row>15</xdr:row>
      <xdr:rowOff>174625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F00AF54-2ED8-4137-BBE1-95434CEBA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809625</xdr:colOff>
      <xdr:row>15</xdr:row>
      <xdr:rowOff>187325</xdr:rowOff>
    </xdr:from>
    <xdr:to>
      <xdr:col>18</xdr:col>
      <xdr:colOff>949325</xdr:colOff>
      <xdr:row>30</xdr:row>
      <xdr:rowOff>149225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9B40140-2F6E-4ED3-B180-00DA2E242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9525</xdr:colOff>
      <xdr:row>31</xdr:row>
      <xdr:rowOff>3175</xdr:rowOff>
    </xdr:from>
    <xdr:to>
      <xdr:col>18</xdr:col>
      <xdr:colOff>962025</xdr:colOff>
      <xdr:row>45</xdr:row>
      <xdr:rowOff>168275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7F2732E-E57C-4FED-B675-F8ADC3F16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15</xdr:col>
      <xdr:colOff>0</xdr:colOff>
      <xdr:row>17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FBAD313-108F-4EA2-A51C-FCB3C68D0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3174</xdr:colOff>
      <xdr:row>17</xdr:row>
      <xdr:rowOff>73025</xdr:rowOff>
    </xdr:from>
    <xdr:to>
      <xdr:col>15</xdr:col>
      <xdr:colOff>25399</xdr:colOff>
      <xdr:row>34</xdr:row>
      <xdr:rowOff>101601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C10C13B-2D1C-4D9F-88FE-946BEA99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9524</xdr:colOff>
      <xdr:row>34</xdr:row>
      <xdr:rowOff>34924</xdr:rowOff>
    </xdr:from>
    <xdr:to>
      <xdr:col>14</xdr:col>
      <xdr:colOff>609599</xdr:colOff>
      <xdr:row>54</xdr:row>
      <xdr:rowOff>6349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D899875-74FC-4BFD-B756-74F48D661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3"/>
  <sheetViews>
    <sheetView tabSelected="1" topLeftCell="C1" workbookViewId="0">
      <selection activeCell="P238" sqref="P238"/>
    </sheetView>
  </sheetViews>
  <sheetFormatPr defaultRowHeight="14.5" x14ac:dyDescent="0.35"/>
  <cols>
    <col min="1" max="1" width="12.90625" style="1" customWidth="1"/>
    <col min="2" max="2" width="3.54296875" style="1" customWidth="1"/>
    <col min="3" max="5" width="8.7265625" style="1"/>
    <col min="6" max="6" width="11.26953125" style="1" customWidth="1"/>
    <col min="7" max="7" width="11.453125" style="1" customWidth="1"/>
    <col min="8" max="8" width="14.08984375" style="1" customWidth="1"/>
    <col min="9" max="9" width="3.7265625" style="1" customWidth="1"/>
    <col min="10" max="11" width="8.7265625" style="1"/>
    <col min="12" max="12" width="8.81640625" style="1" customWidth="1"/>
    <col min="13" max="14" width="12.1796875" style="1" customWidth="1"/>
    <col min="15" max="15" width="14.7265625" style="1" customWidth="1"/>
    <col min="16" max="16" width="3.08984375" style="1" customWidth="1"/>
    <col min="17" max="19" width="8.7265625" style="1"/>
    <col min="20" max="20" width="13.36328125" style="1" customWidth="1"/>
    <col min="21" max="21" width="11.1796875" style="1" bestFit="1" customWidth="1"/>
    <col min="22" max="22" width="16.36328125" style="1" customWidth="1"/>
    <col min="23" max="16384" width="8.7265625" style="1"/>
  </cols>
  <sheetData>
    <row r="1" spans="1:22" x14ac:dyDescent="0.35">
      <c r="A1" s="55" t="s">
        <v>3</v>
      </c>
      <c r="C1" s="55" t="s">
        <v>0</v>
      </c>
      <c r="D1" s="55"/>
      <c r="E1" s="55"/>
      <c r="F1" s="55"/>
      <c r="G1" s="55"/>
      <c r="H1" s="55"/>
      <c r="J1" s="55" t="s">
        <v>1</v>
      </c>
      <c r="K1" s="55"/>
      <c r="L1" s="55"/>
      <c r="M1" s="55"/>
      <c r="N1" s="55"/>
      <c r="O1" s="55"/>
      <c r="Q1" s="55" t="s">
        <v>2</v>
      </c>
      <c r="R1" s="55"/>
      <c r="S1" s="55"/>
      <c r="T1" s="55"/>
      <c r="U1" s="55"/>
      <c r="V1" s="55"/>
    </row>
    <row r="2" spans="1:22" x14ac:dyDescent="0.35">
      <c r="A2" s="55"/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J2" s="3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Q2" s="3" t="s">
        <v>4</v>
      </c>
      <c r="R2" s="4" t="s">
        <v>5</v>
      </c>
      <c r="S2" s="4" t="s">
        <v>6</v>
      </c>
      <c r="T2" s="4" t="s">
        <v>7</v>
      </c>
      <c r="U2" s="4" t="s">
        <v>8</v>
      </c>
      <c r="V2" s="4" t="s">
        <v>9</v>
      </c>
    </row>
    <row r="3" spans="1:22" x14ac:dyDescent="0.35">
      <c r="A3" s="2">
        <v>42009</v>
      </c>
      <c r="C3" s="1">
        <v>1856</v>
      </c>
      <c r="D3" s="1">
        <v>13070</v>
      </c>
      <c r="E3" s="1">
        <f>LN(C3)</f>
        <v>7.5261789133461461</v>
      </c>
      <c r="F3" s="1">
        <f>LN(D3)</f>
        <v>9.4780748066182685</v>
      </c>
      <c r="J3" s="1">
        <v>0.999</v>
      </c>
      <c r="K3" s="1">
        <v>2000</v>
      </c>
      <c r="L3" s="1">
        <f>LN(J3)</f>
        <v>-1.0005003335835344E-3</v>
      </c>
      <c r="M3" s="1">
        <f>LN(K3)</f>
        <v>7.6009024595420822</v>
      </c>
      <c r="Q3" s="1">
        <v>63.1</v>
      </c>
      <c r="R3" s="1">
        <v>428659520</v>
      </c>
      <c r="S3" s="1">
        <f>LN(Q3)</f>
        <v>4.1447207695471677</v>
      </c>
      <c r="T3" s="1">
        <f>LN(R3)</f>
        <v>19.876173502104052</v>
      </c>
    </row>
    <row r="4" spans="1:22" x14ac:dyDescent="0.35">
      <c r="A4" s="2">
        <v>42016</v>
      </c>
      <c r="C4" s="1">
        <v>2061</v>
      </c>
      <c r="D4" s="1">
        <v>30901</v>
      </c>
      <c r="E4" s="1">
        <f t="shared" ref="E4:E67" si="0">LN(C4)</f>
        <v>7.6309465808904591</v>
      </c>
      <c r="F4" s="1">
        <f t="shared" ref="F4:F67" si="1">LN(D4)</f>
        <v>10.338543824821731</v>
      </c>
      <c r="G4" s="1">
        <f>(C4-C3)/C3</f>
        <v>0.11045258620689655</v>
      </c>
      <c r="H4" s="1">
        <f>LN(C4/C3)</f>
        <v>0.10476766754431317</v>
      </c>
      <c r="J4" s="1">
        <v>0.997</v>
      </c>
      <c r="K4" s="1">
        <v>624000</v>
      </c>
      <c r="L4" s="1">
        <f t="shared" ref="L4:L67" si="2">LN(J4)</f>
        <v>-3.0045090202987243E-3</v>
      </c>
      <c r="M4" s="1">
        <f t="shared" ref="M4:M67" si="3">LN(K4)</f>
        <v>13.343905647351566</v>
      </c>
      <c r="N4" s="1">
        <f>(J4-J3)/J3</f>
        <v>-2.0020020020020037E-3</v>
      </c>
      <c r="O4" s="1">
        <f>LN(J4/J3)</f>
        <v>-2.0040086867151429E-3</v>
      </c>
      <c r="Q4" s="1">
        <v>61.99</v>
      </c>
      <c r="R4" s="1">
        <v>747280210</v>
      </c>
      <c r="S4" s="1">
        <f t="shared" ref="S4:S67" si="4">LN(Q4)</f>
        <v>4.1269730817138282</v>
      </c>
      <c r="T4" s="1">
        <f>LN(R4)</f>
        <v>20.43195078654799</v>
      </c>
      <c r="U4" s="1">
        <f>(Q4-Q3)/Q3</f>
        <v>-1.7591125198098249E-2</v>
      </c>
      <c r="V4" s="1">
        <f>LN(Q4/Q3)</f>
        <v>-1.7747687833339434E-2</v>
      </c>
    </row>
    <row r="5" spans="1:22" x14ac:dyDescent="0.35">
      <c r="A5" s="2">
        <v>42023</v>
      </c>
      <c r="C5" s="1">
        <v>2258</v>
      </c>
      <c r="D5" s="1">
        <v>62687</v>
      </c>
      <c r="E5" s="1">
        <f t="shared" si="0"/>
        <v>7.7222347447096071</v>
      </c>
      <c r="F5" s="1">
        <f t="shared" si="1"/>
        <v>11.045909368600698</v>
      </c>
      <c r="G5" s="1">
        <f t="shared" ref="G5:G68" si="5">(C5-C4)/C4</f>
        <v>9.5584667637069382E-2</v>
      </c>
      <c r="H5" s="1">
        <f>LN(C5/C4)</f>
        <v>9.1288163819148213E-2</v>
      </c>
      <c r="J5" s="1">
        <v>0.98</v>
      </c>
      <c r="K5" s="1">
        <v>266000</v>
      </c>
      <c r="L5" s="1">
        <f t="shared" si="2"/>
        <v>-2.0202707317519466E-2</v>
      </c>
      <c r="M5" s="1">
        <f t="shared" si="3"/>
        <v>12.491251587763836</v>
      </c>
      <c r="N5" s="1">
        <f t="shared" ref="N5:N68" si="6">(J5-J4)/J4</f>
        <v>-1.705115346038116E-2</v>
      </c>
      <c r="O5" s="1">
        <f t="shared" ref="O5:O68" si="7">LN(J5/J4)</f>
        <v>-1.719819829722069E-2</v>
      </c>
      <c r="Q5" s="1">
        <v>64.45</v>
      </c>
      <c r="R5" s="1">
        <v>688612920</v>
      </c>
      <c r="S5" s="1">
        <f t="shared" si="4"/>
        <v>4.1658897293851966</v>
      </c>
      <c r="T5" s="1">
        <f t="shared" ref="T5:T67" si="8">LN(R5)</f>
        <v>20.350189871399621</v>
      </c>
      <c r="U5" s="1">
        <f t="shared" ref="U5:U6" si="9">(Q5-Q4)/Q4</f>
        <v>3.9683819970963069E-2</v>
      </c>
      <c r="V5" s="1">
        <f>LN(Q5/Q4)</f>
        <v>3.8916647671368348E-2</v>
      </c>
    </row>
    <row r="6" spans="1:22" x14ac:dyDescent="0.35">
      <c r="A6" s="2">
        <v>42030</v>
      </c>
      <c r="C6" s="1">
        <v>2378</v>
      </c>
      <c r="D6" s="1">
        <v>52687</v>
      </c>
      <c r="E6" s="1">
        <f t="shared" si="0"/>
        <v>7.774015077250727</v>
      </c>
      <c r="F6" s="1">
        <f t="shared" si="1"/>
        <v>10.872124024782218</v>
      </c>
      <c r="G6" s="1">
        <f t="shared" si="5"/>
        <v>5.3144375553587246E-2</v>
      </c>
      <c r="H6" s="1">
        <f t="shared" ref="H6:H69" si="10">LN(C6/C5)</f>
        <v>5.1780332541119765E-2</v>
      </c>
      <c r="J6" s="1">
        <v>0.90800000000000003</v>
      </c>
      <c r="K6" s="1">
        <v>5221000</v>
      </c>
      <c r="L6" s="1">
        <f t="shared" si="2"/>
        <v>-9.6510900380843728E-2</v>
      </c>
      <c r="M6" s="1">
        <f t="shared" si="3"/>
        <v>15.468199512392689</v>
      </c>
      <c r="N6" s="1">
        <f t="shared" si="6"/>
        <v>-7.3469387755101992E-2</v>
      </c>
      <c r="O6" s="1">
        <f t="shared" si="7"/>
        <v>-7.6308193063324301E-2</v>
      </c>
      <c r="Q6" s="1">
        <v>61.5</v>
      </c>
      <c r="R6" s="1">
        <v>827430120</v>
      </c>
      <c r="S6" s="1">
        <f t="shared" si="4"/>
        <v>4.1190371748124726</v>
      </c>
      <c r="T6" s="1">
        <f t="shared" si="8"/>
        <v>20.533835214519723</v>
      </c>
      <c r="U6" s="1">
        <f t="shared" si="9"/>
        <v>-4.5771916214119517E-2</v>
      </c>
      <c r="V6" s="1">
        <f t="shared" ref="V6:V69" si="11">LN(Q6/Q5)</f>
        <v>-4.6852554572724206E-2</v>
      </c>
    </row>
    <row r="7" spans="1:22" x14ac:dyDescent="0.35">
      <c r="A7" s="2">
        <v>42037</v>
      </c>
      <c r="C7" s="1">
        <v>2306</v>
      </c>
      <c r="D7" s="1">
        <v>159429</v>
      </c>
      <c r="E7" s="1">
        <f t="shared" si="0"/>
        <v>7.7432697008290043</v>
      </c>
      <c r="F7" s="1">
        <f t="shared" si="1"/>
        <v>11.979353961036511</v>
      </c>
      <c r="G7" s="1">
        <f t="shared" si="5"/>
        <v>-3.0277544154751892E-2</v>
      </c>
      <c r="H7" s="1">
        <f t="shared" si="10"/>
        <v>-3.0745376421722835E-2</v>
      </c>
      <c r="J7" s="1">
        <v>0.9</v>
      </c>
      <c r="K7" s="1">
        <v>4321000</v>
      </c>
      <c r="L7" s="1">
        <f t="shared" si="2"/>
        <v>-0.10536051565782628</v>
      </c>
      <c r="M7" s="1">
        <f t="shared" si="3"/>
        <v>15.27899741491407</v>
      </c>
      <c r="N7" s="1">
        <f t="shared" si="6"/>
        <v>-8.8105726872246774E-3</v>
      </c>
      <c r="O7" s="1">
        <f t="shared" si="7"/>
        <v>-8.8496152769824993E-3</v>
      </c>
      <c r="Q7" s="1">
        <v>64.31</v>
      </c>
      <c r="R7" s="1">
        <v>773959990</v>
      </c>
      <c r="S7" s="1">
        <f t="shared" si="4"/>
        <v>4.1637151401467722</v>
      </c>
      <c r="T7" s="1">
        <f t="shared" si="8"/>
        <v>20.467030737711436</v>
      </c>
      <c r="U7" s="1">
        <f>(Q7-Q6)/Q6</f>
        <v>4.5691056910569142E-2</v>
      </c>
      <c r="V7" s="1">
        <f t="shared" si="11"/>
        <v>4.4677965334299567E-2</v>
      </c>
    </row>
    <row r="8" spans="1:22" x14ac:dyDescent="0.35">
      <c r="A8" s="2">
        <v>42044</v>
      </c>
      <c r="C8" s="1">
        <v>2477</v>
      </c>
      <c r="D8" s="1">
        <v>166579</v>
      </c>
      <c r="E8" s="1">
        <f t="shared" si="0"/>
        <v>7.8148034294893591</v>
      </c>
      <c r="F8" s="1">
        <f t="shared" si="1"/>
        <v>12.02322495034969</v>
      </c>
      <c r="G8" s="1">
        <f t="shared" si="5"/>
        <v>7.415437987857762E-2</v>
      </c>
      <c r="H8" s="1">
        <f t="shared" si="10"/>
        <v>7.1533728660355136E-2</v>
      </c>
      <c r="J8" s="1">
        <v>0.91400000000000003</v>
      </c>
      <c r="K8" s="1">
        <v>793000</v>
      </c>
      <c r="L8" s="1">
        <f t="shared" si="2"/>
        <v>-8.9924707527987008E-2</v>
      </c>
      <c r="M8" s="1">
        <f t="shared" si="3"/>
        <v>13.583578500616985</v>
      </c>
      <c r="N8" s="1">
        <f t="shared" si="6"/>
        <v>1.5555555555555569E-2</v>
      </c>
      <c r="O8" s="1">
        <f t="shared" si="7"/>
        <v>1.5435808129839248E-2</v>
      </c>
      <c r="Q8" s="1">
        <v>70.599999999999994</v>
      </c>
      <c r="R8" s="1">
        <v>1266876440</v>
      </c>
      <c r="S8" s="1">
        <f t="shared" si="4"/>
        <v>4.257030144499196</v>
      </c>
      <c r="T8" s="1">
        <f t="shared" si="8"/>
        <v>20.959820211825047</v>
      </c>
      <c r="U8" s="1">
        <f>(Q8-Q7)/Q7</f>
        <v>9.7807494946353477E-2</v>
      </c>
      <c r="V8" s="1">
        <f t="shared" si="11"/>
        <v>9.3315004352424458E-2</v>
      </c>
    </row>
    <row r="9" spans="1:22" x14ac:dyDescent="0.35">
      <c r="A9" s="2">
        <v>42051</v>
      </c>
      <c r="C9" s="1">
        <v>2530</v>
      </c>
      <c r="D9" s="1">
        <v>76318</v>
      </c>
      <c r="E9" s="1">
        <f t="shared" si="0"/>
        <v>7.8359745817215662</v>
      </c>
      <c r="F9" s="1">
        <f t="shared" si="1"/>
        <v>11.242664100328065</v>
      </c>
      <c r="G9" s="1">
        <f t="shared" si="5"/>
        <v>2.1396851029471135E-2</v>
      </c>
      <c r="H9" s="1">
        <f t="shared" si="10"/>
        <v>2.1171152232206315E-2</v>
      </c>
      <c r="J9" s="1">
        <v>0.879</v>
      </c>
      <c r="K9" s="1">
        <v>1275000</v>
      </c>
      <c r="L9" s="1">
        <f t="shared" si="2"/>
        <v>-0.12897038129696006</v>
      </c>
      <c r="M9" s="1">
        <f t="shared" si="3"/>
        <v>14.058456736574664</v>
      </c>
      <c r="N9" s="1">
        <f t="shared" si="6"/>
        <v>-3.8293216630196969E-2</v>
      </c>
      <c r="O9" s="1">
        <f t="shared" si="7"/>
        <v>-3.9045673768973103E-2</v>
      </c>
      <c r="Q9" s="1">
        <v>74.75</v>
      </c>
      <c r="R9" s="1">
        <v>1029036080</v>
      </c>
      <c r="S9" s="1">
        <f t="shared" si="4"/>
        <v>4.3141492122707961</v>
      </c>
      <c r="T9" s="1">
        <f t="shared" si="8"/>
        <v>20.751888356351749</v>
      </c>
      <c r="U9" s="1">
        <f t="shared" ref="U9:U10" si="12">(Q9-Q8)/Q8</f>
        <v>5.8781869688385356E-2</v>
      </c>
      <c r="V9" s="1">
        <f t="shared" si="11"/>
        <v>5.7119067771599426E-2</v>
      </c>
    </row>
    <row r="10" spans="1:22" x14ac:dyDescent="0.35">
      <c r="A10" s="2">
        <v>42058</v>
      </c>
      <c r="C10" s="1">
        <v>2435</v>
      </c>
      <c r="D10" s="1">
        <v>19637</v>
      </c>
      <c r="E10" s="1">
        <f t="shared" si="0"/>
        <v>7.7977020355166902</v>
      </c>
      <c r="F10" s="1">
        <f t="shared" si="1"/>
        <v>9.8851708207502309</v>
      </c>
      <c r="G10" s="1">
        <f t="shared" si="5"/>
        <v>-3.7549407114624504E-2</v>
      </c>
      <c r="H10" s="1">
        <f t="shared" si="10"/>
        <v>-3.827254620487576E-2</v>
      </c>
      <c r="J10" s="1">
        <v>0.879</v>
      </c>
      <c r="K10" s="1">
        <v>902000</v>
      </c>
      <c r="L10" s="1">
        <f t="shared" si="2"/>
        <v>-0.12897038129696006</v>
      </c>
      <c r="M10" s="1">
        <f t="shared" si="3"/>
        <v>13.71236979904476</v>
      </c>
      <c r="N10" s="1">
        <f t="shared" si="6"/>
        <v>0</v>
      </c>
      <c r="O10" s="1">
        <f t="shared" si="7"/>
        <v>0</v>
      </c>
      <c r="Q10" s="1">
        <v>75.91</v>
      </c>
      <c r="R10" s="1">
        <v>513917360</v>
      </c>
      <c r="S10" s="1">
        <f t="shared" si="4"/>
        <v>4.3295484280286765</v>
      </c>
      <c r="T10" s="1">
        <f t="shared" si="8"/>
        <v>20.05757303228312</v>
      </c>
      <c r="U10" s="1">
        <f t="shared" si="12"/>
        <v>1.5518394648829386E-2</v>
      </c>
      <c r="V10" s="1">
        <f t="shared" si="11"/>
        <v>1.5399215757880917E-2</v>
      </c>
    </row>
    <row r="11" spans="1:22" x14ac:dyDescent="0.35">
      <c r="A11" s="2">
        <v>42065</v>
      </c>
      <c r="C11" s="1">
        <v>2512</v>
      </c>
      <c r="D11" s="1">
        <v>85522</v>
      </c>
      <c r="E11" s="1">
        <f t="shared" si="0"/>
        <v>7.8288345275880893</v>
      </c>
      <c r="F11" s="1">
        <f t="shared" si="1"/>
        <v>11.356528931767846</v>
      </c>
      <c r="G11" s="1">
        <f t="shared" si="5"/>
        <v>3.162217659137577E-2</v>
      </c>
      <c r="H11" s="1">
        <f t="shared" si="10"/>
        <v>3.1132492071399141E-2</v>
      </c>
      <c r="J11" s="1">
        <v>1.1000000000000001</v>
      </c>
      <c r="K11" s="1">
        <v>5274000</v>
      </c>
      <c r="L11" s="1">
        <f t="shared" si="2"/>
        <v>9.5310179804324935E-2</v>
      </c>
      <c r="M11" s="1">
        <f t="shared" si="3"/>
        <v>15.478299645895369</v>
      </c>
      <c r="N11" s="1">
        <f t="shared" si="6"/>
        <v>0.25142207053469862</v>
      </c>
      <c r="O11" s="1">
        <f t="shared" si="7"/>
        <v>0.22428056110128494</v>
      </c>
      <c r="Q11" s="1">
        <v>73.25</v>
      </c>
      <c r="R11" s="1">
        <v>639107710</v>
      </c>
      <c r="S11" s="1">
        <f t="shared" si="4"/>
        <v>4.2938782478971769</v>
      </c>
      <c r="T11" s="1">
        <f t="shared" si="8"/>
        <v>20.275583558387517</v>
      </c>
      <c r="U11" s="1">
        <f t="shared" ref="U11:U14" si="13">(Q11-Q10)/Q10</f>
        <v>-3.5041496509023801E-2</v>
      </c>
      <c r="V11" s="1">
        <f t="shared" si="11"/>
        <v>-3.5670180131500077E-2</v>
      </c>
    </row>
    <row r="12" spans="1:22" x14ac:dyDescent="0.35">
      <c r="A12" s="2">
        <v>42072</v>
      </c>
      <c r="C12" s="1">
        <v>2445</v>
      </c>
      <c r="D12" s="1">
        <v>46250</v>
      </c>
      <c r="E12" s="1">
        <f t="shared" si="0"/>
        <v>7.8018004019089728</v>
      </c>
      <c r="F12" s="1">
        <f t="shared" si="1"/>
        <v>10.741816742940571</v>
      </c>
      <c r="G12" s="1">
        <f t="shared" si="5"/>
        <v>-2.6671974522292995E-2</v>
      </c>
      <c r="H12" s="1">
        <f t="shared" si="10"/>
        <v>-2.7034125679116873E-2</v>
      </c>
      <c r="J12" s="1">
        <v>1.181</v>
      </c>
      <c r="K12" s="1">
        <v>3804000</v>
      </c>
      <c r="L12" s="1">
        <f t="shared" si="2"/>
        <v>0.16636153721522529</v>
      </c>
      <c r="M12" s="1">
        <f t="shared" si="3"/>
        <v>15.151563702647419</v>
      </c>
      <c r="N12" s="1">
        <f t="shared" si="6"/>
        <v>7.3636363636363597E-2</v>
      </c>
      <c r="O12" s="1">
        <f t="shared" si="7"/>
        <v>7.1051357410900268E-2</v>
      </c>
      <c r="Q12" s="1">
        <v>67.87</v>
      </c>
      <c r="R12" s="1">
        <v>533904030</v>
      </c>
      <c r="S12" s="1">
        <f t="shared" si="4"/>
        <v>4.2175941107156669</v>
      </c>
      <c r="T12" s="1">
        <f t="shared" si="8"/>
        <v>20.095726661671932</v>
      </c>
      <c r="U12" s="1">
        <f t="shared" si="13"/>
        <v>-7.3447098976109154E-2</v>
      </c>
      <c r="V12" s="1">
        <f t="shared" si="11"/>
        <v>-7.6284137181509601E-2</v>
      </c>
    </row>
    <row r="13" spans="1:22" x14ac:dyDescent="0.35">
      <c r="A13" s="2">
        <v>42079</v>
      </c>
      <c r="C13" s="1">
        <v>2300</v>
      </c>
      <c r="D13" s="1">
        <v>191669</v>
      </c>
      <c r="E13" s="1">
        <f t="shared" si="0"/>
        <v>7.7406644019172415</v>
      </c>
      <c r="F13" s="1">
        <f t="shared" si="1"/>
        <v>12.16352520495032</v>
      </c>
      <c r="G13" s="1">
        <f t="shared" si="5"/>
        <v>-5.9304703476482618E-2</v>
      </c>
      <c r="H13" s="1">
        <f t="shared" si="10"/>
        <v>-6.1135999991731374E-2</v>
      </c>
      <c r="J13" s="1">
        <v>1.468</v>
      </c>
      <c r="K13" s="1">
        <v>9283000</v>
      </c>
      <c r="L13" s="1">
        <f t="shared" si="2"/>
        <v>0.3839009301923238</v>
      </c>
      <c r="M13" s="1">
        <f t="shared" si="3"/>
        <v>16.043695328382071</v>
      </c>
      <c r="N13" s="1">
        <f t="shared" si="6"/>
        <v>0.2430143945808636</v>
      </c>
      <c r="O13" s="1">
        <f t="shared" si="7"/>
        <v>0.21753939297709854</v>
      </c>
      <c r="Q13" s="1">
        <v>67</v>
      </c>
      <c r="R13" s="1">
        <v>720183800</v>
      </c>
      <c r="S13" s="1">
        <f t="shared" si="4"/>
        <v>4.2046926193909657</v>
      </c>
      <c r="T13" s="1">
        <f t="shared" si="8"/>
        <v>20.395017015174325</v>
      </c>
      <c r="U13" s="1">
        <f t="shared" si="13"/>
        <v>-1.2818623839693597E-2</v>
      </c>
      <c r="V13" s="1">
        <f t="shared" si="11"/>
        <v>-1.2901491324700965E-2</v>
      </c>
    </row>
    <row r="14" spans="1:22" x14ac:dyDescent="0.35">
      <c r="A14" s="2">
        <v>42086</v>
      </c>
      <c r="C14" s="1">
        <v>2193</v>
      </c>
      <c r="D14" s="1">
        <v>56583</v>
      </c>
      <c r="E14" s="1">
        <f t="shared" si="0"/>
        <v>7.6930257484178881</v>
      </c>
      <c r="F14" s="1">
        <f t="shared" si="1"/>
        <v>10.943463865719281</v>
      </c>
      <c r="G14" s="1">
        <f t="shared" si="5"/>
        <v>-4.652173913043478E-2</v>
      </c>
      <c r="H14" s="1">
        <f t="shared" si="10"/>
        <v>-4.7638653499352861E-2</v>
      </c>
      <c r="J14" s="1">
        <v>1.226</v>
      </c>
      <c r="K14" s="1">
        <v>454000</v>
      </c>
      <c r="L14" s="1">
        <f t="shared" si="2"/>
        <v>0.20375683751401963</v>
      </c>
      <c r="M14" s="1">
        <f t="shared" si="3"/>
        <v>13.025852477023484</v>
      </c>
      <c r="N14" s="1">
        <f t="shared" si="6"/>
        <v>-0.16485013623978201</v>
      </c>
      <c r="O14" s="1">
        <f t="shared" si="7"/>
        <v>-0.18014409267830425</v>
      </c>
      <c r="Q14" s="1">
        <v>61</v>
      </c>
      <c r="R14" s="1">
        <v>657172230</v>
      </c>
      <c r="S14" s="1">
        <f t="shared" si="4"/>
        <v>4.1108738641733114</v>
      </c>
      <c r="T14" s="1">
        <f t="shared" si="8"/>
        <v>20.303456688213316</v>
      </c>
      <c r="U14" s="1">
        <f t="shared" si="13"/>
        <v>-8.9552238805970144E-2</v>
      </c>
      <c r="V14" s="1">
        <f t="shared" si="11"/>
        <v>-9.3818755217654856E-2</v>
      </c>
    </row>
    <row r="15" spans="1:22" x14ac:dyDescent="0.35">
      <c r="A15" s="2">
        <v>42093</v>
      </c>
      <c r="C15" s="1">
        <v>2325</v>
      </c>
      <c r="D15" s="1">
        <v>19192</v>
      </c>
      <c r="E15" s="1">
        <f t="shared" si="0"/>
        <v>7.7514753180214564</v>
      </c>
      <c r="F15" s="1">
        <f t="shared" si="1"/>
        <v>9.8622488045195311</v>
      </c>
      <c r="G15" s="1">
        <f t="shared" si="5"/>
        <v>6.0191518467852256E-2</v>
      </c>
      <c r="H15" s="1">
        <f t="shared" si="10"/>
        <v>5.8449569603568542E-2</v>
      </c>
      <c r="J15" s="1">
        <v>1.22</v>
      </c>
      <c r="K15" s="1">
        <v>859000</v>
      </c>
      <c r="L15" s="1">
        <f t="shared" si="2"/>
        <v>0.19885085874516517</v>
      </c>
      <c r="M15" s="1">
        <f t="shared" si="3"/>
        <v>13.663524200966393</v>
      </c>
      <c r="N15" s="1">
        <f t="shared" si="6"/>
        <v>-4.893964110929858E-3</v>
      </c>
      <c r="O15" s="1">
        <f t="shared" si="7"/>
        <v>-4.9059787688545183E-3</v>
      </c>
      <c r="Q15" s="1">
        <v>65.5</v>
      </c>
      <c r="R15" s="1">
        <v>620491230</v>
      </c>
      <c r="S15" s="1">
        <f t="shared" si="4"/>
        <v>4.1820501426412067</v>
      </c>
      <c r="T15" s="1">
        <f t="shared" si="8"/>
        <v>20.246022028745958</v>
      </c>
      <c r="U15" s="1">
        <f t="shared" ref="U15:U78" si="14">(Q15-Q14)/Q14</f>
        <v>7.3770491803278687E-2</v>
      </c>
      <c r="V15" s="1">
        <f t="shared" si="11"/>
        <v>7.1176278467894954E-2</v>
      </c>
    </row>
    <row r="16" spans="1:22" x14ac:dyDescent="0.35">
      <c r="A16" s="2">
        <v>42100</v>
      </c>
      <c r="C16" s="1">
        <v>2250</v>
      </c>
      <c r="D16" s="1">
        <v>46829</v>
      </c>
      <c r="E16" s="1">
        <f t="shared" si="0"/>
        <v>7.718685495198466</v>
      </c>
      <c r="F16" s="1">
        <f t="shared" si="1"/>
        <v>10.754257948116578</v>
      </c>
      <c r="G16" s="1">
        <f t="shared" si="5"/>
        <v>-3.2258064516129031E-2</v>
      </c>
      <c r="H16" s="1">
        <f t="shared" si="10"/>
        <v>-3.2789822822990838E-2</v>
      </c>
      <c r="J16" s="1">
        <v>1.194</v>
      </c>
      <c r="K16" s="1">
        <v>263000</v>
      </c>
      <c r="L16" s="1">
        <f t="shared" si="2"/>
        <v>0.17730901497041029</v>
      </c>
      <c r="M16" s="1">
        <f t="shared" si="3"/>
        <v>12.479909311159902</v>
      </c>
      <c r="N16" s="1">
        <f t="shared" si="6"/>
        <v>-2.1311475409836085E-2</v>
      </c>
      <c r="O16" s="1">
        <f t="shared" si="7"/>
        <v>-2.1541843774754914E-2</v>
      </c>
      <c r="Q16" s="1">
        <v>71.5</v>
      </c>
      <c r="R16" s="1">
        <v>818109810</v>
      </c>
      <c r="S16" s="1">
        <f>LN(Q16)</f>
        <v>4.2696974496999616</v>
      </c>
      <c r="T16" s="1">
        <f t="shared" si="8"/>
        <v>20.522507127611153</v>
      </c>
      <c r="U16" s="1">
        <f t="shared" si="14"/>
        <v>9.1603053435114504E-2</v>
      </c>
      <c r="V16" s="1">
        <f t="shared" si="11"/>
        <v>8.7647307058755675E-2</v>
      </c>
    </row>
    <row r="17" spans="1:22" x14ac:dyDescent="0.35">
      <c r="A17" s="2">
        <v>42107</v>
      </c>
      <c r="C17" s="1">
        <v>2145</v>
      </c>
      <c r="D17" s="1">
        <v>94395</v>
      </c>
      <c r="E17" s="1">
        <f>LN(C17)</f>
        <v>7.6708948313621175</v>
      </c>
      <c r="F17" s="1">
        <f t="shared" si="1"/>
        <v>11.455243384629144</v>
      </c>
      <c r="G17" s="1">
        <f t="shared" si="5"/>
        <v>-4.6666666666666669E-2</v>
      </c>
      <c r="H17" s="1">
        <f t="shared" si="10"/>
        <v>-4.7790663836348439E-2</v>
      </c>
      <c r="J17" s="1">
        <v>1.0660000000000001</v>
      </c>
      <c r="K17" s="1">
        <v>728000</v>
      </c>
      <c r="L17" s="1">
        <f t="shared" si="2"/>
        <v>6.3913325743652855E-2</v>
      </c>
      <c r="M17" s="1">
        <f t="shared" si="3"/>
        <v>13.498056327178823</v>
      </c>
      <c r="N17" s="1">
        <f t="shared" si="6"/>
        <v>-0.10720268006700159</v>
      </c>
      <c r="O17" s="1">
        <f t="shared" si="7"/>
        <v>-0.11339568922675748</v>
      </c>
      <c r="Q17" s="1">
        <v>72.5</v>
      </c>
      <c r="R17" s="1">
        <v>788538080</v>
      </c>
      <c r="S17" s="1">
        <f t="shared" si="4"/>
        <v>4.2835865618606288</v>
      </c>
      <c r="T17" s="1">
        <f t="shared" si="8"/>
        <v>20.485691257430787</v>
      </c>
      <c r="U17" s="1">
        <f t="shared" si="14"/>
        <v>1.3986013986013986E-2</v>
      </c>
      <c r="V17" s="1">
        <f t="shared" si="11"/>
        <v>1.3889112160667093E-2</v>
      </c>
    </row>
    <row r="18" spans="1:22" x14ac:dyDescent="0.35">
      <c r="A18" s="2">
        <v>42114</v>
      </c>
      <c r="C18" s="1">
        <v>2225</v>
      </c>
      <c r="D18" s="1">
        <v>158297</v>
      </c>
      <c r="E18" s="1">
        <f t="shared" si="0"/>
        <v>7.7075121946003406</v>
      </c>
      <c r="F18" s="1">
        <f t="shared" si="1"/>
        <v>11.972228294331343</v>
      </c>
      <c r="G18" s="1">
        <f t="shared" si="5"/>
        <v>3.7296037296037296E-2</v>
      </c>
      <c r="H18" s="1">
        <f t="shared" si="10"/>
        <v>3.6617363238223309E-2</v>
      </c>
      <c r="J18" s="1">
        <v>1.0189999999999999</v>
      </c>
      <c r="K18" s="1">
        <v>934000</v>
      </c>
      <c r="L18" s="1">
        <f t="shared" si="2"/>
        <v>1.8821754240587667E-2</v>
      </c>
      <c r="M18" s="1">
        <f t="shared" si="3"/>
        <v>13.74723171721098</v>
      </c>
      <c r="N18" s="1">
        <f t="shared" si="6"/>
        <v>-4.4090056285178376E-2</v>
      </c>
      <c r="O18" s="1">
        <f t="shared" si="7"/>
        <v>-4.5091571503065177E-2</v>
      </c>
      <c r="Q18" s="1">
        <v>75.75</v>
      </c>
      <c r="R18" s="1">
        <v>807459300</v>
      </c>
      <c r="S18" s="1">
        <f t="shared" si="4"/>
        <v>4.3274384443894789</v>
      </c>
      <c r="T18" s="1">
        <f t="shared" si="8"/>
        <v>20.509403209314058</v>
      </c>
      <c r="U18" s="1">
        <f t="shared" si="14"/>
        <v>4.4827586206896551E-2</v>
      </c>
      <c r="V18" s="1">
        <f t="shared" si="11"/>
        <v>4.385188252884941E-2</v>
      </c>
    </row>
    <row r="19" spans="1:22" x14ac:dyDescent="0.35">
      <c r="A19" s="2">
        <v>42121</v>
      </c>
      <c r="C19" s="1">
        <v>2262</v>
      </c>
      <c r="D19" s="1">
        <v>21948</v>
      </c>
      <c r="E19" s="1">
        <f t="shared" si="0"/>
        <v>7.7240046566760654</v>
      </c>
      <c r="F19" s="1">
        <f t="shared" si="1"/>
        <v>9.9964312981788659</v>
      </c>
      <c r="G19" s="1">
        <f t="shared" si="5"/>
        <v>1.6629213483146069E-2</v>
      </c>
      <c r="H19" s="1">
        <f t="shared" si="10"/>
        <v>1.6492462075725165E-2</v>
      </c>
      <c r="J19" s="1">
        <v>1.042</v>
      </c>
      <c r="K19" s="1">
        <v>116000</v>
      </c>
      <c r="L19" s="1">
        <f t="shared" si="2"/>
        <v>4.1141943331175213E-2</v>
      </c>
      <c r="M19" s="1">
        <f t="shared" si="3"/>
        <v>11.661345470088502</v>
      </c>
      <c r="N19" s="1">
        <f t="shared" si="6"/>
        <v>2.2571148184494735E-2</v>
      </c>
      <c r="O19" s="1">
        <f t="shared" si="7"/>
        <v>2.2320189090587601E-2</v>
      </c>
      <c r="Q19" s="1">
        <v>76.900000000000006</v>
      </c>
      <c r="R19" s="1">
        <v>417720970</v>
      </c>
      <c r="S19" s="1">
        <f t="shared" si="4"/>
        <v>4.3425058765115985</v>
      </c>
      <c r="T19" s="1">
        <f t="shared" si="8"/>
        <v>19.850324231702583</v>
      </c>
      <c r="U19" s="1">
        <f t="shared" si="14"/>
        <v>1.5181518151815256E-2</v>
      </c>
      <c r="V19" s="1">
        <f t="shared" si="11"/>
        <v>1.5067432122119926E-2</v>
      </c>
    </row>
    <row r="20" spans="1:22" x14ac:dyDescent="0.35">
      <c r="A20" s="2">
        <v>42128</v>
      </c>
      <c r="C20" s="1">
        <v>2336</v>
      </c>
      <c r="D20" s="1">
        <v>17728</v>
      </c>
      <c r="E20" s="1">
        <f t="shared" si="0"/>
        <v>7.7561953439481179</v>
      </c>
      <c r="F20" s="1">
        <f t="shared" si="1"/>
        <v>9.78290058954701</v>
      </c>
      <c r="G20" s="1">
        <f t="shared" si="5"/>
        <v>3.2714412024756855E-2</v>
      </c>
      <c r="H20" s="1">
        <f t="shared" si="10"/>
        <v>3.2190687272051946E-2</v>
      </c>
      <c r="J20" s="1">
        <v>1</v>
      </c>
      <c r="K20" s="1">
        <v>81000</v>
      </c>
      <c r="L20" s="1">
        <f t="shared" si="2"/>
        <v>0</v>
      </c>
      <c r="M20" s="1">
        <f t="shared" si="3"/>
        <v>11.302204433654575</v>
      </c>
      <c r="N20" s="1">
        <f t="shared" si="6"/>
        <v>-4.0307101727447253E-2</v>
      </c>
      <c r="O20" s="1">
        <f t="shared" si="7"/>
        <v>-4.1141943331175185E-2</v>
      </c>
      <c r="Q20" s="1">
        <v>75.5</v>
      </c>
      <c r="R20" s="1">
        <v>468274660</v>
      </c>
      <c r="S20" s="1">
        <f t="shared" si="4"/>
        <v>4.3241326562549789</v>
      </c>
      <c r="T20" s="1">
        <f t="shared" si="8"/>
        <v>19.964565562076881</v>
      </c>
      <c r="U20" s="1">
        <f t="shared" si="14"/>
        <v>-1.820546163849162E-2</v>
      </c>
      <c r="V20" s="1">
        <f t="shared" si="11"/>
        <v>-1.8373220256619294E-2</v>
      </c>
    </row>
    <row r="21" spans="1:22" x14ac:dyDescent="0.35">
      <c r="A21" s="2">
        <v>42135</v>
      </c>
      <c r="C21" s="1">
        <v>2257</v>
      </c>
      <c r="D21" s="1">
        <v>18297</v>
      </c>
      <c r="E21" s="1">
        <f t="shared" si="0"/>
        <v>7.7217917768175353</v>
      </c>
      <c r="F21" s="1">
        <f t="shared" si="1"/>
        <v>9.8144923909645652</v>
      </c>
      <c r="G21" s="1">
        <f t="shared" si="5"/>
        <v>-3.3818493150684935E-2</v>
      </c>
      <c r="H21" s="1">
        <f t="shared" si="10"/>
        <v>-3.440356713058202E-2</v>
      </c>
      <c r="J21" s="1">
        <v>0.97</v>
      </c>
      <c r="K21" s="1">
        <v>216000</v>
      </c>
      <c r="L21" s="1">
        <f t="shared" si="2"/>
        <v>-3.0459207484708574E-2</v>
      </c>
      <c r="M21" s="1">
        <f t="shared" si="3"/>
        <v>12.283033686666302</v>
      </c>
      <c r="N21" s="1">
        <f t="shared" si="6"/>
        <v>-3.0000000000000027E-2</v>
      </c>
      <c r="O21" s="1">
        <f t="shared" si="7"/>
        <v>-3.0459207484708574E-2</v>
      </c>
      <c r="Q21" s="1">
        <v>75.05</v>
      </c>
      <c r="R21" s="1">
        <v>364333490</v>
      </c>
      <c r="S21" s="1">
        <f t="shared" si="4"/>
        <v>4.3181545580794714</v>
      </c>
      <c r="T21" s="1">
        <f t="shared" si="8"/>
        <v>19.71358018748176</v>
      </c>
      <c r="U21" s="1">
        <f t="shared" si="14"/>
        <v>-5.9602649006622894E-3</v>
      </c>
      <c r="V21" s="1">
        <f t="shared" si="11"/>
        <v>-5.9780981755080667E-3</v>
      </c>
    </row>
    <row r="22" spans="1:22" x14ac:dyDescent="0.35">
      <c r="A22" s="2">
        <v>42142</v>
      </c>
      <c r="C22" s="1">
        <v>2262</v>
      </c>
      <c r="D22" s="1">
        <v>12193</v>
      </c>
      <c r="E22" s="1">
        <f t="shared" si="0"/>
        <v>7.7240046566760654</v>
      </c>
      <c r="F22" s="1">
        <f t="shared" si="1"/>
        <v>9.4086172955602656</v>
      </c>
      <c r="G22" s="1">
        <f t="shared" si="5"/>
        <v>2.215330084182543E-3</v>
      </c>
      <c r="H22" s="1">
        <f t="shared" si="10"/>
        <v>2.2128798585300375E-3</v>
      </c>
      <c r="J22" s="1">
        <v>0.90200000000000002</v>
      </c>
      <c r="K22" s="1">
        <v>380000</v>
      </c>
      <c r="L22" s="1">
        <f t="shared" si="2"/>
        <v>-0.10314075891951337</v>
      </c>
      <c r="M22" s="1">
        <f t="shared" si="3"/>
        <v>12.847926531702569</v>
      </c>
      <c r="N22" s="1">
        <f t="shared" si="6"/>
        <v>-7.01030927835051E-2</v>
      </c>
      <c r="O22" s="1">
        <f t="shared" si="7"/>
        <v>-7.2681551434804814E-2</v>
      </c>
      <c r="Q22" s="1">
        <v>74.349999999999994</v>
      </c>
      <c r="R22" s="1">
        <v>526354310</v>
      </c>
      <c r="S22" s="1">
        <f t="shared" si="4"/>
        <v>4.3087836729061637</v>
      </c>
      <c r="T22" s="1">
        <f t="shared" si="8"/>
        <v>20.081485137095832</v>
      </c>
      <c r="U22" s="1">
        <f t="shared" si="14"/>
        <v>-9.327115256495707E-3</v>
      </c>
      <c r="V22" s="1">
        <f t="shared" si="11"/>
        <v>-9.3708851733068661E-3</v>
      </c>
    </row>
    <row r="23" spans="1:22" x14ac:dyDescent="0.35">
      <c r="A23" s="2">
        <v>42149</v>
      </c>
      <c r="C23" s="1">
        <v>2216</v>
      </c>
      <c r="D23" s="1">
        <v>52886</v>
      </c>
      <c r="E23" s="1">
        <f t="shared" si="0"/>
        <v>7.7034590478671747</v>
      </c>
      <c r="F23" s="1">
        <f t="shared" si="1"/>
        <v>10.875893932536771</v>
      </c>
      <c r="G23" s="1">
        <f t="shared" si="5"/>
        <v>-2.0335985853227233E-2</v>
      </c>
      <c r="H23" s="1">
        <f t="shared" si="10"/>
        <v>-2.054560880889137E-2</v>
      </c>
      <c r="J23" s="1">
        <v>0.95899999999999996</v>
      </c>
      <c r="K23" s="1">
        <v>7000</v>
      </c>
      <c r="L23" s="1">
        <f t="shared" si="2"/>
        <v>-4.1864204098698871E-2</v>
      </c>
      <c r="M23" s="1">
        <f t="shared" si="3"/>
        <v>8.8536654280374503</v>
      </c>
      <c r="N23" s="1">
        <f t="shared" si="6"/>
        <v>6.3192904656319215E-2</v>
      </c>
      <c r="O23" s="1">
        <f t="shared" si="7"/>
        <v>6.1276554820814594E-2</v>
      </c>
      <c r="Q23" s="1">
        <v>73.5</v>
      </c>
      <c r="R23" s="1">
        <v>471941790</v>
      </c>
      <c r="S23" s="1">
        <f t="shared" si="4"/>
        <v>4.2972854062187906</v>
      </c>
      <c r="T23" s="1">
        <f t="shared" si="8"/>
        <v>19.972366209673332</v>
      </c>
      <c r="U23" s="1">
        <f t="shared" si="14"/>
        <v>-1.1432414256892998E-2</v>
      </c>
      <c r="V23" s="1">
        <f t="shared" si="11"/>
        <v>-1.1498266687373023E-2</v>
      </c>
    </row>
    <row r="24" spans="1:22" x14ac:dyDescent="0.35">
      <c r="A24" s="2">
        <v>42156</v>
      </c>
      <c r="C24" s="1">
        <v>2262</v>
      </c>
      <c r="D24" s="1">
        <v>40656</v>
      </c>
      <c r="E24" s="1">
        <f t="shared" si="0"/>
        <v>7.7240046566760654</v>
      </c>
      <c r="F24" s="1">
        <f t="shared" si="1"/>
        <v>10.612901705559945</v>
      </c>
      <c r="G24" s="1">
        <f t="shared" si="5"/>
        <v>2.0758122743682311E-2</v>
      </c>
      <c r="H24" s="1">
        <f t="shared" si="10"/>
        <v>2.0545608808891409E-2</v>
      </c>
      <c r="J24" s="1">
        <v>0.85</v>
      </c>
      <c r="K24" s="1">
        <v>234000</v>
      </c>
      <c r="L24" s="1">
        <f t="shared" si="2"/>
        <v>-0.16251892949777494</v>
      </c>
      <c r="M24" s="1">
        <f t="shared" si="3"/>
        <v>12.363076394339839</v>
      </c>
      <c r="N24" s="1">
        <f t="shared" si="6"/>
        <v>-0.11366006256517204</v>
      </c>
      <c r="O24" s="1">
        <f t="shared" si="7"/>
        <v>-0.12065472539907605</v>
      </c>
      <c r="Q24" s="1">
        <v>70.61</v>
      </c>
      <c r="R24" s="1">
        <v>483060340</v>
      </c>
      <c r="S24" s="1">
        <f t="shared" si="4"/>
        <v>4.2571717775282556</v>
      </c>
      <c r="T24" s="1">
        <f t="shared" si="8"/>
        <v>19.995652131350283</v>
      </c>
      <c r="U24" s="1">
        <f t="shared" si="14"/>
        <v>-3.9319727891156474E-2</v>
      </c>
      <c r="V24" s="1">
        <f t="shared" si="11"/>
        <v>-4.0113628690535509E-2</v>
      </c>
    </row>
    <row r="25" spans="1:22" x14ac:dyDescent="0.35">
      <c r="A25" s="2">
        <v>42163</v>
      </c>
      <c r="C25" s="1">
        <v>2150</v>
      </c>
      <c r="D25" s="1">
        <v>16279</v>
      </c>
      <c r="E25" s="1">
        <f t="shared" si="0"/>
        <v>7.6732231211217083</v>
      </c>
      <c r="F25" s="1">
        <f t="shared" si="1"/>
        <v>9.6976312126085098</v>
      </c>
      <c r="G25" s="1">
        <f t="shared" si="5"/>
        <v>-4.951370468611848E-2</v>
      </c>
      <c r="H25" s="1">
        <f t="shared" si="10"/>
        <v>-5.0781535554357292E-2</v>
      </c>
      <c r="J25" s="1">
        <v>0.85499999999999998</v>
      </c>
      <c r="K25" s="1">
        <v>204000</v>
      </c>
      <c r="L25" s="1">
        <f t="shared" si="2"/>
        <v>-0.15665381004537685</v>
      </c>
      <c r="M25" s="1">
        <f t="shared" si="3"/>
        <v>12.225875272826354</v>
      </c>
      <c r="N25" s="1">
        <f t="shared" si="6"/>
        <v>5.8823529411764757E-3</v>
      </c>
      <c r="O25" s="1">
        <f t="shared" si="7"/>
        <v>5.8651194523980576E-3</v>
      </c>
      <c r="Q25" s="1">
        <v>72.55</v>
      </c>
      <c r="R25" s="1">
        <v>416939950</v>
      </c>
      <c r="S25" s="1">
        <f t="shared" si="4"/>
        <v>4.2842759793301965</v>
      </c>
      <c r="T25" s="1">
        <f t="shared" si="8"/>
        <v>19.848452764597226</v>
      </c>
      <c r="U25" s="1">
        <f t="shared" si="14"/>
        <v>2.7474861917575383E-2</v>
      </c>
      <c r="V25" s="1">
        <f t="shared" si="11"/>
        <v>2.7104201801941275E-2</v>
      </c>
    </row>
    <row r="26" spans="1:22" x14ac:dyDescent="0.35">
      <c r="A26" s="2">
        <v>42170</v>
      </c>
      <c r="C26" s="1">
        <v>2220</v>
      </c>
      <c r="D26" s="1">
        <v>27323</v>
      </c>
      <c r="E26" s="1">
        <f t="shared" si="0"/>
        <v>7.7052624748663252</v>
      </c>
      <c r="F26" s="1">
        <f t="shared" si="1"/>
        <v>10.215484117319336</v>
      </c>
      <c r="G26" s="1">
        <f t="shared" si="5"/>
        <v>3.255813953488372E-2</v>
      </c>
      <c r="H26" s="1">
        <f t="shared" si="10"/>
        <v>3.203935374461666E-2</v>
      </c>
      <c r="J26" s="1">
        <v>0.871</v>
      </c>
      <c r="K26" s="1">
        <v>165000</v>
      </c>
      <c r="L26" s="1">
        <f t="shared" si="2"/>
        <v>-0.13811330212963427</v>
      </c>
      <c r="M26" s="1">
        <f t="shared" si="3"/>
        <v>12.013700752882718</v>
      </c>
      <c r="N26" s="1">
        <f t="shared" si="6"/>
        <v>1.8713450292397679E-2</v>
      </c>
      <c r="O26" s="1">
        <f t="shared" si="7"/>
        <v>1.854050791574249E-2</v>
      </c>
      <c r="Q26" s="1">
        <v>71.56</v>
      </c>
      <c r="R26" s="1">
        <v>480789080</v>
      </c>
      <c r="S26" s="1">
        <f t="shared" si="4"/>
        <v>4.2705362586405187</v>
      </c>
      <c r="T26" s="1">
        <f t="shared" si="8"/>
        <v>19.990939228780924</v>
      </c>
      <c r="U26" s="1">
        <f t="shared" si="14"/>
        <v>-1.3645761543762852E-2</v>
      </c>
      <c r="V26" s="1">
        <f t="shared" si="11"/>
        <v>-1.3739720689678365E-2</v>
      </c>
    </row>
    <row r="27" spans="1:22" x14ac:dyDescent="0.35">
      <c r="A27" s="2">
        <v>42177</v>
      </c>
      <c r="C27" s="1">
        <v>2270</v>
      </c>
      <c r="D27" s="1">
        <v>21340</v>
      </c>
      <c r="E27" s="1">
        <f t="shared" si="0"/>
        <v>7.7275351104754479</v>
      </c>
      <c r="F27" s="1">
        <f t="shared" si="1"/>
        <v>9.9683385248557439</v>
      </c>
      <c r="G27" s="1">
        <f t="shared" si="5"/>
        <v>2.2522522522522521E-2</v>
      </c>
      <c r="H27" s="1">
        <f t="shared" si="10"/>
        <v>2.2272635609123223E-2</v>
      </c>
      <c r="J27" s="1">
        <v>0.83099999999999996</v>
      </c>
      <c r="K27" s="1">
        <v>270000</v>
      </c>
      <c r="L27" s="1">
        <f t="shared" si="2"/>
        <v>-0.18512548412668892</v>
      </c>
      <c r="M27" s="1">
        <f t="shared" si="3"/>
        <v>12.506177237980511</v>
      </c>
      <c r="N27" s="1">
        <f t="shared" si="6"/>
        <v>-4.5924225028702678E-2</v>
      </c>
      <c r="O27" s="1">
        <f t="shared" si="7"/>
        <v>-4.7012181997054599E-2</v>
      </c>
      <c r="Q27" s="1">
        <v>70.599999999999994</v>
      </c>
      <c r="R27" s="1">
        <v>327526000</v>
      </c>
      <c r="S27" s="1">
        <f t="shared" si="4"/>
        <v>4.257030144499196</v>
      </c>
      <c r="T27" s="1">
        <f t="shared" si="8"/>
        <v>19.607077999201394</v>
      </c>
      <c r="U27" s="1">
        <f t="shared" si="14"/>
        <v>-1.3415315818893348E-2</v>
      </c>
      <c r="V27" s="1">
        <f t="shared" si="11"/>
        <v>-1.3506114141322108E-2</v>
      </c>
    </row>
    <row r="28" spans="1:22" x14ac:dyDescent="0.35">
      <c r="A28" s="2">
        <v>42184</v>
      </c>
      <c r="C28" s="1">
        <v>2280</v>
      </c>
      <c r="D28" s="1">
        <v>18744</v>
      </c>
      <c r="E28" s="1">
        <f t="shared" si="0"/>
        <v>7.7319307219484861</v>
      </c>
      <c r="F28" s="1">
        <f t="shared" si="1"/>
        <v>9.8386289801876323</v>
      </c>
      <c r="G28" s="1">
        <f t="shared" si="5"/>
        <v>4.4052863436123352E-3</v>
      </c>
      <c r="H28" s="1">
        <f t="shared" si="10"/>
        <v>4.3956114730381293E-3</v>
      </c>
      <c r="J28" s="1">
        <v>0.83599999999999997</v>
      </c>
      <c r="K28" s="1">
        <v>106000</v>
      </c>
      <c r="L28" s="1">
        <f t="shared" si="2"/>
        <v>-0.17912666589743548</v>
      </c>
      <c r="M28" s="1">
        <f t="shared" si="3"/>
        <v>11.571194373094205</v>
      </c>
      <c r="N28" s="1">
        <f t="shared" si="6"/>
        <v>6.0168471720818345E-3</v>
      </c>
      <c r="O28" s="1">
        <f t="shared" si="7"/>
        <v>5.998818229253443E-3</v>
      </c>
      <c r="Q28" s="1">
        <v>70.67</v>
      </c>
      <c r="R28" s="1">
        <v>420708550</v>
      </c>
      <c r="S28" s="1">
        <f t="shared" si="4"/>
        <v>4.2580211547027629</v>
      </c>
      <c r="T28" s="1">
        <f t="shared" si="8"/>
        <v>19.857450871624973</v>
      </c>
      <c r="U28" s="1">
        <f t="shared" si="14"/>
        <v>9.915014164306997E-4</v>
      </c>
      <c r="V28" s="1">
        <f t="shared" si="11"/>
        <v>9.9101020356674578E-4</v>
      </c>
    </row>
    <row r="29" spans="1:22" x14ac:dyDescent="0.35">
      <c r="A29" s="2">
        <v>42191</v>
      </c>
      <c r="C29" s="1">
        <v>2359</v>
      </c>
      <c r="D29" s="1">
        <v>28285</v>
      </c>
      <c r="E29" s="1">
        <f t="shared" si="0"/>
        <v>7.765993079407675</v>
      </c>
      <c r="F29" s="1">
        <f t="shared" si="1"/>
        <v>10.250086907777256</v>
      </c>
      <c r="G29" s="1">
        <f t="shared" si="5"/>
        <v>3.4649122807017541E-2</v>
      </c>
      <c r="H29" s="1">
        <f t="shared" si="10"/>
        <v>3.4062357459188626E-2</v>
      </c>
      <c r="J29" s="1">
        <v>0.82</v>
      </c>
      <c r="K29" s="1">
        <v>110000</v>
      </c>
      <c r="L29" s="1">
        <f t="shared" si="2"/>
        <v>-0.19845093872383832</v>
      </c>
      <c r="M29" s="1">
        <f t="shared" si="3"/>
        <v>11.608235644774552</v>
      </c>
      <c r="N29" s="1">
        <f t="shared" si="6"/>
        <v>-1.9138755980861261E-2</v>
      </c>
      <c r="O29" s="1">
        <f t="shared" si="7"/>
        <v>-1.9324272826402814E-2</v>
      </c>
      <c r="Q29" s="1">
        <v>71.06</v>
      </c>
      <c r="R29" s="1">
        <v>580989390</v>
      </c>
      <c r="S29" s="1">
        <f t="shared" si="4"/>
        <v>4.2635245905928807</v>
      </c>
      <c r="T29" s="1">
        <f t="shared" si="8"/>
        <v>20.180243053031539</v>
      </c>
      <c r="U29" s="1">
        <f t="shared" si="14"/>
        <v>5.5186076128484586E-3</v>
      </c>
      <c r="V29" s="1">
        <f t="shared" si="11"/>
        <v>5.5034358901180185E-3</v>
      </c>
    </row>
    <row r="30" spans="1:22" x14ac:dyDescent="0.35">
      <c r="A30" s="2">
        <v>42198</v>
      </c>
      <c r="C30" s="1">
        <v>2589</v>
      </c>
      <c r="D30" s="1">
        <v>42213</v>
      </c>
      <c r="E30" s="1">
        <f t="shared" si="0"/>
        <v>7.8590269797515377</v>
      </c>
      <c r="F30" s="1">
        <f t="shared" si="1"/>
        <v>10.650483509456365</v>
      </c>
      <c r="G30" s="1">
        <f t="shared" si="5"/>
        <v>9.7498940228910549E-2</v>
      </c>
      <c r="H30" s="1">
        <f t="shared" si="10"/>
        <v>9.3033900343862636E-2</v>
      </c>
      <c r="J30" s="1">
        <v>0.79500000000000004</v>
      </c>
      <c r="K30" s="1">
        <v>409000</v>
      </c>
      <c r="L30" s="1">
        <f t="shared" si="2"/>
        <v>-0.22941316432780509</v>
      </c>
      <c r="M30" s="1">
        <f t="shared" si="3"/>
        <v>12.921470435024938</v>
      </c>
      <c r="N30" s="1">
        <f t="shared" si="6"/>
        <v>-3.0487804878048672E-2</v>
      </c>
      <c r="O30" s="1">
        <f t="shared" si="7"/>
        <v>-3.096222560396681E-2</v>
      </c>
      <c r="Q30" s="1">
        <v>75.52</v>
      </c>
      <c r="R30" s="1">
        <v>567087940</v>
      </c>
      <c r="S30" s="1">
        <f t="shared" si="4"/>
        <v>4.3243975218372448</v>
      </c>
      <c r="T30" s="1">
        <f t="shared" si="8"/>
        <v>20.156024946667493</v>
      </c>
      <c r="U30" s="1">
        <f t="shared" si="14"/>
        <v>6.2763861525471337E-2</v>
      </c>
      <c r="V30" s="1">
        <f t="shared" si="11"/>
        <v>6.0872931244364104E-2</v>
      </c>
    </row>
    <row r="31" spans="1:22" x14ac:dyDescent="0.35">
      <c r="A31" s="2">
        <v>42205</v>
      </c>
      <c r="C31" s="1">
        <v>2583</v>
      </c>
      <c r="D31" s="1">
        <v>24749</v>
      </c>
      <c r="E31" s="1">
        <f t="shared" si="0"/>
        <v>7.8567067930958405</v>
      </c>
      <c r="F31" s="1">
        <f t="shared" si="1"/>
        <v>10.116540363140167</v>
      </c>
      <c r="G31" s="1">
        <f t="shared" si="5"/>
        <v>-2.3174971031286211E-3</v>
      </c>
      <c r="H31" s="1">
        <f t="shared" si="10"/>
        <v>-2.320186655697198E-3</v>
      </c>
      <c r="J31" s="1">
        <v>0.85</v>
      </c>
      <c r="K31" s="1">
        <v>213000</v>
      </c>
      <c r="L31" s="1">
        <f t="shared" si="2"/>
        <v>-0.16251892949777494</v>
      </c>
      <c r="M31" s="1">
        <f t="shared" si="3"/>
        <v>12.269047444691562</v>
      </c>
      <c r="N31" s="1">
        <f t="shared" si="6"/>
        <v>6.9182389937106833E-2</v>
      </c>
      <c r="O31" s="1">
        <f t="shared" si="7"/>
        <v>6.6894234830030222E-2</v>
      </c>
      <c r="Q31" s="1">
        <v>70.45</v>
      </c>
      <c r="R31" s="1">
        <v>523271580</v>
      </c>
      <c r="S31" s="1">
        <f t="shared" si="4"/>
        <v>4.2549032383446894</v>
      </c>
      <c r="T31" s="1">
        <f t="shared" si="8"/>
        <v>20.075611160675969</v>
      </c>
      <c r="U31" s="1">
        <f t="shared" si="14"/>
        <v>-6.7134533898304996E-2</v>
      </c>
      <c r="V31" s="1">
        <f t="shared" si="11"/>
        <v>-6.9494283492555972E-2</v>
      </c>
    </row>
    <row r="32" spans="1:22" x14ac:dyDescent="0.35">
      <c r="A32" s="2">
        <v>42212</v>
      </c>
      <c r="C32" s="1">
        <v>2556</v>
      </c>
      <c r="D32" s="1">
        <v>33331</v>
      </c>
      <c r="E32" s="1">
        <f t="shared" si="0"/>
        <v>7.8461988154974254</v>
      </c>
      <c r="F32" s="1">
        <f t="shared" si="1"/>
        <v>10.414243173852004</v>
      </c>
      <c r="G32" s="1">
        <f t="shared" si="5"/>
        <v>-1.0452961672473868E-2</v>
      </c>
      <c r="H32" s="1">
        <f t="shared" si="10"/>
        <v>-1.0507977598415093E-2</v>
      </c>
      <c r="J32" s="1">
        <v>0.93</v>
      </c>
      <c r="K32" s="1">
        <v>1004000</v>
      </c>
      <c r="L32" s="1">
        <f t="shared" si="2"/>
        <v>-7.2570692834835374E-2</v>
      </c>
      <c r="M32" s="1">
        <f t="shared" si="3"/>
        <v>13.819502579233811</v>
      </c>
      <c r="N32" s="1">
        <f t="shared" si="6"/>
        <v>9.4117647058823611E-2</v>
      </c>
      <c r="O32" s="1">
        <f t="shared" si="7"/>
        <v>8.9948236662939579E-2</v>
      </c>
      <c r="Q32" s="1">
        <v>72.3</v>
      </c>
      <c r="R32" s="1">
        <v>775653500</v>
      </c>
      <c r="S32" s="1">
        <f t="shared" si="4"/>
        <v>4.2808241291647189</v>
      </c>
      <c r="T32" s="1">
        <f t="shared" si="8"/>
        <v>20.469216457808919</v>
      </c>
      <c r="U32" s="1">
        <f t="shared" si="14"/>
        <v>2.6259758694109216E-2</v>
      </c>
      <c r="V32" s="1">
        <f t="shared" si="11"/>
        <v>2.5920890820029612E-2</v>
      </c>
    </row>
    <row r="33" spans="1:22" x14ac:dyDescent="0.35">
      <c r="A33" s="2">
        <v>42219</v>
      </c>
      <c r="C33" s="1">
        <v>2591</v>
      </c>
      <c r="D33" s="1">
        <v>45907</v>
      </c>
      <c r="E33" s="1">
        <f t="shared" si="0"/>
        <v>7.8597991805621099</v>
      </c>
      <c r="F33" s="1">
        <f t="shared" si="1"/>
        <v>10.734372889867487</v>
      </c>
      <c r="G33" s="1">
        <f t="shared" si="5"/>
        <v>1.3693270735524257E-2</v>
      </c>
      <c r="H33" s="1">
        <f t="shared" si="10"/>
        <v>1.3600365064684469E-2</v>
      </c>
      <c r="J33" s="1">
        <v>1.004</v>
      </c>
      <c r="K33" s="1">
        <v>4407000</v>
      </c>
      <c r="L33" s="1">
        <f t="shared" si="2"/>
        <v>3.9920212695374567E-3</v>
      </c>
      <c r="M33" s="1">
        <f t="shared" si="3"/>
        <v>15.298704743824125</v>
      </c>
      <c r="N33" s="1">
        <f t="shared" si="6"/>
        <v>7.9569892473118228E-2</v>
      </c>
      <c r="O33" s="1">
        <f t="shared" si="7"/>
        <v>7.6562714104372903E-2</v>
      </c>
      <c r="Q33" s="1">
        <v>74.2</v>
      </c>
      <c r="R33" s="1">
        <v>537653540</v>
      </c>
      <c r="S33" s="1">
        <f t="shared" si="4"/>
        <v>4.3067641501733345</v>
      </c>
      <c r="T33" s="1">
        <f t="shared" si="8"/>
        <v>20.102724932988192</v>
      </c>
      <c r="U33" s="1">
        <f t="shared" si="14"/>
        <v>2.627939142461972E-2</v>
      </c>
      <c r="V33" s="1">
        <f t="shared" si="11"/>
        <v>2.5940021008615886E-2</v>
      </c>
    </row>
    <row r="34" spans="1:22" x14ac:dyDescent="0.35">
      <c r="A34" s="2">
        <v>42226</v>
      </c>
      <c r="C34" s="1">
        <v>2776</v>
      </c>
      <c r="D34" s="1">
        <v>53119</v>
      </c>
      <c r="E34" s="1">
        <f t="shared" si="0"/>
        <v>7.9287663216266955</v>
      </c>
      <c r="F34" s="1">
        <f t="shared" si="1"/>
        <v>10.880289958671913</v>
      </c>
      <c r="G34" s="1">
        <f t="shared" si="5"/>
        <v>7.1401003473562333E-2</v>
      </c>
      <c r="H34" s="1">
        <f t="shared" si="10"/>
        <v>6.8967141064585194E-2</v>
      </c>
      <c r="J34" s="1">
        <v>0.98</v>
      </c>
      <c r="K34" s="1">
        <v>3560000</v>
      </c>
      <c r="L34" s="1">
        <f t="shared" si="2"/>
        <v>-2.0202707317519466E-2</v>
      </c>
      <c r="M34" s="1">
        <f t="shared" si="3"/>
        <v>15.085271102828214</v>
      </c>
      <c r="N34" s="1">
        <f t="shared" si="6"/>
        <v>-2.3904382470119542E-2</v>
      </c>
      <c r="O34" s="1">
        <f t="shared" si="7"/>
        <v>-2.4194728587056881E-2</v>
      </c>
      <c r="Q34" s="1">
        <v>74.430000000000007</v>
      </c>
      <c r="R34" s="1">
        <v>447452570</v>
      </c>
      <c r="S34" s="1">
        <f t="shared" si="4"/>
        <v>4.3098590863718194</v>
      </c>
      <c r="T34" s="1">
        <f t="shared" si="8"/>
        <v>19.919081101235157</v>
      </c>
      <c r="U34" s="1">
        <f t="shared" si="14"/>
        <v>3.0997304582210776E-3</v>
      </c>
      <c r="V34" s="1">
        <f t="shared" si="11"/>
        <v>3.0949361984845243E-3</v>
      </c>
    </row>
    <row r="35" spans="1:22" x14ac:dyDescent="0.35">
      <c r="A35" s="2">
        <v>42233</v>
      </c>
      <c r="C35" s="1">
        <v>2852</v>
      </c>
      <c r="D35" s="1">
        <v>26536</v>
      </c>
      <c r="E35" s="1">
        <f t="shared" si="0"/>
        <v>7.9557757815341867</v>
      </c>
      <c r="F35" s="1">
        <f t="shared" si="1"/>
        <v>10.186257580626888</v>
      </c>
      <c r="G35" s="1">
        <f t="shared" si="5"/>
        <v>2.7377521613832854E-2</v>
      </c>
      <c r="H35" s="1">
        <f t="shared" si="10"/>
        <v>2.7009459907491363E-2</v>
      </c>
      <c r="J35" s="1">
        <v>0.95</v>
      </c>
      <c r="K35" s="1">
        <v>1192000</v>
      </c>
      <c r="L35" s="1">
        <f t="shared" si="2"/>
        <v>-5.1293294387550578E-2</v>
      </c>
      <c r="M35" s="1">
        <f t="shared" si="3"/>
        <v>13.991143126607431</v>
      </c>
      <c r="N35" s="1">
        <f t="shared" si="6"/>
        <v>-3.0612244897959211E-2</v>
      </c>
      <c r="O35" s="1">
        <f t="shared" si="7"/>
        <v>-3.1090587070031119E-2</v>
      </c>
      <c r="Q35" s="1">
        <v>69.86</v>
      </c>
      <c r="R35" s="1">
        <v>514124570</v>
      </c>
      <c r="S35" s="1">
        <f t="shared" si="4"/>
        <v>4.2464932393786858</v>
      </c>
      <c r="T35" s="1">
        <f t="shared" si="8"/>
        <v>20.057976148142036</v>
      </c>
      <c r="U35" s="1">
        <f t="shared" si="14"/>
        <v>-6.1399973129114695E-2</v>
      </c>
      <c r="V35" s="1">
        <f t="shared" si="11"/>
        <v>-6.3365846993133537E-2</v>
      </c>
    </row>
    <row r="36" spans="1:22" x14ac:dyDescent="0.35">
      <c r="A36" s="2">
        <v>42240</v>
      </c>
      <c r="C36" s="1">
        <v>2700</v>
      </c>
      <c r="D36" s="1">
        <v>44522</v>
      </c>
      <c r="E36" s="1">
        <f t="shared" si="0"/>
        <v>7.90100705199242</v>
      </c>
      <c r="F36" s="1">
        <f t="shared" si="1"/>
        <v>10.703738728010274</v>
      </c>
      <c r="G36" s="1">
        <f t="shared" si="5"/>
        <v>-5.3295932678821878E-2</v>
      </c>
      <c r="H36" s="1">
        <f t="shared" si="10"/>
        <v>-5.4768729541766169E-2</v>
      </c>
      <c r="J36" s="1">
        <v>0.95499999999999996</v>
      </c>
      <c r="K36" s="1">
        <v>1082000</v>
      </c>
      <c r="L36" s="1">
        <f t="shared" si="2"/>
        <v>-4.6043938501406846E-2</v>
      </c>
      <c r="M36" s="1">
        <f t="shared" si="3"/>
        <v>13.894321738388564</v>
      </c>
      <c r="N36" s="1">
        <f t="shared" si="6"/>
        <v>5.2631578947368472E-3</v>
      </c>
      <c r="O36" s="1">
        <f t="shared" si="7"/>
        <v>5.249355886143745E-3</v>
      </c>
      <c r="Q36" s="1">
        <v>74.819999999999993</v>
      </c>
      <c r="R36" s="1">
        <v>835950880</v>
      </c>
      <c r="S36" s="1">
        <f t="shared" si="4"/>
        <v>4.3150852289200001</v>
      </c>
      <c r="T36" s="1">
        <f t="shared" si="8"/>
        <v>20.544080413341913</v>
      </c>
      <c r="U36" s="1">
        <f t="shared" si="14"/>
        <v>7.0999141139421615E-2</v>
      </c>
      <c r="V36" s="1">
        <f t="shared" si="11"/>
        <v>6.8591989541314E-2</v>
      </c>
    </row>
    <row r="37" spans="1:22" x14ac:dyDescent="0.35">
      <c r="A37" s="2">
        <v>42247</v>
      </c>
      <c r="C37" s="1">
        <v>2830</v>
      </c>
      <c r="D37" s="1">
        <v>26371</v>
      </c>
      <c r="E37" s="1">
        <f t="shared" si="0"/>
        <v>7.9480319906372836</v>
      </c>
      <c r="F37" s="1">
        <f t="shared" si="1"/>
        <v>10.180020200509242</v>
      </c>
      <c r="G37" s="1">
        <f t="shared" si="5"/>
        <v>4.8148148148148148E-2</v>
      </c>
      <c r="H37" s="1">
        <f t="shared" si="10"/>
        <v>4.7024938644862777E-2</v>
      </c>
      <c r="J37" s="1">
        <v>0.96</v>
      </c>
      <c r="K37" s="1">
        <v>498000</v>
      </c>
      <c r="L37" s="1">
        <f t="shared" si="2"/>
        <v>-4.0821994520255166E-2</v>
      </c>
      <c r="M37" s="1">
        <f t="shared" si="3"/>
        <v>13.11835535600679</v>
      </c>
      <c r="N37" s="1">
        <f t="shared" si="6"/>
        <v>5.2356020942408424E-3</v>
      </c>
      <c r="O37" s="1">
        <f t="shared" si="7"/>
        <v>5.2219439811516249E-3</v>
      </c>
      <c r="Q37" s="1">
        <v>73.959999999999994</v>
      </c>
      <c r="R37" s="1">
        <v>612719090</v>
      </c>
      <c r="S37" s="1">
        <f t="shared" si="4"/>
        <v>4.3035244065189238</v>
      </c>
      <c r="T37" s="1">
        <f t="shared" si="8"/>
        <v>20.233417134383675</v>
      </c>
      <c r="U37" s="1">
        <f t="shared" si="14"/>
        <v>-1.1494252873563211E-2</v>
      </c>
      <c r="V37" s="1">
        <f t="shared" si="11"/>
        <v>-1.1560822401075971E-2</v>
      </c>
    </row>
    <row r="38" spans="1:22" x14ac:dyDescent="0.35">
      <c r="A38" s="2">
        <v>42254</v>
      </c>
      <c r="C38" s="1">
        <v>2950</v>
      </c>
      <c r="D38" s="1">
        <v>18788</v>
      </c>
      <c r="E38" s="1">
        <f t="shared" si="0"/>
        <v>7.9895604493338652</v>
      </c>
      <c r="F38" s="1">
        <f t="shared" si="1"/>
        <v>9.8409736471468854</v>
      </c>
      <c r="G38" s="1">
        <f t="shared" si="5"/>
        <v>4.2402826855123678E-2</v>
      </c>
      <c r="H38" s="1">
        <f t="shared" si="10"/>
        <v>4.1528458696582275E-2</v>
      </c>
      <c r="J38" s="1">
        <v>0.95</v>
      </c>
      <c r="K38" s="1">
        <v>2558000</v>
      </c>
      <c r="L38" s="1">
        <f t="shared" si="2"/>
        <v>-5.1293294387550578E-2</v>
      </c>
      <c r="M38" s="1">
        <f t="shared" si="3"/>
        <v>14.754736261120925</v>
      </c>
      <c r="N38" s="1">
        <f t="shared" si="6"/>
        <v>-1.0416666666666676E-2</v>
      </c>
      <c r="O38" s="1">
        <f t="shared" si="7"/>
        <v>-1.0471299867295366E-2</v>
      </c>
      <c r="Q38" s="1">
        <v>74.099999999999994</v>
      </c>
      <c r="R38" s="1">
        <v>384866640</v>
      </c>
      <c r="S38" s="1">
        <f t="shared" si="4"/>
        <v>4.3054155323020415</v>
      </c>
      <c r="T38" s="1">
        <f t="shared" si="8"/>
        <v>19.768407442634931</v>
      </c>
      <c r="U38" s="1">
        <f t="shared" si="14"/>
        <v>1.8929150892374334E-3</v>
      </c>
      <c r="V38" s="1">
        <f t="shared" si="11"/>
        <v>1.8911257831171811E-3</v>
      </c>
    </row>
    <row r="39" spans="1:22" x14ac:dyDescent="0.35">
      <c r="A39" s="2">
        <v>42261</v>
      </c>
      <c r="C39" s="1">
        <v>3000</v>
      </c>
      <c r="D39" s="1">
        <v>19986</v>
      </c>
      <c r="E39" s="1">
        <f t="shared" si="0"/>
        <v>8.0063675676502459</v>
      </c>
      <c r="F39" s="1">
        <f t="shared" si="1"/>
        <v>9.9027873074217343</v>
      </c>
      <c r="G39" s="1">
        <f t="shared" si="5"/>
        <v>1.6949152542372881E-2</v>
      </c>
      <c r="H39" s="1">
        <f t="shared" si="10"/>
        <v>1.6807118316381191E-2</v>
      </c>
      <c r="J39" s="1">
        <v>0.93100000000000005</v>
      </c>
      <c r="K39" s="1">
        <v>772000</v>
      </c>
      <c r="L39" s="1">
        <f t="shared" si="2"/>
        <v>-7.1496001705069923E-2</v>
      </c>
      <c r="M39" s="1">
        <f t="shared" si="3"/>
        <v>13.556739829006913</v>
      </c>
      <c r="N39" s="1">
        <f t="shared" si="6"/>
        <v>-1.9999999999999903E-2</v>
      </c>
      <c r="O39" s="1">
        <f t="shared" si="7"/>
        <v>-2.0202707317519355E-2</v>
      </c>
      <c r="Q39" s="1">
        <v>75.5</v>
      </c>
      <c r="R39" s="1">
        <v>461944160</v>
      </c>
      <c r="S39" s="1">
        <f t="shared" si="4"/>
        <v>4.3241326562549789</v>
      </c>
      <c r="T39" s="1">
        <f t="shared" si="8"/>
        <v>19.950954575940287</v>
      </c>
      <c r="U39" s="1">
        <f t="shared" si="14"/>
        <v>1.8893387314440024E-2</v>
      </c>
      <c r="V39" s="1">
        <f t="shared" si="11"/>
        <v>1.8717123952937991E-2</v>
      </c>
    </row>
    <row r="40" spans="1:22" x14ac:dyDescent="0.35">
      <c r="A40" s="2">
        <v>42268</v>
      </c>
      <c r="C40" s="1">
        <v>2960</v>
      </c>
      <c r="D40" s="1">
        <v>10874</v>
      </c>
      <c r="E40" s="1">
        <f t="shared" si="0"/>
        <v>7.992944547318106</v>
      </c>
      <c r="F40" s="1">
        <f t="shared" si="1"/>
        <v>9.2941298977058668</v>
      </c>
      <c r="G40" s="1">
        <f t="shared" si="5"/>
        <v>-1.3333333333333334E-2</v>
      </c>
      <c r="H40" s="1">
        <f t="shared" si="10"/>
        <v>-1.3423020332140661E-2</v>
      </c>
      <c r="J40" s="1">
        <v>0.88700000000000001</v>
      </c>
      <c r="K40" s="1">
        <v>684000</v>
      </c>
      <c r="L40" s="1">
        <f t="shared" si="2"/>
        <v>-0.11991029667255755</v>
      </c>
      <c r="M40" s="1">
        <f t="shared" si="3"/>
        <v>13.435713196604688</v>
      </c>
      <c r="N40" s="1">
        <f t="shared" si="6"/>
        <v>-4.7261009667024741E-2</v>
      </c>
      <c r="O40" s="1">
        <f t="shared" si="7"/>
        <v>-4.8414294967487607E-2</v>
      </c>
      <c r="Q40" s="1">
        <v>74.97</v>
      </c>
      <c r="R40" s="1">
        <v>462123440</v>
      </c>
      <c r="S40" s="1">
        <f t="shared" si="4"/>
        <v>4.3170880335149704</v>
      </c>
      <c r="T40" s="1">
        <f t="shared" si="8"/>
        <v>19.951342599505338</v>
      </c>
      <c r="U40" s="1">
        <f t="shared" si="14"/>
        <v>-7.0198675496688893E-3</v>
      </c>
      <c r="V40" s="1">
        <f t="shared" si="11"/>
        <v>-7.0446227400083189E-3</v>
      </c>
    </row>
    <row r="41" spans="1:22" x14ac:dyDescent="0.35">
      <c r="A41" s="2">
        <v>42275</v>
      </c>
      <c r="C41" s="1">
        <v>2998</v>
      </c>
      <c r="D41" s="1">
        <v>48156</v>
      </c>
      <c r="E41" s="1">
        <f t="shared" si="0"/>
        <v>8.0057006786625422</v>
      </c>
      <c r="F41" s="1">
        <f t="shared" si="1"/>
        <v>10.782201020054917</v>
      </c>
      <c r="G41" s="1">
        <f t="shared" si="5"/>
        <v>1.2837837837837839E-2</v>
      </c>
      <c r="H41" s="1">
        <f t="shared" si="10"/>
        <v>1.2756131344436882E-2</v>
      </c>
      <c r="J41" s="1">
        <v>0.85099999999999998</v>
      </c>
      <c r="K41" s="1">
        <v>186000</v>
      </c>
      <c r="L41" s="1">
        <f t="shared" si="2"/>
        <v>-0.16134315040876293</v>
      </c>
      <c r="M41" s="1">
        <f t="shared" si="3"/>
        <v>12.133501952695338</v>
      </c>
      <c r="N41" s="1">
        <f t="shared" si="6"/>
        <v>-4.0586245772266098E-2</v>
      </c>
      <c r="O41" s="1">
        <f t="shared" si="7"/>
        <v>-4.1432853736205394E-2</v>
      </c>
      <c r="Q41" s="1">
        <v>73.8</v>
      </c>
      <c r="R41" s="1">
        <v>447147620</v>
      </c>
      <c r="S41" s="1">
        <f t="shared" si="4"/>
        <v>4.3013587316064266</v>
      </c>
      <c r="T41" s="1">
        <f t="shared" si="8"/>
        <v>19.918399344143619</v>
      </c>
      <c r="U41" s="1">
        <f t="shared" si="14"/>
        <v>-1.5606242496998822E-2</v>
      </c>
      <c r="V41" s="1">
        <f t="shared" si="11"/>
        <v>-1.5729301908543918E-2</v>
      </c>
    </row>
    <row r="42" spans="1:22" x14ac:dyDescent="0.35">
      <c r="A42" s="2">
        <v>42282</v>
      </c>
      <c r="C42" s="1">
        <v>2888</v>
      </c>
      <c r="D42" s="1">
        <v>17922</v>
      </c>
      <c r="E42" s="1">
        <f t="shared" si="0"/>
        <v>7.9683195000127167</v>
      </c>
      <c r="F42" s="1">
        <f t="shared" si="1"/>
        <v>9.793784287444165</v>
      </c>
      <c r="G42" s="1">
        <f t="shared" si="5"/>
        <v>-3.6691127418278853E-2</v>
      </c>
      <c r="H42" s="1">
        <f t="shared" si="10"/>
        <v>-3.7381178649826159E-2</v>
      </c>
      <c r="J42" s="1">
        <v>0.92200000000000004</v>
      </c>
      <c r="K42" s="1">
        <v>614000</v>
      </c>
      <c r="L42" s="1">
        <f t="shared" si="2"/>
        <v>-8.1210055425543173E-2</v>
      </c>
      <c r="M42" s="1">
        <f t="shared" si="3"/>
        <v>13.327750207129279</v>
      </c>
      <c r="N42" s="1">
        <f t="shared" si="6"/>
        <v>8.3431257344300902E-2</v>
      </c>
      <c r="O42" s="1">
        <f t="shared" si="7"/>
        <v>8.013309498321966E-2</v>
      </c>
      <c r="Q42" s="1">
        <v>85.77</v>
      </c>
      <c r="R42" s="1">
        <v>823666820</v>
      </c>
      <c r="S42" s="1">
        <f t="shared" si="4"/>
        <v>4.45166929500233</v>
      </c>
      <c r="T42" s="1">
        <f t="shared" si="8"/>
        <v>20.529276661444207</v>
      </c>
      <c r="U42" s="1">
        <f t="shared" si="14"/>
        <v>0.16219512195121949</v>
      </c>
      <c r="V42" s="1">
        <f t="shared" si="11"/>
        <v>0.15031056339590324</v>
      </c>
    </row>
    <row r="43" spans="1:22" x14ac:dyDescent="0.35">
      <c r="A43" s="2">
        <v>42289</v>
      </c>
      <c r="C43" s="1">
        <v>2952</v>
      </c>
      <c r="D43" s="1">
        <v>42474</v>
      </c>
      <c r="E43" s="1">
        <f t="shared" si="0"/>
        <v>7.9902381857203633</v>
      </c>
      <c r="F43" s="1">
        <f t="shared" si="1"/>
        <v>10.656647403002244</v>
      </c>
      <c r="G43" s="1">
        <f t="shared" si="5"/>
        <v>2.2160664819944598E-2</v>
      </c>
      <c r="H43" s="1">
        <f t="shared" si="10"/>
        <v>2.1918685707646275E-2</v>
      </c>
      <c r="J43" s="1">
        <v>0.88800000000000001</v>
      </c>
      <c r="K43" s="1">
        <v>2880000</v>
      </c>
      <c r="L43" s="1">
        <f t="shared" si="2"/>
        <v>-0.11878353598996698</v>
      </c>
      <c r="M43" s="1">
        <f t="shared" si="3"/>
        <v>14.873300852112129</v>
      </c>
      <c r="N43" s="1">
        <f t="shared" si="6"/>
        <v>-3.6876355748373134E-2</v>
      </c>
      <c r="O43" s="1">
        <f t="shared" si="7"/>
        <v>-3.7573480564423778E-2</v>
      </c>
      <c r="Q43" s="1">
        <v>88.52</v>
      </c>
      <c r="R43" s="1">
        <v>642671730</v>
      </c>
      <c r="S43" s="1">
        <f t="shared" si="4"/>
        <v>4.4832285151828488</v>
      </c>
      <c r="T43" s="1">
        <f t="shared" si="8"/>
        <v>20.281144623066325</v>
      </c>
      <c r="U43" s="1">
        <f t="shared" si="14"/>
        <v>3.2062492713069837E-2</v>
      </c>
      <c r="V43" s="1">
        <f t="shared" si="11"/>
        <v>3.1559220180518877E-2</v>
      </c>
    </row>
    <row r="44" spans="1:22" x14ac:dyDescent="0.35">
      <c r="A44" s="2">
        <v>42296</v>
      </c>
      <c r="C44" s="1">
        <v>2982</v>
      </c>
      <c r="D44" s="1">
        <v>11233</v>
      </c>
      <c r="E44" s="1">
        <f t="shared" si="0"/>
        <v>8.0003494953246843</v>
      </c>
      <c r="F44" s="1">
        <f t="shared" si="1"/>
        <v>9.3266111536415686</v>
      </c>
      <c r="G44" s="1">
        <f t="shared" si="5"/>
        <v>1.016260162601626E-2</v>
      </c>
      <c r="H44" s="1">
        <f t="shared" si="10"/>
        <v>1.0111309604320695E-2</v>
      </c>
      <c r="J44" s="1">
        <v>0.88500000000000001</v>
      </c>
      <c r="K44" s="1">
        <v>107000</v>
      </c>
      <c r="L44" s="1">
        <f t="shared" si="2"/>
        <v>-0.12216763397420753</v>
      </c>
      <c r="M44" s="1">
        <f t="shared" si="3"/>
        <v>11.580584113444043</v>
      </c>
      <c r="N44" s="1">
        <f t="shared" si="6"/>
        <v>-3.3783783783783812E-3</v>
      </c>
      <c r="O44" s="1">
        <f t="shared" si="7"/>
        <v>-3.3840979842405684E-3</v>
      </c>
      <c r="Q44" s="1">
        <v>90.45</v>
      </c>
      <c r="R44" s="1">
        <v>554592940</v>
      </c>
      <c r="S44" s="1">
        <f t="shared" si="4"/>
        <v>4.5047972118413044</v>
      </c>
      <c r="T44" s="1">
        <f t="shared" si="8"/>
        <v>20.133744961169505</v>
      </c>
      <c r="U44" s="1">
        <f t="shared" si="14"/>
        <v>2.1802982376864063E-2</v>
      </c>
      <c r="V44" s="1">
        <f t="shared" si="11"/>
        <v>2.1568696658455202E-2</v>
      </c>
    </row>
    <row r="45" spans="1:22" x14ac:dyDescent="0.35">
      <c r="A45" s="2">
        <v>42303</v>
      </c>
      <c r="C45" s="1">
        <v>3100</v>
      </c>
      <c r="D45" s="1">
        <v>15815</v>
      </c>
      <c r="E45" s="1">
        <f t="shared" si="0"/>
        <v>8.0391573904732372</v>
      </c>
      <c r="F45" s="1">
        <f t="shared" si="1"/>
        <v>9.6687141357397497</v>
      </c>
      <c r="G45" s="1">
        <f t="shared" si="5"/>
        <v>3.9570757880617036E-2</v>
      </c>
      <c r="H45" s="1">
        <f t="shared" si="10"/>
        <v>3.8807895148553886E-2</v>
      </c>
      <c r="J45" s="1">
        <v>0.85</v>
      </c>
      <c r="K45" s="1">
        <v>347000</v>
      </c>
      <c r="L45" s="1">
        <f t="shared" si="2"/>
        <v>-0.16251892949777494</v>
      </c>
      <c r="M45" s="1">
        <f t="shared" si="3"/>
        <v>12.757080058928997</v>
      </c>
      <c r="N45" s="1">
        <f t="shared" si="6"/>
        <v>-3.9548022598870095E-2</v>
      </c>
      <c r="O45" s="1">
        <f t="shared" si="7"/>
        <v>-4.0351295523567463E-2</v>
      </c>
      <c r="Q45" s="1">
        <v>90.53</v>
      </c>
      <c r="R45" s="1">
        <v>620865250</v>
      </c>
      <c r="S45" s="1">
        <f t="shared" si="4"/>
        <v>4.5056812874873486</v>
      </c>
      <c r="T45" s="1">
        <f t="shared" si="8"/>
        <v>20.246624627624435</v>
      </c>
      <c r="U45" s="1">
        <f t="shared" si="14"/>
        <v>8.8446655610832832E-4</v>
      </c>
      <c r="V45" s="1">
        <f t="shared" si="11"/>
        <v>8.8407564604479915E-4</v>
      </c>
    </row>
    <row r="46" spans="1:22" x14ac:dyDescent="0.35">
      <c r="A46" s="2">
        <v>42310</v>
      </c>
      <c r="C46" s="1">
        <v>2980</v>
      </c>
      <c r="D46" s="1">
        <v>22076</v>
      </c>
      <c r="E46" s="1">
        <f t="shared" si="0"/>
        <v>7.9996785794994505</v>
      </c>
      <c r="F46" s="1">
        <f t="shared" si="1"/>
        <v>10.002246324559392</v>
      </c>
      <c r="G46" s="1">
        <f t="shared" si="5"/>
        <v>-3.870967741935484E-2</v>
      </c>
      <c r="H46" s="1">
        <f t="shared" si="10"/>
        <v>-3.9478810973787463E-2</v>
      </c>
      <c r="J46" s="1">
        <v>0.83199999999999996</v>
      </c>
      <c r="K46" s="1">
        <v>498000</v>
      </c>
      <c r="L46" s="1">
        <f t="shared" si="2"/>
        <v>-0.1839228381609285</v>
      </c>
      <c r="M46" s="1">
        <f t="shared" si="3"/>
        <v>13.11835535600679</v>
      </c>
      <c r="N46" s="1">
        <f t="shared" si="6"/>
        <v>-2.1176470588235314E-2</v>
      </c>
      <c r="O46" s="1">
        <f t="shared" si="7"/>
        <v>-2.1403908663153604E-2</v>
      </c>
      <c r="Q46" s="1">
        <v>94.09</v>
      </c>
      <c r="R46" s="1">
        <v>481806820</v>
      </c>
      <c r="S46" s="1">
        <f t="shared" si="4"/>
        <v>4.5442517710186747</v>
      </c>
      <c r="T46" s="1">
        <f t="shared" si="8"/>
        <v>19.993053803296004</v>
      </c>
      <c r="U46" s="1">
        <f t="shared" si="14"/>
        <v>3.932398100077325E-2</v>
      </c>
      <c r="V46" s="1">
        <f t="shared" si="11"/>
        <v>3.8570483531325341E-2</v>
      </c>
    </row>
    <row r="47" spans="1:22" x14ac:dyDescent="0.35">
      <c r="A47" s="2">
        <v>42317</v>
      </c>
      <c r="C47" s="1">
        <v>2971</v>
      </c>
      <c r="D47" s="1">
        <v>32065</v>
      </c>
      <c r="E47" s="1">
        <f t="shared" si="0"/>
        <v>7.9966538754626075</v>
      </c>
      <c r="F47" s="1">
        <f t="shared" si="1"/>
        <v>10.375520371582963</v>
      </c>
      <c r="G47" s="1">
        <f t="shared" si="5"/>
        <v>-3.0201342281879194E-3</v>
      </c>
      <c r="H47" s="1">
        <f t="shared" si="10"/>
        <v>-3.0247040368424939E-3</v>
      </c>
      <c r="J47" s="1">
        <v>0.81</v>
      </c>
      <c r="K47" s="1">
        <v>1355000</v>
      </c>
      <c r="L47" s="1">
        <f t="shared" si="2"/>
        <v>-0.21072103131565253</v>
      </c>
      <c r="M47" s="1">
        <f t="shared" si="3"/>
        <v>14.119312012295937</v>
      </c>
      <c r="N47" s="1">
        <f t="shared" si="6"/>
        <v>-2.6442307692307584E-2</v>
      </c>
      <c r="O47" s="1">
        <f t="shared" si="7"/>
        <v>-2.6798193154724047E-2</v>
      </c>
      <c r="Q47" s="1">
        <v>93.4</v>
      </c>
      <c r="R47" s="1">
        <v>386321860</v>
      </c>
      <c r="S47" s="1">
        <f t="shared" si="4"/>
        <v>4.536891345234797</v>
      </c>
      <c r="T47" s="1">
        <f t="shared" si="8"/>
        <v>19.772181414179389</v>
      </c>
      <c r="U47" s="1">
        <f t="shared" si="14"/>
        <v>-7.3334041874800479E-3</v>
      </c>
      <c r="V47" s="1">
        <f t="shared" si="11"/>
        <v>-7.3604257838773418E-3</v>
      </c>
    </row>
    <row r="48" spans="1:22" x14ac:dyDescent="0.35">
      <c r="A48" s="2">
        <v>42324</v>
      </c>
      <c r="C48" s="1">
        <v>3084</v>
      </c>
      <c r="D48" s="1">
        <v>25263</v>
      </c>
      <c r="E48" s="1">
        <f t="shared" si="0"/>
        <v>8.0339827346832209</v>
      </c>
      <c r="F48" s="1">
        <f t="shared" si="1"/>
        <v>10.137096153698101</v>
      </c>
      <c r="G48" s="1">
        <f t="shared" si="5"/>
        <v>3.8034331874789634E-2</v>
      </c>
      <c r="H48" s="1">
        <f t="shared" si="10"/>
        <v>3.7328859220612388E-2</v>
      </c>
      <c r="J48" s="1">
        <v>0.84</v>
      </c>
      <c r="K48" s="1">
        <v>1225000</v>
      </c>
      <c r="L48" s="1">
        <f t="shared" si="2"/>
        <v>-0.1743533871447778</v>
      </c>
      <c r="M48" s="1">
        <f t="shared" si="3"/>
        <v>14.018451401960965</v>
      </c>
      <c r="N48" s="1">
        <f t="shared" si="6"/>
        <v>3.7037037037036931E-2</v>
      </c>
      <c r="O48" s="1">
        <f t="shared" si="7"/>
        <v>3.6367644170874791E-2</v>
      </c>
      <c r="Q48" s="1">
        <v>107.3</v>
      </c>
      <c r="R48" s="1">
        <v>710666730</v>
      </c>
      <c r="S48" s="1">
        <f t="shared" si="4"/>
        <v>4.6756286496366526</v>
      </c>
      <c r="T48" s="1">
        <f t="shared" si="8"/>
        <v>20.381714143700094</v>
      </c>
      <c r="U48" s="1">
        <f t="shared" si="14"/>
        <v>0.14882226980728042</v>
      </c>
      <c r="V48" s="1">
        <f t="shared" si="11"/>
        <v>0.13873730440185567</v>
      </c>
    </row>
    <row r="49" spans="1:22" x14ac:dyDescent="0.35">
      <c r="A49" s="2">
        <v>42331</v>
      </c>
      <c r="C49" s="1">
        <v>3360</v>
      </c>
      <c r="D49" s="1">
        <v>25325</v>
      </c>
      <c r="E49" s="1">
        <f t="shared" si="0"/>
        <v>8.1196962529572492</v>
      </c>
      <c r="F49" s="1">
        <f t="shared" si="1"/>
        <v>10.139547329116883</v>
      </c>
      <c r="G49" s="1">
        <f t="shared" si="5"/>
        <v>8.9494163424124515E-2</v>
      </c>
      <c r="H49" s="1">
        <f t="shared" si="10"/>
        <v>8.5713518274029718E-2</v>
      </c>
      <c r="J49" s="1">
        <v>0.75</v>
      </c>
      <c r="K49" s="1">
        <v>1869000</v>
      </c>
      <c r="L49" s="1">
        <f t="shared" si="2"/>
        <v>-0.2876820724517809</v>
      </c>
      <c r="M49" s="1">
        <f t="shared" si="3"/>
        <v>14.440914086437699</v>
      </c>
      <c r="N49" s="1">
        <f t="shared" si="6"/>
        <v>-0.10714285714285711</v>
      </c>
      <c r="O49" s="1">
        <f t="shared" si="7"/>
        <v>-0.11332868530700312</v>
      </c>
      <c r="Q49" s="1">
        <v>104.55</v>
      </c>
      <c r="R49" s="1">
        <v>620884760</v>
      </c>
      <c r="S49" s="1">
        <f t="shared" si="4"/>
        <v>4.6496654258746428</v>
      </c>
      <c r="T49" s="1">
        <f t="shared" si="8"/>
        <v>20.246656051018586</v>
      </c>
      <c r="U49" s="1">
        <f t="shared" si="14"/>
        <v>-2.5629077353215284E-2</v>
      </c>
      <c r="V49" s="1">
        <f t="shared" si="11"/>
        <v>-2.5963223762010212E-2</v>
      </c>
    </row>
    <row r="50" spans="1:22" x14ac:dyDescent="0.35">
      <c r="A50" s="2">
        <v>42338</v>
      </c>
      <c r="C50" s="1">
        <v>3399</v>
      </c>
      <c r="D50" s="1">
        <v>15209</v>
      </c>
      <c r="E50" s="1">
        <f t="shared" si="0"/>
        <v>8.1312365496961156</v>
      </c>
      <c r="F50" s="1">
        <f t="shared" si="1"/>
        <v>9.6296426368723687</v>
      </c>
      <c r="G50" s="1">
        <f t="shared" si="5"/>
        <v>1.1607142857142858E-2</v>
      </c>
      <c r="H50" s="1">
        <f t="shared" si="10"/>
        <v>1.1540296738866158E-2</v>
      </c>
      <c r="J50" s="1">
        <v>0.71799999999999997</v>
      </c>
      <c r="K50" s="1">
        <v>1391000</v>
      </c>
      <c r="L50" s="1">
        <f t="shared" si="2"/>
        <v>-0.33128570993391293</v>
      </c>
      <c r="M50" s="1">
        <f t="shared" si="3"/>
        <v>14.14553347090558</v>
      </c>
      <c r="N50" s="1">
        <f t="shared" si="6"/>
        <v>-4.2666666666666707E-2</v>
      </c>
      <c r="O50" s="1">
        <f t="shared" si="7"/>
        <v>-4.3603637482132022E-2</v>
      </c>
      <c r="Q50" s="1">
        <v>103.05</v>
      </c>
      <c r="R50" s="1">
        <v>479977420</v>
      </c>
      <c r="S50" s="1">
        <f t="shared" si="4"/>
        <v>4.6352143073364678</v>
      </c>
      <c r="T50" s="1">
        <f t="shared" si="8"/>
        <v>19.989249619093052</v>
      </c>
      <c r="U50" s="1">
        <f t="shared" si="14"/>
        <v>-1.4347202295552367E-2</v>
      </c>
      <c r="V50" s="1">
        <f t="shared" si="11"/>
        <v>-1.4451118538174598E-2</v>
      </c>
    </row>
    <row r="51" spans="1:22" x14ac:dyDescent="0.35">
      <c r="A51" s="2">
        <v>42345</v>
      </c>
      <c r="C51" s="1">
        <v>3399</v>
      </c>
      <c r="D51" s="1">
        <v>19093</v>
      </c>
      <c r="E51" s="1">
        <f t="shared" si="0"/>
        <v>8.1312365496961156</v>
      </c>
      <c r="F51" s="1">
        <f t="shared" si="1"/>
        <v>9.8570770547134643</v>
      </c>
      <c r="G51" s="1">
        <f>(C51-C50)/C50</f>
        <v>0</v>
      </c>
      <c r="H51" s="1">
        <f t="shared" si="10"/>
        <v>0</v>
      </c>
      <c r="J51" s="1">
        <v>0.73899999999999999</v>
      </c>
      <c r="K51" s="1">
        <v>380000</v>
      </c>
      <c r="L51" s="1">
        <f t="shared" si="2"/>
        <v>-0.30245735803393531</v>
      </c>
      <c r="M51" s="1">
        <f t="shared" si="3"/>
        <v>12.847926531702569</v>
      </c>
      <c r="N51" s="1">
        <f t="shared" si="6"/>
        <v>2.9247910863509776E-2</v>
      </c>
      <c r="O51" s="1">
        <f t="shared" si="7"/>
        <v>2.8828351899977595E-2</v>
      </c>
      <c r="Q51" s="1">
        <v>98.15</v>
      </c>
      <c r="R51" s="1">
        <v>549641910</v>
      </c>
      <c r="S51" s="1">
        <f t="shared" si="4"/>
        <v>4.5864969207224702</v>
      </c>
      <c r="T51" s="1">
        <f t="shared" si="8"/>
        <v>20.12477755142363</v>
      </c>
      <c r="U51" s="1">
        <f t="shared" si="14"/>
        <v>-4.754973313925271E-2</v>
      </c>
      <c r="V51" s="1">
        <f t="shared" si="11"/>
        <v>-4.8717386613997875E-2</v>
      </c>
    </row>
    <row r="52" spans="1:22" x14ac:dyDescent="0.35">
      <c r="A52" s="2">
        <v>42352</v>
      </c>
      <c r="C52" s="1">
        <v>3593</v>
      </c>
      <c r="D52" s="1">
        <v>21497</v>
      </c>
      <c r="E52" s="1">
        <f t="shared" si="0"/>
        <v>8.1867427871135181</v>
      </c>
      <c r="F52" s="1">
        <f t="shared" si="1"/>
        <v>9.9756686694961356</v>
      </c>
      <c r="G52" s="1">
        <f t="shared" si="5"/>
        <v>5.7075610473668728E-2</v>
      </c>
      <c r="H52" s="1">
        <f t="shared" si="10"/>
        <v>5.550623741740271E-2</v>
      </c>
      <c r="J52" s="1">
        <v>0.71199999999999997</v>
      </c>
      <c r="K52" s="1">
        <v>720000</v>
      </c>
      <c r="L52" s="1">
        <f t="shared" si="2"/>
        <v>-0.33967736757016131</v>
      </c>
      <c r="M52" s="1">
        <f t="shared" si="3"/>
        <v>13.487006490992238</v>
      </c>
      <c r="N52" s="1">
        <f t="shared" si="6"/>
        <v>-3.653585926928285E-2</v>
      </c>
      <c r="O52" s="1">
        <f t="shared" si="7"/>
        <v>-3.7220009536226013E-2</v>
      </c>
      <c r="Q52" s="1">
        <v>98.81</v>
      </c>
      <c r="R52" s="1">
        <v>489102780</v>
      </c>
      <c r="S52" s="1">
        <f t="shared" si="4"/>
        <v>4.5931988142068718</v>
      </c>
      <c r="T52" s="1">
        <f t="shared" si="8"/>
        <v>20.008083209402653</v>
      </c>
      <c r="U52" s="1">
        <f t="shared" si="14"/>
        <v>6.7244014263881458E-3</v>
      </c>
      <c r="V52" s="1">
        <f t="shared" si="11"/>
        <v>6.7018934844012617E-3</v>
      </c>
    </row>
    <row r="53" spans="1:22" x14ac:dyDescent="0.35">
      <c r="A53" s="2">
        <v>42359</v>
      </c>
      <c r="C53" s="1">
        <v>3737</v>
      </c>
      <c r="D53" s="1">
        <v>20151</v>
      </c>
      <c r="E53" s="1">
        <f t="shared" si="0"/>
        <v>8.2260384294854845</v>
      </c>
      <c r="F53" s="1">
        <f t="shared" si="1"/>
        <v>9.9110091939349747</v>
      </c>
      <c r="G53" s="1">
        <f t="shared" si="5"/>
        <v>4.0077929306985803E-2</v>
      </c>
      <c r="H53" s="1">
        <f t="shared" si="10"/>
        <v>3.9295642371965089E-2</v>
      </c>
      <c r="J53" s="1">
        <v>0.69</v>
      </c>
      <c r="K53" s="1">
        <v>816000</v>
      </c>
      <c r="L53" s="1">
        <f t="shared" si="2"/>
        <v>-0.37106368139083207</v>
      </c>
      <c r="M53" s="1">
        <f t="shared" si="3"/>
        <v>13.612169633946245</v>
      </c>
      <c r="N53" s="1">
        <f t="shared" si="6"/>
        <v>-3.0898876404494412E-2</v>
      </c>
      <c r="O53" s="1">
        <f t="shared" si="7"/>
        <v>-3.1386313820670718E-2</v>
      </c>
      <c r="Q53" s="1">
        <v>101.34</v>
      </c>
      <c r="R53" s="1">
        <v>300938570</v>
      </c>
      <c r="S53" s="1">
        <f t="shared" si="4"/>
        <v>4.6184812000477633</v>
      </c>
      <c r="T53" s="1">
        <f t="shared" si="8"/>
        <v>19.522416715505955</v>
      </c>
      <c r="U53" s="1">
        <f t="shared" si="14"/>
        <v>2.5604695880983717E-2</v>
      </c>
      <c r="V53" s="1">
        <f t="shared" si="11"/>
        <v>2.5282385840892256E-2</v>
      </c>
    </row>
    <row r="54" spans="1:22" x14ac:dyDescent="0.35">
      <c r="A54" s="2">
        <v>42366</v>
      </c>
      <c r="C54" s="1">
        <v>3779</v>
      </c>
      <c r="D54" s="1">
        <v>6290</v>
      </c>
      <c r="E54" s="1">
        <f t="shared" si="0"/>
        <v>8.2372147033494887</v>
      </c>
      <c r="F54" s="1">
        <f t="shared" si="1"/>
        <v>8.746716349694486</v>
      </c>
      <c r="G54" s="1">
        <f t="shared" si="5"/>
        <v>1.1238961734011239E-2</v>
      </c>
      <c r="H54" s="1">
        <f t="shared" si="10"/>
        <v>1.117627386400501E-2</v>
      </c>
      <c r="J54" s="1">
        <v>0.71</v>
      </c>
      <c r="K54" s="1">
        <v>944000</v>
      </c>
      <c r="L54" s="1">
        <f t="shared" si="2"/>
        <v>-0.34249030894677601</v>
      </c>
      <c r="M54" s="1">
        <f t="shared" si="3"/>
        <v>13.757881445127637</v>
      </c>
      <c r="N54" s="1">
        <f t="shared" si="6"/>
        <v>2.898550724637684E-2</v>
      </c>
      <c r="O54" s="1">
        <f t="shared" si="7"/>
        <v>2.8573372444056163E-2</v>
      </c>
      <c r="Q54" s="1">
        <v>101.26</v>
      </c>
      <c r="R54" s="1">
        <v>148496390</v>
      </c>
      <c r="S54" s="1">
        <f t="shared" si="4"/>
        <v>4.6176914665417632</v>
      </c>
      <c r="T54" s="1">
        <f t="shared" si="8"/>
        <v>18.816071206147232</v>
      </c>
      <c r="U54" s="1">
        <f t="shared" si="14"/>
        <v>-7.8942174856915621E-4</v>
      </c>
      <c r="V54" s="1">
        <f t="shared" si="11"/>
        <v>-7.8973350600052743E-4</v>
      </c>
    </row>
    <row r="55" spans="1:22" x14ac:dyDescent="0.35">
      <c r="A55" s="2">
        <v>42373</v>
      </c>
      <c r="C55" s="1">
        <v>3930</v>
      </c>
      <c r="D55" s="1">
        <v>26633</v>
      </c>
      <c r="E55" s="1">
        <f t="shared" si="0"/>
        <v>8.2763947048633071</v>
      </c>
      <c r="F55" s="1">
        <f t="shared" si="1"/>
        <v>10.18990632736338</v>
      </c>
      <c r="G55" s="1">
        <f t="shared" si="5"/>
        <v>3.9957660756813972E-2</v>
      </c>
      <c r="H55" s="1">
        <f t="shared" si="10"/>
        <v>3.9180001513817932E-2</v>
      </c>
      <c r="J55" s="1">
        <v>0.72499999999999998</v>
      </c>
      <c r="K55" s="1">
        <v>146000</v>
      </c>
      <c r="L55" s="1">
        <f t="shared" si="2"/>
        <v>-0.32158362412746233</v>
      </c>
      <c r="M55" s="1">
        <f t="shared" si="3"/>
        <v>11.891361900690473</v>
      </c>
      <c r="N55" s="1">
        <f t="shared" si="6"/>
        <v>2.1126760563380302E-2</v>
      </c>
      <c r="O55" s="1">
        <f t="shared" si="7"/>
        <v>2.0906684819313643E-2</v>
      </c>
      <c r="Q55" s="1">
        <v>96.85</v>
      </c>
      <c r="R55" s="1">
        <v>141047050</v>
      </c>
      <c r="S55" s="1">
        <f t="shared" si="4"/>
        <v>4.5731633898530051</v>
      </c>
      <c r="T55" s="1">
        <f t="shared" si="8"/>
        <v>18.764604080624267</v>
      </c>
      <c r="U55" s="1">
        <f t="shared" si="14"/>
        <v>-4.3551254197116439E-2</v>
      </c>
      <c r="V55" s="1">
        <f t="shared" si="11"/>
        <v>-4.4528076688758376E-2</v>
      </c>
    </row>
    <row r="56" spans="1:22" x14ac:dyDescent="0.35">
      <c r="A56" s="2">
        <v>42380</v>
      </c>
      <c r="C56" s="1">
        <v>3440</v>
      </c>
      <c r="D56" s="1">
        <v>46434</v>
      </c>
      <c r="E56" s="1">
        <f t="shared" si="0"/>
        <v>8.1432267503674449</v>
      </c>
      <c r="F56" s="1">
        <f t="shared" si="1"/>
        <v>10.745787228498514</v>
      </c>
      <c r="G56" s="1">
        <f t="shared" si="5"/>
        <v>-0.12468193384223919</v>
      </c>
      <c r="H56" s="1">
        <f t="shared" si="10"/>
        <v>-0.13316795449586283</v>
      </c>
      <c r="J56" s="1">
        <v>0.68500000000000005</v>
      </c>
      <c r="K56" s="1">
        <v>2833000</v>
      </c>
      <c r="L56" s="1">
        <f t="shared" si="2"/>
        <v>-0.37833644071991168</v>
      </c>
      <c r="M56" s="1">
        <f t="shared" si="3"/>
        <v>14.856846778812654</v>
      </c>
      <c r="N56" s="1">
        <f t="shared" si="6"/>
        <v>-5.5172413793103343E-2</v>
      </c>
      <c r="O56" s="1">
        <f t="shared" si="7"/>
        <v>-5.6752816592449365E-2</v>
      </c>
      <c r="Q56" s="1">
        <v>87.27</v>
      </c>
      <c r="R56" s="1">
        <v>485369460</v>
      </c>
      <c r="S56" s="1">
        <f t="shared" si="4"/>
        <v>4.46900676117522</v>
      </c>
      <c r="T56" s="1">
        <f t="shared" si="8"/>
        <v>20.0004209320957</v>
      </c>
      <c r="U56" s="1">
        <f t="shared" si="14"/>
        <v>-9.8915849251419705E-2</v>
      </c>
      <c r="V56" s="1">
        <f t="shared" si="11"/>
        <v>-0.10415662867778493</v>
      </c>
    </row>
    <row r="57" spans="1:22" x14ac:dyDescent="0.35">
      <c r="A57" s="2">
        <v>42387</v>
      </c>
      <c r="C57" s="1">
        <v>3815</v>
      </c>
      <c r="D57" s="1">
        <v>32272</v>
      </c>
      <c r="E57" s="1">
        <f t="shared" si="0"/>
        <v>8.2466959437185565</v>
      </c>
      <c r="F57" s="1">
        <f t="shared" si="1"/>
        <v>10.381955260193992</v>
      </c>
      <c r="G57" s="1">
        <f t="shared" si="5"/>
        <v>0.10901162790697674</v>
      </c>
      <c r="H57" s="1">
        <f t="shared" si="10"/>
        <v>0.10346919335111342</v>
      </c>
      <c r="J57" s="1">
        <v>0.66800000000000004</v>
      </c>
      <c r="K57" s="1">
        <v>307000</v>
      </c>
      <c r="L57" s="1">
        <f t="shared" si="2"/>
        <v>-0.40346710544549125</v>
      </c>
      <c r="M57" s="1">
        <f t="shared" si="3"/>
        <v>12.634603026569334</v>
      </c>
      <c r="N57" s="1">
        <f t="shared" si="6"/>
        <v>-2.4817518248175203E-2</v>
      </c>
      <c r="O57" s="1">
        <f t="shared" si="7"/>
        <v>-2.5130664725579625E-2</v>
      </c>
      <c r="Q57" s="1">
        <v>91.5</v>
      </c>
      <c r="R57" s="1">
        <v>700791300</v>
      </c>
      <c r="S57" s="1">
        <f t="shared" si="4"/>
        <v>4.516338972281476</v>
      </c>
      <c r="T57" s="1">
        <f t="shared" si="8"/>
        <v>20.367720683125835</v>
      </c>
      <c r="U57" s="1">
        <f t="shared" si="14"/>
        <v>4.8470264695771793E-2</v>
      </c>
      <c r="V57" s="1">
        <f t="shared" si="11"/>
        <v>4.7332211106255691E-2</v>
      </c>
    </row>
    <row r="58" spans="1:22" x14ac:dyDescent="0.35">
      <c r="A58" s="2">
        <v>42394</v>
      </c>
      <c r="C58" s="1">
        <v>3571</v>
      </c>
      <c r="D58" s="1">
        <v>41224</v>
      </c>
      <c r="E58" s="1">
        <f t="shared" si="0"/>
        <v>8.1806009475944492</v>
      </c>
      <c r="F58" s="1">
        <f t="shared" si="1"/>
        <v>10.62677589000806</v>
      </c>
      <c r="G58" s="1">
        <f t="shared" si="5"/>
        <v>-6.3958060288335519E-2</v>
      </c>
      <c r="H58" s="1">
        <f t="shared" si="10"/>
        <v>-6.6094996124108921E-2</v>
      </c>
      <c r="J58" s="1">
        <v>0.69399999999999995</v>
      </c>
      <c r="K58" s="1">
        <v>919000</v>
      </c>
      <c r="L58" s="1">
        <f t="shared" si="2"/>
        <v>-0.36528331847533263</v>
      </c>
      <c r="M58" s="1">
        <f t="shared" si="3"/>
        <v>13.731041401337825</v>
      </c>
      <c r="N58" s="1">
        <f t="shared" si="6"/>
        <v>3.8922155688622617E-2</v>
      </c>
      <c r="O58" s="1">
        <f t="shared" si="7"/>
        <v>3.818378697015859E-2</v>
      </c>
      <c r="Q58" s="1">
        <v>96.5</v>
      </c>
      <c r="R58" s="1">
        <v>732937660</v>
      </c>
      <c r="S58" s="1">
        <f t="shared" si="4"/>
        <v>4.5695430083449402</v>
      </c>
      <c r="T58" s="1">
        <f t="shared" si="8"/>
        <v>20.412571208485183</v>
      </c>
      <c r="U58" s="1">
        <f t="shared" si="14"/>
        <v>5.4644808743169397E-2</v>
      </c>
      <c r="V58" s="1">
        <f t="shared" si="11"/>
        <v>5.3204036063464667E-2</v>
      </c>
    </row>
    <row r="59" spans="1:22" x14ac:dyDescent="0.35">
      <c r="A59" s="2">
        <v>42401</v>
      </c>
      <c r="C59" s="1">
        <v>3650</v>
      </c>
      <c r="D59" s="1">
        <v>22032</v>
      </c>
      <c r="E59" s="1">
        <f t="shared" si="0"/>
        <v>8.2024824465765374</v>
      </c>
      <c r="F59" s="1">
        <f t="shared" si="1"/>
        <v>10.000251220968437</v>
      </c>
      <c r="G59" s="1">
        <f t="shared" si="5"/>
        <v>2.2122654718566229E-2</v>
      </c>
      <c r="H59" s="1">
        <f t="shared" si="10"/>
        <v>2.1881498982088743E-2</v>
      </c>
      <c r="J59" s="1">
        <v>0.73499999999999999</v>
      </c>
      <c r="K59" s="1">
        <v>1797000</v>
      </c>
      <c r="L59" s="1">
        <f t="shared" si="2"/>
        <v>-0.3078847797693004</v>
      </c>
      <c r="M59" s="1">
        <f t="shared" si="3"/>
        <v>14.401629165765696</v>
      </c>
      <c r="N59" s="1">
        <f t="shared" si="6"/>
        <v>5.9077809798270951E-2</v>
      </c>
      <c r="O59" s="1">
        <f t="shared" si="7"/>
        <v>5.7398538706032211E-2</v>
      </c>
      <c r="Q59" s="1">
        <v>97.2</v>
      </c>
      <c r="R59" s="1">
        <v>534811920</v>
      </c>
      <c r="S59" s="1">
        <f t="shared" si="4"/>
        <v>4.5767707114663931</v>
      </c>
      <c r="T59" s="1">
        <f t="shared" si="8"/>
        <v>20.097425691649732</v>
      </c>
      <c r="U59" s="1">
        <f t="shared" si="14"/>
        <v>7.2538860103627239E-3</v>
      </c>
      <c r="V59" s="1">
        <f t="shared" si="11"/>
        <v>7.2277031214532635E-3</v>
      </c>
    </row>
    <row r="60" spans="1:22" x14ac:dyDescent="0.35">
      <c r="A60" s="2">
        <v>42408</v>
      </c>
      <c r="C60" s="1">
        <v>3490</v>
      </c>
      <c r="D60" s="1">
        <v>43975</v>
      </c>
      <c r="E60" s="1">
        <f t="shared" si="0"/>
        <v>8.157657015196472</v>
      </c>
      <c r="F60" s="1">
        <f t="shared" si="1"/>
        <v>10.691376569605758</v>
      </c>
      <c r="G60" s="1">
        <f t="shared" si="5"/>
        <v>-4.3835616438356165E-2</v>
      </c>
      <c r="H60" s="1">
        <f t="shared" si="10"/>
        <v>-4.4825431380064382E-2</v>
      </c>
      <c r="J60" s="1">
        <v>0.65700000000000003</v>
      </c>
      <c r="K60" s="1">
        <v>1470000</v>
      </c>
      <c r="L60" s="1">
        <f t="shared" si="2"/>
        <v>-0.42007126049752652</v>
      </c>
      <c r="M60" s="1">
        <f t="shared" si="3"/>
        <v>14.20077295875492</v>
      </c>
      <c r="N60" s="1">
        <f t="shared" si="6"/>
        <v>-0.10612244897959178</v>
      </c>
      <c r="O60" s="1">
        <f t="shared" si="7"/>
        <v>-0.1121864807282261</v>
      </c>
      <c r="Q60" s="1">
        <v>94.85</v>
      </c>
      <c r="R60" s="1">
        <v>533832880</v>
      </c>
      <c r="S60" s="1">
        <f t="shared" si="4"/>
        <v>4.5522966963810232</v>
      </c>
      <c r="T60" s="1">
        <f t="shared" si="8"/>
        <v>20.095593389141147</v>
      </c>
      <c r="U60" s="1">
        <f t="shared" si="14"/>
        <v>-2.4176954732510376E-2</v>
      </c>
      <c r="V60" s="1">
        <f t="shared" si="11"/>
        <v>-2.4474015085370251E-2</v>
      </c>
    </row>
    <row r="61" spans="1:22" x14ac:dyDescent="0.35">
      <c r="A61" s="2">
        <v>42415</v>
      </c>
      <c r="C61" s="1">
        <v>3600</v>
      </c>
      <c r="D61" s="1">
        <v>44535</v>
      </c>
      <c r="E61" s="1">
        <f t="shared" si="0"/>
        <v>8.1886891244442008</v>
      </c>
      <c r="F61" s="1">
        <f t="shared" si="1"/>
        <v>10.704030675865971</v>
      </c>
      <c r="G61" s="1">
        <f t="shared" si="5"/>
        <v>3.151862464183381E-2</v>
      </c>
      <c r="H61" s="1">
        <f t="shared" si="10"/>
        <v>3.1032109247728461E-2</v>
      </c>
      <c r="J61" s="1">
        <v>0.66800000000000004</v>
      </c>
      <c r="K61" s="1">
        <v>1001000</v>
      </c>
      <c r="L61" s="1">
        <f t="shared" si="2"/>
        <v>-0.40346710544549125</v>
      </c>
      <c r="M61" s="1">
        <f t="shared" si="3"/>
        <v>13.816510058297357</v>
      </c>
      <c r="N61" s="1">
        <f t="shared" si="6"/>
        <v>1.6742770167427715E-2</v>
      </c>
      <c r="O61" s="1">
        <f t="shared" si="7"/>
        <v>1.660415505203516E-2</v>
      </c>
      <c r="Q61" s="1">
        <v>102.39</v>
      </c>
      <c r="R61" s="1">
        <v>613810300</v>
      </c>
      <c r="S61" s="1">
        <f t="shared" si="4"/>
        <v>4.6287890515867254</v>
      </c>
      <c r="T61" s="1">
        <f t="shared" si="8"/>
        <v>20.235196480719445</v>
      </c>
      <c r="U61" s="1">
        <f t="shared" si="14"/>
        <v>7.9493937796520892E-2</v>
      </c>
      <c r="V61" s="1">
        <f t="shared" si="11"/>
        <v>7.6492355205702245E-2</v>
      </c>
    </row>
    <row r="62" spans="1:22" x14ac:dyDescent="0.35">
      <c r="A62" s="2">
        <v>42422</v>
      </c>
      <c r="C62" s="1">
        <v>3600</v>
      </c>
      <c r="D62" s="1">
        <v>38842</v>
      </c>
      <c r="E62" s="1">
        <f t="shared" si="0"/>
        <v>8.1886891244442008</v>
      </c>
      <c r="F62" s="1">
        <f t="shared" si="1"/>
        <v>10.567257414385397</v>
      </c>
      <c r="G62" s="1">
        <f t="shared" si="5"/>
        <v>0</v>
      </c>
      <c r="H62" s="1">
        <f t="shared" si="10"/>
        <v>0</v>
      </c>
      <c r="J62" s="1">
        <v>0.66</v>
      </c>
      <c r="K62" s="1">
        <v>345000</v>
      </c>
      <c r="L62" s="1">
        <f t="shared" si="2"/>
        <v>-0.41551544396166579</v>
      </c>
      <c r="M62" s="1">
        <f t="shared" si="3"/>
        <v>12.751299696013497</v>
      </c>
      <c r="N62" s="1">
        <f t="shared" si="6"/>
        <v>-1.1976047904191626E-2</v>
      </c>
      <c r="O62" s="1">
        <f t="shared" si="7"/>
        <v>-1.204833851617448E-2</v>
      </c>
      <c r="Q62" s="1">
        <v>106.24</v>
      </c>
      <c r="R62" s="1">
        <v>409753320</v>
      </c>
      <c r="S62" s="1">
        <f t="shared" si="4"/>
        <v>4.6657006857281234</v>
      </c>
      <c r="T62" s="1">
        <f t="shared" si="8"/>
        <v>19.831065878056915</v>
      </c>
      <c r="U62" s="1">
        <f t="shared" si="14"/>
        <v>3.7601328254712317E-2</v>
      </c>
      <c r="V62" s="1">
        <f t="shared" si="11"/>
        <v>3.6911634141398281E-2</v>
      </c>
    </row>
    <row r="63" spans="1:22" x14ac:dyDescent="0.35">
      <c r="A63" s="2">
        <v>42429</v>
      </c>
      <c r="C63" s="1">
        <v>3725</v>
      </c>
      <c r="D63" s="1">
        <v>32775</v>
      </c>
      <c r="E63" s="1">
        <f t="shared" si="0"/>
        <v>8.2228221308136593</v>
      </c>
      <c r="F63" s="1">
        <f t="shared" si="1"/>
        <v>10.3974213086319</v>
      </c>
      <c r="G63" s="1">
        <f t="shared" si="5"/>
        <v>3.4722222222222224E-2</v>
      </c>
      <c r="H63" s="1">
        <f t="shared" si="10"/>
        <v>3.4133006369458617E-2</v>
      </c>
      <c r="J63" s="1">
        <v>0.66700000000000004</v>
      </c>
      <c r="K63" s="1">
        <v>411000</v>
      </c>
      <c r="L63" s="1">
        <f t="shared" si="2"/>
        <v>-0.40496523306651327</v>
      </c>
      <c r="M63" s="1">
        <f t="shared" si="3"/>
        <v>12.926348493478372</v>
      </c>
      <c r="N63" s="1">
        <f t="shared" si="6"/>
        <v>1.0606060606060615E-2</v>
      </c>
      <c r="O63" s="1">
        <f t="shared" si="7"/>
        <v>1.0550210895152392E-2</v>
      </c>
      <c r="Q63" s="1">
        <v>108.99</v>
      </c>
      <c r="R63" s="1">
        <v>469055240</v>
      </c>
      <c r="S63" s="1">
        <f t="shared" si="4"/>
        <v>4.6912561349012201</v>
      </c>
      <c r="T63" s="1">
        <f t="shared" si="8"/>
        <v>19.966231101990729</v>
      </c>
      <c r="U63" s="1">
        <f t="shared" si="14"/>
        <v>2.5884789156626509E-2</v>
      </c>
      <c r="V63" s="1">
        <f t="shared" si="11"/>
        <v>2.5555449173096548E-2</v>
      </c>
    </row>
    <row r="64" spans="1:22" x14ac:dyDescent="0.35">
      <c r="A64" s="2">
        <v>42436</v>
      </c>
      <c r="C64" s="1">
        <v>3770</v>
      </c>
      <c r="D64" s="1">
        <v>17497</v>
      </c>
      <c r="E64" s="1">
        <f t="shared" si="0"/>
        <v>8.2348302804420559</v>
      </c>
      <c r="F64" s="1">
        <f t="shared" si="1"/>
        <v>9.7697847166446206</v>
      </c>
      <c r="G64" s="1">
        <f t="shared" si="5"/>
        <v>1.2080536912751677E-2</v>
      </c>
      <c r="H64" s="1">
        <f t="shared" si="10"/>
        <v>1.2008149628396561E-2</v>
      </c>
      <c r="J64" s="1">
        <v>0.65900000000000003</v>
      </c>
      <c r="K64" s="1">
        <v>281000</v>
      </c>
      <c r="L64" s="1">
        <f t="shared" si="2"/>
        <v>-0.41703174447962976</v>
      </c>
      <c r="M64" s="1">
        <f t="shared" si="3"/>
        <v>12.546109948315882</v>
      </c>
      <c r="N64" s="1">
        <f t="shared" si="6"/>
        <v>-1.199400299850076E-2</v>
      </c>
      <c r="O64" s="1">
        <f t="shared" si="7"/>
        <v>-1.2066511413116479E-2</v>
      </c>
      <c r="Q64" s="1">
        <v>109.26</v>
      </c>
      <c r="R64" s="1">
        <v>303767070</v>
      </c>
      <c r="S64" s="1">
        <f t="shared" si="4"/>
        <v>4.693730362967572</v>
      </c>
      <c r="T64" s="1">
        <f t="shared" si="8"/>
        <v>19.531771748570876</v>
      </c>
      <c r="U64" s="1">
        <f t="shared" si="14"/>
        <v>2.4772914946326291E-3</v>
      </c>
      <c r="V64" s="1">
        <f t="shared" si="11"/>
        <v>2.4742280663515004E-3</v>
      </c>
    </row>
    <row r="65" spans="1:22" x14ac:dyDescent="0.35">
      <c r="A65" s="2">
        <v>42443</v>
      </c>
      <c r="C65" s="1">
        <v>3800</v>
      </c>
      <c r="D65" s="1">
        <v>22813</v>
      </c>
      <c r="E65" s="1">
        <f t="shared" si="0"/>
        <v>8.2427563457144775</v>
      </c>
      <c r="F65" s="1">
        <f t="shared" si="1"/>
        <v>10.035085827892875</v>
      </c>
      <c r="G65" s="1">
        <f t="shared" si="5"/>
        <v>7.9575596816976128E-3</v>
      </c>
      <c r="H65" s="1">
        <f t="shared" si="10"/>
        <v>7.9260652724207226E-3</v>
      </c>
      <c r="J65" s="1">
        <v>0.66</v>
      </c>
      <c r="K65" s="1">
        <v>1126000</v>
      </c>
      <c r="L65" s="1">
        <f t="shared" si="2"/>
        <v>-0.41551544396166579</v>
      </c>
      <c r="M65" s="1">
        <f t="shared" si="3"/>
        <v>13.934182087681773</v>
      </c>
      <c r="N65" s="1">
        <f t="shared" si="6"/>
        <v>1.5174506828528086E-3</v>
      </c>
      <c r="O65" s="1">
        <f t="shared" si="7"/>
        <v>1.516300517964008E-3</v>
      </c>
      <c r="Q65" s="1">
        <v>112.4</v>
      </c>
      <c r="R65" s="1">
        <v>496988030</v>
      </c>
      <c r="S65" s="1">
        <f t="shared" si="4"/>
        <v>4.7220639374595912</v>
      </c>
      <c r="T65" s="1">
        <f t="shared" si="8"/>
        <v>20.024076499263824</v>
      </c>
      <c r="U65" s="1">
        <f t="shared" si="14"/>
        <v>2.8738788211605349E-2</v>
      </c>
      <c r="V65" s="1">
        <f t="shared" si="11"/>
        <v>2.833357449201902E-2</v>
      </c>
    </row>
    <row r="66" spans="1:22" x14ac:dyDescent="0.35">
      <c r="A66" s="2">
        <v>42450</v>
      </c>
      <c r="C66" s="1">
        <v>3775</v>
      </c>
      <c r="D66" s="1">
        <v>19008</v>
      </c>
      <c r="E66" s="1">
        <f t="shared" si="0"/>
        <v>8.2361556616831244</v>
      </c>
      <c r="F66" s="1">
        <f t="shared" si="1"/>
        <v>9.8526152221623722</v>
      </c>
      <c r="G66" s="1">
        <f t="shared" si="5"/>
        <v>-6.5789473684210523E-3</v>
      </c>
      <c r="H66" s="1">
        <f t="shared" si="10"/>
        <v>-6.6006840313520242E-3</v>
      </c>
      <c r="J66" s="1">
        <v>0.66</v>
      </c>
      <c r="K66" s="1">
        <v>1358000</v>
      </c>
      <c r="L66" s="1">
        <f t="shared" si="2"/>
        <v>-0.41551544396166579</v>
      </c>
      <c r="M66" s="1">
        <f t="shared" si="3"/>
        <v>14.121523587100778</v>
      </c>
      <c r="N66" s="1">
        <f t="shared" si="6"/>
        <v>0</v>
      </c>
      <c r="O66" s="1">
        <f t="shared" si="7"/>
        <v>0</v>
      </c>
      <c r="Q66" s="1">
        <v>109.1</v>
      </c>
      <c r="R66" s="1">
        <v>453696550</v>
      </c>
      <c r="S66" s="1">
        <f t="shared" si="4"/>
        <v>4.6922648928390247</v>
      </c>
      <c r="T66" s="1">
        <f t="shared" si="8"/>
        <v>19.932939140461574</v>
      </c>
      <c r="U66" s="1">
        <f t="shared" si="14"/>
        <v>-2.9359430604982306E-2</v>
      </c>
      <c r="V66" s="1">
        <f t="shared" si="11"/>
        <v>-2.979904462056561E-2</v>
      </c>
    </row>
    <row r="67" spans="1:22" x14ac:dyDescent="0.35">
      <c r="A67" s="2">
        <v>42457</v>
      </c>
      <c r="C67" s="1">
        <v>3575</v>
      </c>
      <c r="D67" s="1">
        <v>28397</v>
      </c>
      <c r="E67" s="1">
        <f t="shared" si="0"/>
        <v>8.181720455128108</v>
      </c>
      <c r="F67" s="1">
        <f t="shared" si="1"/>
        <v>10.254038784766838</v>
      </c>
      <c r="G67" s="1">
        <f t="shared" si="5"/>
        <v>-5.2980132450331126E-2</v>
      </c>
      <c r="H67" s="1">
        <f t="shared" si="10"/>
        <v>-5.4435206555017102E-2</v>
      </c>
      <c r="J67" s="1">
        <v>0.65900000000000003</v>
      </c>
      <c r="K67" s="1">
        <v>1782000</v>
      </c>
      <c r="L67" s="1">
        <f t="shared" si="2"/>
        <v>-0.41703174447962976</v>
      </c>
      <c r="M67" s="1">
        <f t="shared" si="3"/>
        <v>14.393246887012891</v>
      </c>
      <c r="N67" s="1">
        <f t="shared" si="6"/>
        <v>-1.5151515151515165E-3</v>
      </c>
      <c r="O67" s="1">
        <f t="shared" si="7"/>
        <v>-1.5163005179639638E-3</v>
      </c>
      <c r="Q67" s="1">
        <v>108.52</v>
      </c>
      <c r="R67" s="1">
        <v>429305050</v>
      </c>
      <c r="S67" s="1">
        <f t="shared" si="4"/>
        <v>4.6869344877907313</v>
      </c>
      <c r="T67" s="1">
        <f t="shared" si="8"/>
        <v>19.877678296461266</v>
      </c>
      <c r="U67" s="1">
        <f t="shared" si="14"/>
        <v>-5.3162236480293152E-3</v>
      </c>
      <c r="V67" s="1">
        <f t="shared" si="11"/>
        <v>-5.3304050482941142E-3</v>
      </c>
    </row>
    <row r="68" spans="1:22" x14ac:dyDescent="0.35">
      <c r="A68" s="2">
        <v>42464</v>
      </c>
      <c r="C68" s="1">
        <v>3555</v>
      </c>
      <c r="D68" s="1">
        <v>98426</v>
      </c>
      <c r="E68" s="1">
        <f t="shared" ref="E68:E131" si="15">LN(C68)</f>
        <v>8.176110342237342</v>
      </c>
      <c r="F68" s="1">
        <f t="shared" ref="F68:F131" si="16">LN(D68)</f>
        <v>11.497060275780646</v>
      </c>
      <c r="G68" s="1">
        <f t="shared" si="5"/>
        <v>-5.5944055944055944E-3</v>
      </c>
      <c r="H68" s="1">
        <f t="shared" si="10"/>
        <v>-5.610112890766788E-3</v>
      </c>
      <c r="J68" s="1">
        <v>0.67500000000000004</v>
      </c>
      <c r="K68" s="1">
        <v>3624000</v>
      </c>
      <c r="L68" s="1">
        <f t="shared" ref="L68:L131" si="17">LN(J68)</f>
        <v>-0.39304258810960718</v>
      </c>
      <c r="M68" s="1">
        <f t="shared" ref="M68:M131" si="18">LN(K68)</f>
        <v>15.103088946145007</v>
      </c>
      <c r="N68" s="1">
        <f t="shared" si="6"/>
        <v>2.4279210925644938E-2</v>
      </c>
      <c r="O68" s="1">
        <f t="shared" si="7"/>
        <v>2.3989156370022576E-2</v>
      </c>
      <c r="Q68" s="1">
        <v>112.92</v>
      </c>
      <c r="R68" s="1">
        <v>436437640</v>
      </c>
      <c r="S68" s="1">
        <f t="shared" ref="S68:S131" si="19">LN(Q68)</f>
        <v>4.7266796033852883</v>
      </c>
      <c r="T68" s="1">
        <f t="shared" ref="T68:T131" si="20">LN(R68)</f>
        <v>19.894156059349513</v>
      </c>
      <c r="U68" s="1">
        <f t="shared" si="14"/>
        <v>4.0545521562845611E-2</v>
      </c>
      <c r="V68" s="1">
        <f t="shared" si="11"/>
        <v>3.9745115594557651E-2</v>
      </c>
    </row>
    <row r="69" spans="1:22" x14ac:dyDescent="0.35">
      <c r="A69" s="2">
        <v>42471</v>
      </c>
      <c r="C69" s="1">
        <v>3600</v>
      </c>
      <c r="D69" s="1">
        <v>46489</v>
      </c>
      <c r="E69" s="1">
        <f t="shared" si="15"/>
        <v>8.1886891244442008</v>
      </c>
      <c r="F69" s="1">
        <f t="shared" si="16"/>
        <v>10.746971004451137</v>
      </c>
      <c r="G69" s="1">
        <f t="shared" ref="G69:G132" si="21">(C69-C68)/C68</f>
        <v>1.2658227848101266E-2</v>
      </c>
      <c r="H69" s="1">
        <f t="shared" si="10"/>
        <v>1.2578782206860185E-2</v>
      </c>
      <c r="J69" s="1">
        <v>0.66700000000000004</v>
      </c>
      <c r="K69" s="1">
        <v>993000</v>
      </c>
      <c r="L69" s="1">
        <f t="shared" si="17"/>
        <v>-0.40496523306651327</v>
      </c>
      <c r="M69" s="1">
        <f t="shared" si="18"/>
        <v>13.808485943027309</v>
      </c>
      <c r="N69" s="1">
        <f t="shared" ref="N69:N132" si="22">(J69-J68)/J68</f>
        <v>-1.1851851851851862E-2</v>
      </c>
      <c r="O69" s="1">
        <f t="shared" ref="O69:O132" si="23">LN(J69/J68)</f>
        <v>-1.1922644956906146E-2</v>
      </c>
      <c r="Q69" s="1">
        <v>119.3</v>
      </c>
      <c r="R69" s="1">
        <v>533644870</v>
      </c>
      <c r="S69" s="1">
        <f t="shared" si="19"/>
        <v>4.78164132910387</v>
      </c>
      <c r="T69" s="1">
        <f t="shared" si="20"/>
        <v>20.095241138235785</v>
      </c>
      <c r="U69" s="1">
        <f t="shared" si="14"/>
        <v>5.6500177116542642E-2</v>
      </c>
      <c r="V69" s="1">
        <f t="shared" si="11"/>
        <v>5.4961725718581711E-2</v>
      </c>
    </row>
    <row r="70" spans="1:22" x14ac:dyDescent="0.35">
      <c r="A70" s="2">
        <v>42478</v>
      </c>
      <c r="C70" s="1">
        <v>3725</v>
      </c>
      <c r="D70" s="1">
        <v>17282</v>
      </c>
      <c r="E70" s="1">
        <f t="shared" si="15"/>
        <v>8.2228221308136593</v>
      </c>
      <c r="F70" s="1">
        <f t="shared" si="16"/>
        <v>9.7574207764013448</v>
      </c>
      <c r="G70" s="1">
        <f t="shared" si="21"/>
        <v>3.4722222222222224E-2</v>
      </c>
      <c r="H70" s="1">
        <f t="shared" ref="H70:H133" si="24">LN(C70/C69)</f>
        <v>3.4133006369458617E-2</v>
      </c>
      <c r="J70" s="1">
        <v>0.63800000000000001</v>
      </c>
      <c r="K70" s="1">
        <v>2083000</v>
      </c>
      <c r="L70" s="1">
        <f t="shared" si="17"/>
        <v>-0.44941699563734716</v>
      </c>
      <c r="M70" s="1">
        <f t="shared" si="18"/>
        <v>14.549319720243108</v>
      </c>
      <c r="N70" s="1">
        <f t="shared" si="22"/>
        <v>-4.3478260869565251E-2</v>
      </c>
      <c r="O70" s="1">
        <f t="shared" si="23"/>
        <v>-4.4451762570833921E-2</v>
      </c>
      <c r="Q70" s="1">
        <v>121.25</v>
      </c>
      <c r="R70" s="1">
        <v>619134220</v>
      </c>
      <c r="S70" s="1">
        <f t="shared" si="19"/>
        <v>4.7978545298175925</v>
      </c>
      <c r="T70" s="1">
        <f t="shared" si="20"/>
        <v>20.243832640746447</v>
      </c>
      <c r="U70" s="1">
        <f t="shared" si="14"/>
        <v>1.6345347862531459E-2</v>
      </c>
      <c r="V70" s="1">
        <f t="shared" ref="V70:V133" si="25">LN(Q70/Q69)</f>
        <v>1.6213200713722214E-2</v>
      </c>
    </row>
    <row r="71" spans="1:22" x14ac:dyDescent="0.35">
      <c r="A71" s="2">
        <v>42485</v>
      </c>
      <c r="C71" s="1">
        <v>3550</v>
      </c>
      <c r="D71" s="1">
        <v>18488</v>
      </c>
      <c r="E71" s="1">
        <f t="shared" si="15"/>
        <v>8.174702882469461</v>
      </c>
      <c r="F71" s="1">
        <f t="shared" si="16"/>
        <v>9.8248771519542171</v>
      </c>
      <c r="G71" s="1">
        <f t="shared" si="21"/>
        <v>-4.6979865771812082E-2</v>
      </c>
      <c r="H71" s="1">
        <f t="shared" si="24"/>
        <v>-4.8119248344198458E-2</v>
      </c>
      <c r="J71" s="1">
        <v>0.59499999999999997</v>
      </c>
      <c r="K71" s="1">
        <v>2217000</v>
      </c>
      <c r="L71" s="1">
        <f t="shared" si="17"/>
        <v>-0.51919387343650736</v>
      </c>
      <c r="M71" s="1">
        <f t="shared" si="18"/>
        <v>14.611665488598449</v>
      </c>
      <c r="N71" s="1">
        <f t="shared" si="22"/>
        <v>-6.7398119122257114E-2</v>
      </c>
      <c r="O71" s="1">
        <f t="shared" si="23"/>
        <v>-6.9776877799160197E-2</v>
      </c>
      <c r="Q71" s="1">
        <v>123.55</v>
      </c>
      <c r="R71" s="1">
        <v>434703210</v>
      </c>
      <c r="S71" s="1">
        <f t="shared" si="19"/>
        <v>4.8166459324346187</v>
      </c>
      <c r="T71" s="1">
        <f t="shared" si="20"/>
        <v>19.890174080334791</v>
      </c>
      <c r="U71" s="1">
        <f t="shared" si="14"/>
        <v>1.896907216494843E-2</v>
      </c>
      <c r="V71" s="1">
        <f t="shared" si="25"/>
        <v>1.8791402617026522E-2</v>
      </c>
    </row>
    <row r="72" spans="1:22" x14ac:dyDescent="0.35">
      <c r="A72" s="2">
        <v>42492</v>
      </c>
      <c r="C72" s="1">
        <v>3535</v>
      </c>
      <c r="D72" s="1">
        <v>8161</v>
      </c>
      <c r="E72" s="1">
        <f t="shared" si="15"/>
        <v>8.1704685783306736</v>
      </c>
      <c r="F72" s="1">
        <f t="shared" si="16"/>
        <v>9.0071219894692423</v>
      </c>
      <c r="G72" s="1">
        <f t="shared" si="21"/>
        <v>-4.2253521126760559E-3</v>
      </c>
      <c r="H72" s="1">
        <f t="shared" si="24"/>
        <v>-4.234304138788344E-3</v>
      </c>
      <c r="J72" s="1">
        <v>0.6</v>
      </c>
      <c r="K72" s="1">
        <v>274000</v>
      </c>
      <c r="L72" s="1">
        <f t="shared" si="17"/>
        <v>-0.51082562376599072</v>
      </c>
      <c r="M72" s="1">
        <f t="shared" si="18"/>
        <v>12.520883385370206</v>
      </c>
      <c r="N72" s="1">
        <f t="shared" si="22"/>
        <v>8.4033613445378234E-3</v>
      </c>
      <c r="O72" s="1">
        <f t="shared" si="23"/>
        <v>8.3682496705165792E-3</v>
      </c>
      <c r="Q72" s="1">
        <v>120.64</v>
      </c>
      <c r="R72" s="1">
        <v>211311570</v>
      </c>
      <c r="S72" s="1">
        <f t="shared" si="19"/>
        <v>4.7928109042596461</v>
      </c>
      <c r="T72" s="1">
        <f t="shared" si="20"/>
        <v>19.16884423735792</v>
      </c>
      <c r="U72" s="1">
        <f t="shared" si="14"/>
        <v>-2.3553217320922675E-2</v>
      </c>
      <c r="V72" s="1">
        <f t="shared" si="25"/>
        <v>-2.3835028174973068E-2</v>
      </c>
    </row>
    <row r="73" spans="1:22" x14ac:dyDescent="0.35">
      <c r="A73" s="2">
        <v>42499</v>
      </c>
      <c r="C73" s="1">
        <v>3530</v>
      </c>
      <c r="D73" s="1">
        <v>4463</v>
      </c>
      <c r="E73" s="1">
        <f t="shared" si="15"/>
        <v>8.1690531499273433</v>
      </c>
      <c r="F73" s="1">
        <f t="shared" si="16"/>
        <v>8.4035764646292694</v>
      </c>
      <c r="G73" s="1">
        <f t="shared" si="21"/>
        <v>-1.4144271570014145E-3</v>
      </c>
      <c r="H73" s="1">
        <f t="shared" si="24"/>
        <v>-1.415428403330728E-3</v>
      </c>
      <c r="J73" s="1">
        <v>0.59899999999999998</v>
      </c>
      <c r="K73" s="1">
        <v>167000</v>
      </c>
      <c r="L73" s="1">
        <f t="shared" si="17"/>
        <v>-0.51249368086668778</v>
      </c>
      <c r="M73" s="1">
        <f t="shared" si="18"/>
        <v>12.025749091398891</v>
      </c>
      <c r="N73" s="1">
        <f t="shared" si="22"/>
        <v>-1.6666666666666683E-3</v>
      </c>
      <c r="O73" s="1">
        <f t="shared" si="23"/>
        <v>-1.6680571006970587E-3</v>
      </c>
      <c r="Q73" s="1">
        <v>121.07</v>
      </c>
      <c r="R73" s="1">
        <v>297479850</v>
      </c>
      <c r="S73" s="1">
        <f t="shared" si="19"/>
        <v>4.7963688907196484</v>
      </c>
      <c r="T73" s="1">
        <f t="shared" si="20"/>
        <v>19.510857049563668</v>
      </c>
      <c r="U73" s="1">
        <f t="shared" si="14"/>
        <v>3.5643236074269944E-3</v>
      </c>
      <c r="V73" s="1">
        <f t="shared" si="25"/>
        <v>3.5579864600029155E-3</v>
      </c>
    </row>
    <row r="74" spans="1:22" x14ac:dyDescent="0.35">
      <c r="A74" s="2">
        <v>42506</v>
      </c>
      <c r="C74" s="1">
        <v>3545</v>
      </c>
      <c r="D74" s="1">
        <v>13581</v>
      </c>
      <c r="E74" s="1">
        <f t="shared" si="15"/>
        <v>8.173293438966228</v>
      </c>
      <c r="F74" s="1">
        <f t="shared" si="16"/>
        <v>9.5164270361040675</v>
      </c>
      <c r="G74" s="1">
        <f t="shared" si="21"/>
        <v>4.24929178470255E-3</v>
      </c>
      <c r="H74" s="1">
        <f t="shared" si="24"/>
        <v>4.2402890388854421E-3</v>
      </c>
      <c r="J74" s="1">
        <v>0.60199999999999998</v>
      </c>
      <c r="K74" s="1">
        <v>1067000</v>
      </c>
      <c r="L74" s="1">
        <f t="shared" si="17"/>
        <v>-0.50749783367331602</v>
      </c>
      <c r="M74" s="1">
        <f t="shared" si="18"/>
        <v>13.88036153028389</v>
      </c>
      <c r="N74" s="1">
        <f t="shared" si="22"/>
        <v>5.0083472454090193E-3</v>
      </c>
      <c r="O74" s="1">
        <f t="shared" si="23"/>
        <v>4.9958471933716697E-3</v>
      </c>
      <c r="Q74" s="1">
        <v>121.9</v>
      </c>
      <c r="R74" s="1">
        <v>308175790</v>
      </c>
      <c r="S74" s="1">
        <f t="shared" si="19"/>
        <v>4.8032010364872262</v>
      </c>
      <c r="T74" s="1">
        <f t="shared" si="20"/>
        <v>19.546180924877113</v>
      </c>
      <c r="U74" s="1">
        <f t="shared" si="14"/>
        <v>6.855538118443979E-3</v>
      </c>
      <c r="V74" s="1">
        <f t="shared" si="25"/>
        <v>6.8321457675771108E-3</v>
      </c>
    </row>
    <row r="75" spans="1:22" x14ac:dyDescent="0.35">
      <c r="A75" s="2">
        <v>42513</v>
      </c>
      <c r="C75" s="1">
        <v>3675</v>
      </c>
      <c r="D75" s="1">
        <v>9565</v>
      </c>
      <c r="E75" s="1">
        <f t="shared" si="15"/>
        <v>8.209308411646937</v>
      </c>
      <c r="F75" s="1">
        <f t="shared" si="16"/>
        <v>9.1658658818743532</v>
      </c>
      <c r="G75" s="1">
        <f t="shared" si="21"/>
        <v>3.6671368124118475E-2</v>
      </c>
      <c r="H75" s="1">
        <f t="shared" si="24"/>
        <v>3.601497268070912E-2</v>
      </c>
      <c r="J75" s="1">
        <v>0.57699999999999996</v>
      </c>
      <c r="K75" s="1">
        <v>2372000</v>
      </c>
      <c r="L75" s="1">
        <f t="shared" si="17"/>
        <v>-0.54991301247403757</v>
      </c>
      <c r="M75" s="1">
        <f t="shared" si="18"/>
        <v>14.679244039099753</v>
      </c>
      <c r="N75" s="1">
        <f t="shared" si="22"/>
        <v>-4.1528239202657843E-2</v>
      </c>
      <c r="O75" s="1">
        <f t="shared" si="23"/>
        <v>-4.2415178800721473E-2</v>
      </c>
      <c r="Q75" s="1">
        <v>133.19999999999999</v>
      </c>
      <c r="R75" s="1">
        <v>439866020</v>
      </c>
      <c r="S75" s="1">
        <f t="shared" si="19"/>
        <v>4.8918517581062888</v>
      </c>
      <c r="T75" s="1">
        <f t="shared" si="20"/>
        <v>19.901980738507042</v>
      </c>
      <c r="U75" s="1">
        <f t="shared" si="14"/>
        <v>9.2698933552091731E-2</v>
      </c>
      <c r="V75" s="1">
        <f t="shared" si="25"/>
        <v>8.8650721619062844E-2</v>
      </c>
    </row>
    <row r="76" spans="1:22" x14ac:dyDescent="0.35">
      <c r="A76" s="2">
        <v>42520</v>
      </c>
      <c r="C76" s="1">
        <v>3755</v>
      </c>
      <c r="D76" s="1">
        <v>16273</v>
      </c>
      <c r="E76" s="1">
        <f t="shared" si="15"/>
        <v>8.2308435641982349</v>
      </c>
      <c r="F76" s="1">
        <f t="shared" si="16"/>
        <v>9.6972625716606142</v>
      </c>
      <c r="G76" s="1">
        <f t="shared" si="21"/>
        <v>2.1768707482993196E-2</v>
      </c>
      <c r="H76" s="1">
        <f t="shared" si="24"/>
        <v>2.1535152551297961E-2</v>
      </c>
      <c r="J76" s="1">
        <v>0.55500000000000005</v>
      </c>
      <c r="K76" s="1">
        <v>315000</v>
      </c>
      <c r="L76" s="1">
        <f t="shared" si="17"/>
        <v>-0.5887871652357024</v>
      </c>
      <c r="M76" s="1">
        <f t="shared" si="18"/>
        <v>12.66032791780777</v>
      </c>
      <c r="N76" s="1">
        <f t="shared" si="22"/>
        <v>-3.8128249566724282E-2</v>
      </c>
      <c r="O76" s="1">
        <f t="shared" si="23"/>
        <v>-3.8874152761664831E-2</v>
      </c>
      <c r="Q76" s="1">
        <v>131.59</v>
      </c>
      <c r="R76" s="1">
        <v>327253140</v>
      </c>
      <c r="S76" s="1">
        <f t="shared" si="19"/>
        <v>4.8796910281620489</v>
      </c>
      <c r="T76" s="1">
        <f t="shared" si="20"/>
        <v>19.606244557819021</v>
      </c>
      <c r="U76" s="1">
        <f t="shared" si="14"/>
        <v>-1.2087087087086976E-2</v>
      </c>
      <c r="V76" s="1">
        <f t="shared" si="25"/>
        <v>-1.2160729944239406E-2</v>
      </c>
    </row>
    <row r="77" spans="1:22" x14ac:dyDescent="0.35">
      <c r="A77" s="2">
        <v>42527</v>
      </c>
      <c r="C77" s="1">
        <v>3610</v>
      </c>
      <c r="D77" s="1">
        <v>36250</v>
      </c>
      <c r="E77" s="1">
        <f t="shared" si="15"/>
        <v>8.1914630513269273</v>
      </c>
      <c r="F77" s="1">
        <f t="shared" si="16"/>
        <v>10.49819466028282</v>
      </c>
      <c r="G77" s="1">
        <f t="shared" si="21"/>
        <v>-3.8615179760319571E-2</v>
      </c>
      <c r="H77" s="1">
        <f t="shared" si="24"/>
        <v>-3.9380512871308525E-2</v>
      </c>
      <c r="J77" s="1">
        <v>0.59799999999999998</v>
      </c>
      <c r="K77" s="1">
        <v>1393000</v>
      </c>
      <c r="L77" s="1">
        <f t="shared" si="17"/>
        <v>-0.51416452503150534</v>
      </c>
      <c r="M77" s="1">
        <f t="shared" si="18"/>
        <v>14.146970252761943</v>
      </c>
      <c r="N77" s="1">
        <f t="shared" si="22"/>
        <v>7.7477477477477338E-2</v>
      </c>
      <c r="O77" s="1">
        <f t="shared" si="23"/>
        <v>7.4622640204197108E-2</v>
      </c>
      <c r="Q77" s="1">
        <v>133.5</v>
      </c>
      <c r="R77" s="1">
        <v>359579020</v>
      </c>
      <c r="S77" s="1">
        <f t="shared" si="19"/>
        <v>4.8941014778403042</v>
      </c>
      <c r="T77" s="1">
        <f t="shared" si="20"/>
        <v>19.700444516256852</v>
      </c>
      <c r="U77" s="1">
        <f t="shared" si="14"/>
        <v>1.4514780758416267E-2</v>
      </c>
      <c r="V77" s="1">
        <f t="shared" si="25"/>
        <v>1.4410449678254994E-2</v>
      </c>
    </row>
    <row r="78" spans="1:22" x14ac:dyDescent="0.35">
      <c r="A78" s="2">
        <v>42534</v>
      </c>
      <c r="C78" s="1">
        <v>3565</v>
      </c>
      <c r="D78" s="1">
        <v>16435</v>
      </c>
      <c r="E78" s="1">
        <f t="shared" si="15"/>
        <v>8.1789193328483965</v>
      </c>
      <c r="F78" s="1">
        <f t="shared" si="16"/>
        <v>9.7071684860983201</v>
      </c>
      <c r="G78" s="1">
        <f t="shared" si="21"/>
        <v>-1.2465373961218837E-2</v>
      </c>
      <c r="H78" s="1">
        <f t="shared" si="24"/>
        <v>-1.2543718478530285E-2</v>
      </c>
      <c r="J78" s="1">
        <v>0.57999999999999996</v>
      </c>
      <c r="K78" s="1">
        <v>894000</v>
      </c>
      <c r="L78" s="1">
        <f t="shared" si="17"/>
        <v>-0.54472717544167215</v>
      </c>
      <c r="M78" s="1">
        <f t="shared" si="18"/>
        <v>13.703461054155651</v>
      </c>
      <c r="N78" s="1">
        <f t="shared" si="22"/>
        <v>-3.0100334448160564E-2</v>
      </c>
      <c r="O78" s="1">
        <f t="shared" si="23"/>
        <v>-3.0562650410166696E-2</v>
      </c>
      <c r="Q78" s="1">
        <v>128.69999999999999</v>
      </c>
      <c r="R78" s="1">
        <v>323678810</v>
      </c>
      <c r="S78" s="1">
        <f t="shared" si="19"/>
        <v>4.8574841146020811</v>
      </c>
      <c r="T78" s="1">
        <f t="shared" si="20"/>
        <v>19.595262254906363</v>
      </c>
      <c r="U78" s="1">
        <f t="shared" si="14"/>
        <v>-3.5955056179775367E-2</v>
      </c>
      <c r="V78" s="1">
        <f t="shared" si="25"/>
        <v>-3.6617363238223309E-2</v>
      </c>
    </row>
    <row r="79" spans="1:22" x14ac:dyDescent="0.35">
      <c r="A79" s="2">
        <v>42541</v>
      </c>
      <c r="C79" s="1">
        <v>3420</v>
      </c>
      <c r="D79" s="1">
        <v>12803</v>
      </c>
      <c r="E79" s="1">
        <f t="shared" si="15"/>
        <v>8.1373958300566507</v>
      </c>
      <c r="F79" s="1">
        <f t="shared" si="16"/>
        <v>9.4574347974461794</v>
      </c>
      <c r="G79" s="1">
        <f t="shared" si="21"/>
        <v>-4.067321178120617E-2</v>
      </c>
      <c r="H79" s="1">
        <f t="shared" si="24"/>
        <v>-4.1523502791745506E-2</v>
      </c>
      <c r="J79" s="1">
        <v>0.57299999999999995</v>
      </c>
      <c r="K79" s="1">
        <v>1847000</v>
      </c>
      <c r="L79" s="1">
        <f t="shared" si="17"/>
        <v>-0.55686956226739759</v>
      </c>
      <c r="M79" s="1">
        <f t="shared" si="18"/>
        <v>14.429073259181378</v>
      </c>
      <c r="N79" s="1">
        <f t="shared" si="22"/>
        <v>-1.2068965517241391E-2</v>
      </c>
      <c r="O79" s="1">
        <f t="shared" si="23"/>
        <v>-1.2142386825725425E-2</v>
      </c>
      <c r="Q79" s="1">
        <v>133.4</v>
      </c>
      <c r="R79" s="1">
        <v>308359650</v>
      </c>
      <c r="S79" s="1">
        <f t="shared" si="19"/>
        <v>4.8933521334815238</v>
      </c>
      <c r="T79" s="1">
        <f t="shared" si="20"/>
        <v>19.546777354517722</v>
      </c>
      <c r="U79" s="1">
        <f t="shared" ref="U79:U142" si="26">(Q79-Q78)/Q78</f>
        <v>3.6519036519036652E-2</v>
      </c>
      <c r="V79" s="1">
        <f t="shared" si="25"/>
        <v>3.5868018879442493E-2</v>
      </c>
    </row>
    <row r="80" spans="1:22" x14ac:dyDescent="0.35">
      <c r="A80" s="2">
        <v>42548</v>
      </c>
      <c r="C80" s="1">
        <v>3430</v>
      </c>
      <c r="D80" s="1">
        <v>15143</v>
      </c>
      <c r="E80" s="1">
        <f t="shared" si="15"/>
        <v>8.1403155401599854</v>
      </c>
      <c r="F80" s="1">
        <f t="shared" si="16"/>
        <v>9.6252936579566555</v>
      </c>
      <c r="G80" s="1">
        <f t="shared" si="21"/>
        <v>2.9239766081871343E-3</v>
      </c>
      <c r="H80" s="1">
        <f t="shared" si="24"/>
        <v>2.9197101033348462E-3</v>
      </c>
      <c r="J80" s="1">
        <v>0.57999999999999996</v>
      </c>
      <c r="K80" s="1">
        <v>549000</v>
      </c>
      <c r="L80" s="1">
        <f t="shared" si="17"/>
        <v>-0.54472717544167215</v>
      </c>
      <c r="M80" s="1">
        <f t="shared" si="18"/>
        <v>13.215853720491667</v>
      </c>
      <c r="N80" s="1">
        <f t="shared" si="22"/>
        <v>1.2216404886561966E-2</v>
      </c>
      <c r="O80" s="1">
        <f t="shared" si="23"/>
        <v>1.2142386825725561E-2</v>
      </c>
      <c r="Q80" s="1">
        <v>133.85</v>
      </c>
      <c r="R80" s="1">
        <v>427469900</v>
      </c>
      <c r="S80" s="1">
        <f t="shared" si="19"/>
        <v>4.8967197699663618</v>
      </c>
      <c r="T80" s="1">
        <f t="shared" si="20"/>
        <v>19.87339443450551</v>
      </c>
      <c r="U80" s="1">
        <f t="shared" si="26"/>
        <v>3.3733133433282506E-3</v>
      </c>
      <c r="V80" s="1">
        <f t="shared" si="25"/>
        <v>3.3676364848380792E-3</v>
      </c>
    </row>
    <row r="81" spans="1:22" x14ac:dyDescent="0.35">
      <c r="A81" s="2">
        <v>42555</v>
      </c>
      <c r="C81" s="1">
        <v>3470</v>
      </c>
      <c r="D81" s="1">
        <v>5238</v>
      </c>
      <c r="E81" s="1">
        <f t="shared" si="15"/>
        <v>8.1519098729409052</v>
      </c>
      <c r="F81" s="1">
        <f t="shared" si="16"/>
        <v>8.5636950250676573</v>
      </c>
      <c r="G81" s="1">
        <f t="shared" si="21"/>
        <v>1.1661807580174927E-2</v>
      </c>
      <c r="H81" s="1">
        <f t="shared" si="24"/>
        <v>1.1594332780919227E-2</v>
      </c>
      <c r="J81" s="1">
        <v>0.55300000000000005</v>
      </c>
      <c r="K81" s="1">
        <v>1101000</v>
      </c>
      <c r="L81" s="1">
        <f t="shared" si="17"/>
        <v>-0.5923972774598022</v>
      </c>
      <c r="M81" s="1">
        <f t="shared" si="18"/>
        <v>13.911729415704817</v>
      </c>
      <c r="N81" s="1">
        <f t="shared" si="22"/>
        <v>-4.6551724137930885E-2</v>
      </c>
      <c r="O81" s="1">
        <f t="shared" si="23"/>
        <v>-4.7670102018130031E-2</v>
      </c>
      <c r="Q81" s="1">
        <v>134.41</v>
      </c>
      <c r="R81" s="1">
        <v>305965030</v>
      </c>
      <c r="S81" s="1">
        <f t="shared" si="19"/>
        <v>4.9008948300830566</v>
      </c>
      <c r="T81" s="1">
        <f t="shared" si="20"/>
        <v>19.538981372340327</v>
      </c>
      <c r="U81" s="1">
        <f t="shared" si="26"/>
        <v>4.1837878221890343E-3</v>
      </c>
      <c r="V81" s="1">
        <f t="shared" si="25"/>
        <v>4.1750601166954861E-3</v>
      </c>
    </row>
    <row r="82" spans="1:22" x14ac:dyDescent="0.35">
      <c r="A82" s="2">
        <v>42562</v>
      </c>
      <c r="C82" s="1">
        <v>3440</v>
      </c>
      <c r="D82" s="1">
        <v>7596</v>
      </c>
      <c r="E82" s="1">
        <f t="shared" si="15"/>
        <v>8.1432267503674449</v>
      </c>
      <c r="F82" s="1">
        <f t="shared" si="16"/>
        <v>8.9353770719321766</v>
      </c>
      <c r="G82" s="1">
        <f t="shared" si="21"/>
        <v>-8.6455331412103754E-3</v>
      </c>
      <c r="H82" s="1">
        <f t="shared" si="24"/>
        <v>-8.6831225734608809E-3</v>
      </c>
      <c r="J82" s="1">
        <v>0.53200000000000003</v>
      </c>
      <c r="K82" s="1">
        <v>1290000</v>
      </c>
      <c r="L82" s="1">
        <f t="shared" si="17"/>
        <v>-0.63111178964049264</v>
      </c>
      <c r="M82" s="1">
        <f t="shared" si="18"/>
        <v>14.070152776337855</v>
      </c>
      <c r="N82" s="1">
        <f t="shared" si="22"/>
        <v>-3.7974683544303826E-2</v>
      </c>
      <c r="O82" s="1">
        <f t="shared" si="23"/>
        <v>-3.8714512180690393E-2</v>
      </c>
      <c r="Q82" s="1">
        <v>138.12</v>
      </c>
      <c r="R82" s="1">
        <v>334210780</v>
      </c>
      <c r="S82" s="1">
        <f t="shared" si="19"/>
        <v>4.9281228725217918</v>
      </c>
      <c r="T82" s="1">
        <f t="shared" si="20"/>
        <v>19.627282429739402</v>
      </c>
      <c r="U82" s="1">
        <f t="shared" si="26"/>
        <v>2.7602112938025506E-2</v>
      </c>
      <c r="V82" s="1">
        <f t="shared" si="25"/>
        <v>2.7228042438734713E-2</v>
      </c>
    </row>
    <row r="83" spans="1:22" x14ac:dyDescent="0.35">
      <c r="A83" s="2">
        <v>42569</v>
      </c>
      <c r="C83" s="1">
        <v>3400</v>
      </c>
      <c r="D83" s="1">
        <v>6003</v>
      </c>
      <c r="E83" s="1">
        <f t="shared" si="15"/>
        <v>8.1315307106042525</v>
      </c>
      <c r="F83" s="1">
        <f t="shared" si="16"/>
        <v>8.7000146232518425</v>
      </c>
      <c r="G83" s="1">
        <f t="shared" si="21"/>
        <v>-1.1627906976744186E-2</v>
      </c>
      <c r="H83" s="1">
        <f t="shared" si="24"/>
        <v>-1.1696039763191298E-2</v>
      </c>
      <c r="J83" s="1">
        <v>0.56399999999999995</v>
      </c>
      <c r="K83" s="1">
        <v>1229000</v>
      </c>
      <c r="L83" s="1">
        <f t="shared" si="17"/>
        <v>-0.57270102748407825</v>
      </c>
      <c r="M83" s="1">
        <f t="shared" si="18"/>
        <v>14.021711388548171</v>
      </c>
      <c r="N83" s="1">
        <f t="shared" si="22"/>
        <v>6.0150375939849468E-2</v>
      </c>
      <c r="O83" s="1">
        <f t="shared" si="23"/>
        <v>5.8410762156414303E-2</v>
      </c>
      <c r="Q83" s="1">
        <v>137.80000000000001</v>
      </c>
      <c r="R83" s="1">
        <v>229642590</v>
      </c>
      <c r="S83" s="1">
        <f t="shared" si="19"/>
        <v>4.9258033585795582</v>
      </c>
      <c r="T83" s="1">
        <f t="shared" si="20"/>
        <v>19.252034701723012</v>
      </c>
      <c r="U83" s="1">
        <f t="shared" si="26"/>
        <v>-2.3168259484505731E-3</v>
      </c>
      <c r="V83" s="1">
        <f t="shared" si="25"/>
        <v>-2.319513942233386E-3</v>
      </c>
    </row>
    <row r="84" spans="1:22" x14ac:dyDescent="0.35">
      <c r="A84" s="2">
        <v>42576</v>
      </c>
      <c r="C84" s="1">
        <v>3420</v>
      </c>
      <c r="D84" s="1">
        <v>11635</v>
      </c>
      <c r="E84" s="1">
        <f t="shared" si="15"/>
        <v>8.1373958300566507</v>
      </c>
      <c r="F84" s="1">
        <f t="shared" si="16"/>
        <v>9.3617730757363926</v>
      </c>
      <c r="G84" s="1">
        <f t="shared" si="21"/>
        <v>5.8823529411764705E-3</v>
      </c>
      <c r="H84" s="1">
        <f t="shared" si="24"/>
        <v>5.8651194523980576E-3</v>
      </c>
      <c r="J84" s="1">
        <v>0.61499999999999999</v>
      </c>
      <c r="K84" s="1">
        <v>12047000</v>
      </c>
      <c r="L84" s="1">
        <f t="shared" si="17"/>
        <v>-0.48613301117561919</v>
      </c>
      <c r="M84" s="1">
        <f t="shared" si="18"/>
        <v>16.304326224248989</v>
      </c>
      <c r="N84" s="1">
        <f t="shared" si="22"/>
        <v>9.0425531914893706E-2</v>
      </c>
      <c r="O84" s="1">
        <f t="shared" si="23"/>
        <v>8.656801630845902E-2</v>
      </c>
      <c r="Q84" s="1">
        <v>139.15</v>
      </c>
      <c r="R84" s="1">
        <v>290272490</v>
      </c>
      <c r="S84" s="1">
        <f t="shared" si="19"/>
        <v>4.9355524879718997</v>
      </c>
      <c r="T84" s="1">
        <f t="shared" si="20"/>
        <v>19.48633066046726</v>
      </c>
      <c r="U84" s="1">
        <f t="shared" si="26"/>
        <v>9.7968069666182454E-3</v>
      </c>
      <c r="V84" s="1">
        <f t="shared" si="25"/>
        <v>9.7491293923416336E-3</v>
      </c>
    </row>
    <row r="85" spans="1:22" x14ac:dyDescent="0.35">
      <c r="A85" s="2">
        <v>42583</v>
      </c>
      <c r="C85" s="1">
        <v>3600</v>
      </c>
      <c r="D85" s="1">
        <v>37895</v>
      </c>
      <c r="E85" s="1">
        <f t="shared" si="15"/>
        <v>8.1886891244442008</v>
      </c>
      <c r="F85" s="1">
        <f t="shared" si="16"/>
        <v>10.542574456246129</v>
      </c>
      <c r="G85" s="1">
        <f t="shared" si="21"/>
        <v>5.2631578947368418E-2</v>
      </c>
      <c r="H85" s="1">
        <f t="shared" si="24"/>
        <v>5.1293294387550481E-2</v>
      </c>
      <c r="J85" s="1">
        <v>0.60799999999999998</v>
      </c>
      <c r="K85" s="1">
        <v>1132000</v>
      </c>
      <c r="L85" s="1">
        <f t="shared" si="17"/>
        <v>-0.49758039701597007</v>
      </c>
      <c r="M85" s="1">
        <f t="shared" si="18"/>
        <v>13.939496537745265</v>
      </c>
      <c r="N85" s="1">
        <f t="shared" si="22"/>
        <v>-1.1382113821138221E-2</v>
      </c>
      <c r="O85" s="1">
        <f t="shared" si="23"/>
        <v>-1.1447385840350835E-2</v>
      </c>
      <c r="Q85" s="1">
        <v>138.69</v>
      </c>
      <c r="R85" s="1">
        <v>237287660</v>
      </c>
      <c r="S85" s="1">
        <f t="shared" si="19"/>
        <v>4.9322412266682436</v>
      </c>
      <c r="T85" s="1">
        <f t="shared" si="20"/>
        <v>19.284783718368228</v>
      </c>
      <c r="U85" s="1">
        <f t="shared" si="26"/>
        <v>-3.3057851239669993E-3</v>
      </c>
      <c r="V85" s="1">
        <f t="shared" si="25"/>
        <v>-3.3112613036560315E-3</v>
      </c>
    </row>
    <row r="86" spans="1:22" x14ac:dyDescent="0.35">
      <c r="A86" s="2">
        <v>42590</v>
      </c>
      <c r="C86" s="1">
        <v>3510</v>
      </c>
      <c r="D86" s="1">
        <v>22088</v>
      </c>
      <c r="E86" s="1">
        <f t="shared" si="15"/>
        <v>8.1633713164599122</v>
      </c>
      <c r="F86" s="1">
        <f t="shared" si="16"/>
        <v>10.00278975360999</v>
      </c>
      <c r="G86" s="1">
        <f t="shared" si="21"/>
        <v>-2.5000000000000001E-2</v>
      </c>
      <c r="H86" s="1">
        <f t="shared" si="24"/>
        <v>-2.5317807984289897E-2</v>
      </c>
      <c r="J86" s="1">
        <v>0.57999999999999996</v>
      </c>
      <c r="K86" s="1">
        <v>1829000</v>
      </c>
      <c r="L86" s="1">
        <f t="shared" si="17"/>
        <v>-0.54472717544167215</v>
      </c>
      <c r="M86" s="1">
        <f t="shared" si="18"/>
        <v>14.419279927373003</v>
      </c>
      <c r="N86" s="1">
        <f t="shared" si="22"/>
        <v>-4.6052631578947407E-2</v>
      </c>
      <c r="O86" s="1">
        <f t="shared" si="23"/>
        <v>-4.7146778425702078E-2</v>
      </c>
      <c r="Q86" s="1">
        <v>139.44999999999999</v>
      </c>
      <c r="R86" s="1">
        <v>214858690</v>
      </c>
      <c r="S86" s="1">
        <f t="shared" si="19"/>
        <v>4.9377061140734977</v>
      </c>
      <c r="T86" s="1">
        <f t="shared" si="20"/>
        <v>19.185491114190693</v>
      </c>
      <c r="U86" s="1">
        <f t="shared" si="26"/>
        <v>5.4798471411059988E-3</v>
      </c>
      <c r="V86" s="1">
        <f t="shared" si="25"/>
        <v>5.4648874052540741E-3</v>
      </c>
    </row>
    <row r="87" spans="1:22" x14ac:dyDescent="0.35">
      <c r="A87" s="2">
        <v>42597</v>
      </c>
      <c r="C87" s="1">
        <v>3550</v>
      </c>
      <c r="D87" s="1">
        <v>18858</v>
      </c>
      <c r="E87" s="1">
        <f t="shared" si="15"/>
        <v>8.174702882469461</v>
      </c>
      <c r="F87" s="1">
        <f t="shared" si="16"/>
        <v>9.8446925060256234</v>
      </c>
      <c r="G87" s="1">
        <f t="shared" si="21"/>
        <v>1.1396011396011397E-2</v>
      </c>
      <c r="H87" s="1">
        <f t="shared" si="24"/>
        <v>1.1331566009550018E-2</v>
      </c>
      <c r="J87" s="1">
        <v>0.59699999999999998</v>
      </c>
      <c r="K87" s="1">
        <v>4075000</v>
      </c>
      <c r="L87" s="1">
        <f t="shared" si="17"/>
        <v>-0.51583816558953499</v>
      </c>
      <c r="M87" s="1">
        <f t="shared" si="18"/>
        <v>15.220381304657099</v>
      </c>
      <c r="N87" s="1">
        <f t="shared" si="22"/>
        <v>2.9310344827586234E-2</v>
      </c>
      <c r="O87" s="1">
        <f t="shared" si="23"/>
        <v>2.8889009852137069E-2</v>
      </c>
      <c r="Q87" s="1">
        <v>135.80000000000001</v>
      </c>
      <c r="R87" s="1">
        <v>252770900</v>
      </c>
      <c r="S87" s="1">
        <f t="shared" si="19"/>
        <v>4.9111832151245958</v>
      </c>
      <c r="T87" s="1">
        <f t="shared" si="20"/>
        <v>19.347994102851732</v>
      </c>
      <c r="U87" s="1">
        <f t="shared" si="26"/>
        <v>-2.6174256005736661E-2</v>
      </c>
      <c r="V87" s="1">
        <f t="shared" si="25"/>
        <v>-2.6522898948902019E-2</v>
      </c>
    </row>
    <row r="88" spans="1:22" x14ac:dyDescent="0.35">
      <c r="A88" s="2">
        <v>42604</v>
      </c>
      <c r="C88" s="1">
        <v>3715</v>
      </c>
      <c r="D88" s="1">
        <v>8218</v>
      </c>
      <c r="E88" s="1">
        <f t="shared" si="15"/>
        <v>8.2201339571518588</v>
      </c>
      <c r="F88" s="1">
        <f t="shared" si="16"/>
        <v>9.0140821494433556</v>
      </c>
      <c r="G88" s="1">
        <f t="shared" si="21"/>
        <v>4.647887323943662E-2</v>
      </c>
      <c r="H88" s="1">
        <f t="shared" si="24"/>
        <v>4.5431074682398001E-2</v>
      </c>
      <c r="J88" s="1">
        <v>0.60599999999999998</v>
      </c>
      <c r="K88" s="1">
        <v>6462000</v>
      </c>
      <c r="L88" s="1">
        <f t="shared" si="17"/>
        <v>-0.50087529291282262</v>
      </c>
      <c r="M88" s="1">
        <f t="shared" si="18"/>
        <v>15.68144942536658</v>
      </c>
      <c r="N88" s="1">
        <f t="shared" si="22"/>
        <v>1.5075376884422124E-2</v>
      </c>
      <c r="O88" s="1">
        <f t="shared" si="23"/>
        <v>1.496287267671232E-2</v>
      </c>
      <c r="Q88" s="1">
        <v>145.25</v>
      </c>
      <c r="R88" s="1">
        <v>304493800</v>
      </c>
      <c r="S88" s="1">
        <f t="shared" si="19"/>
        <v>4.9784563957320209</v>
      </c>
      <c r="T88" s="1">
        <f t="shared" si="20"/>
        <v>19.534161283658985</v>
      </c>
      <c r="U88" s="1">
        <f t="shared" si="26"/>
        <v>6.9587628865979287E-2</v>
      </c>
      <c r="V88" s="1">
        <f t="shared" si="25"/>
        <v>6.7273180607424835E-2</v>
      </c>
    </row>
    <row r="89" spans="1:22" x14ac:dyDescent="0.35">
      <c r="A89" s="2">
        <v>42611</v>
      </c>
      <c r="C89" s="1">
        <v>3675</v>
      </c>
      <c r="D89" s="1">
        <v>21805</v>
      </c>
      <c r="E89" s="1">
        <f t="shared" si="15"/>
        <v>8.209308411646937</v>
      </c>
      <c r="F89" s="1">
        <f t="shared" si="16"/>
        <v>9.9898945802768662</v>
      </c>
      <c r="G89" s="1">
        <f t="shared" si="21"/>
        <v>-1.0767160161507403E-2</v>
      </c>
      <c r="H89" s="1">
        <f t="shared" si="24"/>
        <v>-1.0825545504922447E-2</v>
      </c>
      <c r="J89" s="1">
        <v>0.62</v>
      </c>
      <c r="K89" s="1">
        <v>15552000</v>
      </c>
      <c r="L89" s="1">
        <f t="shared" si="17"/>
        <v>-0.4780358009429998</v>
      </c>
      <c r="M89" s="1">
        <f t="shared" si="18"/>
        <v>16.559699805682357</v>
      </c>
      <c r="N89" s="1">
        <f t="shared" si="22"/>
        <v>2.3102310231023125E-2</v>
      </c>
      <c r="O89" s="1">
        <f t="shared" si="23"/>
        <v>2.2839491969822736E-2</v>
      </c>
      <c r="Q89" s="1">
        <v>146.88</v>
      </c>
      <c r="R89" s="1">
        <v>237271720</v>
      </c>
      <c r="S89" s="1">
        <f t="shared" si="19"/>
        <v>4.9896159268721805</v>
      </c>
      <c r="T89" s="1">
        <f t="shared" si="20"/>
        <v>19.284716540262902</v>
      </c>
      <c r="U89" s="1">
        <f t="shared" si="26"/>
        <v>1.1222030981067095E-2</v>
      </c>
      <c r="V89" s="1">
        <f t="shared" si="25"/>
        <v>1.1159531140159709E-2</v>
      </c>
    </row>
    <row r="90" spans="1:22" x14ac:dyDescent="0.35">
      <c r="A90" s="2">
        <v>42618</v>
      </c>
      <c r="C90" s="1">
        <v>3675</v>
      </c>
      <c r="D90" s="1">
        <v>5059</v>
      </c>
      <c r="E90" s="1">
        <f t="shared" si="15"/>
        <v>8.209308411646937</v>
      </c>
      <c r="F90" s="1">
        <f t="shared" si="16"/>
        <v>8.5289241142919359</v>
      </c>
      <c r="G90" s="1">
        <f t="shared" si="21"/>
        <v>0</v>
      </c>
      <c r="H90" s="1">
        <f t="shared" si="24"/>
        <v>0</v>
      </c>
      <c r="J90" s="1">
        <v>0.63700000000000001</v>
      </c>
      <c r="K90" s="1">
        <v>23876000</v>
      </c>
      <c r="L90" s="1">
        <f t="shared" si="17"/>
        <v>-0.45098562340997367</v>
      </c>
      <c r="M90" s="1">
        <f t="shared" si="18"/>
        <v>16.988384328270676</v>
      </c>
      <c r="N90" s="1">
        <f t="shared" si="22"/>
        <v>2.7419354838709702E-2</v>
      </c>
      <c r="O90" s="1">
        <f t="shared" si="23"/>
        <v>2.7050177533026042E-2</v>
      </c>
      <c r="Q90" s="1">
        <v>151.6</v>
      </c>
      <c r="R90" s="1">
        <v>313640040</v>
      </c>
      <c r="S90" s="1">
        <f t="shared" si="19"/>
        <v>5.0212454732082712</v>
      </c>
      <c r="T90" s="1">
        <f t="shared" si="20"/>
        <v>19.563756516861741</v>
      </c>
      <c r="U90" s="1">
        <f t="shared" si="26"/>
        <v>3.2135076252723306E-2</v>
      </c>
      <c r="V90" s="1">
        <f t="shared" si="25"/>
        <v>3.1629546336090913E-2</v>
      </c>
    </row>
    <row r="91" spans="1:22" x14ac:dyDescent="0.35">
      <c r="A91" s="2">
        <v>42625</v>
      </c>
      <c r="C91" s="1">
        <v>3770</v>
      </c>
      <c r="D91" s="1">
        <v>31500</v>
      </c>
      <c r="E91" s="1">
        <f t="shared" si="15"/>
        <v>8.2348302804420559</v>
      </c>
      <c r="F91" s="1">
        <f t="shared" si="16"/>
        <v>10.357742824813725</v>
      </c>
      <c r="G91" s="1">
        <f t="shared" si="21"/>
        <v>2.5850340136054421E-2</v>
      </c>
      <c r="H91" s="1">
        <f t="shared" si="24"/>
        <v>2.5521868795119338E-2</v>
      </c>
      <c r="J91" s="1">
        <v>0.64700000000000002</v>
      </c>
      <c r="K91" s="1">
        <v>7243000</v>
      </c>
      <c r="L91" s="1">
        <f t="shared" si="17"/>
        <v>-0.43540898448123644</v>
      </c>
      <c r="M91" s="1">
        <f t="shared" si="18"/>
        <v>15.795546043177463</v>
      </c>
      <c r="N91" s="1">
        <f t="shared" si="22"/>
        <v>1.5698587127158568E-2</v>
      </c>
      <c r="O91" s="1">
        <f t="shared" si="23"/>
        <v>1.557663892873732E-2</v>
      </c>
      <c r="Q91" s="1">
        <v>147</v>
      </c>
      <c r="R91" s="1">
        <v>226113280</v>
      </c>
      <c r="S91" s="1">
        <f t="shared" si="19"/>
        <v>4.990432586778736</v>
      </c>
      <c r="T91" s="1">
        <f t="shared" si="20"/>
        <v>19.236546670596336</v>
      </c>
      <c r="U91" s="1">
        <f t="shared" si="26"/>
        <v>-3.0343007915567245E-2</v>
      </c>
      <c r="V91" s="1">
        <f t="shared" si="25"/>
        <v>-3.0812886429534905E-2</v>
      </c>
    </row>
    <row r="92" spans="1:22" x14ac:dyDescent="0.35">
      <c r="A92" s="2">
        <v>42632</v>
      </c>
      <c r="C92" s="1">
        <v>3400</v>
      </c>
      <c r="D92" s="1">
        <v>16405</v>
      </c>
      <c r="E92" s="1">
        <f t="shared" si="15"/>
        <v>8.1315307106042525</v>
      </c>
      <c r="F92" s="1">
        <f t="shared" si="16"/>
        <v>9.7053414453952023</v>
      </c>
      <c r="G92" s="1">
        <f t="shared" si="21"/>
        <v>-9.8143236074270557E-2</v>
      </c>
      <c r="H92" s="1">
        <f t="shared" si="24"/>
        <v>-0.1032995698378037</v>
      </c>
      <c r="J92" s="1">
        <v>0.69199999999999995</v>
      </c>
      <c r="K92" s="1">
        <v>31281000</v>
      </c>
      <c r="L92" s="1">
        <f t="shared" si="17"/>
        <v>-0.36816932336446756</v>
      </c>
      <c r="M92" s="1">
        <f t="shared" si="18"/>
        <v>17.258521442439839</v>
      </c>
      <c r="N92" s="1">
        <f t="shared" si="22"/>
        <v>6.9551777434312095E-2</v>
      </c>
      <c r="O92" s="1">
        <f t="shared" si="23"/>
        <v>6.7239661116768976E-2</v>
      </c>
      <c r="Q92" s="1">
        <v>151.5</v>
      </c>
      <c r="R92" s="1">
        <v>235403570</v>
      </c>
      <c r="S92" s="1">
        <f t="shared" si="19"/>
        <v>5.0205856249494234</v>
      </c>
      <c r="T92" s="1">
        <f t="shared" si="20"/>
        <v>19.276811918350898</v>
      </c>
      <c r="U92" s="1">
        <f t="shared" si="26"/>
        <v>3.0612244897959183E-2</v>
      </c>
      <c r="V92" s="1">
        <f t="shared" si="25"/>
        <v>3.0153038170687457E-2</v>
      </c>
    </row>
    <row r="93" spans="1:22" x14ac:dyDescent="0.35">
      <c r="A93" s="2">
        <v>42639</v>
      </c>
      <c r="C93" s="1">
        <v>3375</v>
      </c>
      <c r="D93" s="1">
        <v>19365</v>
      </c>
      <c r="E93" s="1">
        <f t="shared" si="15"/>
        <v>8.1241506033066297</v>
      </c>
      <c r="F93" s="1">
        <f t="shared" si="16"/>
        <v>9.8712225919488521</v>
      </c>
      <c r="G93" s="1">
        <f t="shared" si="21"/>
        <v>-7.3529411764705881E-3</v>
      </c>
      <c r="H93" s="1">
        <f t="shared" si="24"/>
        <v>-7.3801072976225337E-3</v>
      </c>
      <c r="J93" s="1">
        <v>0.68100000000000005</v>
      </c>
      <c r="K93" s="1">
        <v>10035000</v>
      </c>
      <c r="L93" s="1">
        <f t="shared" si="17"/>
        <v>-0.3841929728326246</v>
      </c>
      <c r="M93" s="1">
        <f t="shared" si="18"/>
        <v>16.121589540212575</v>
      </c>
      <c r="N93" s="1">
        <f t="shared" si="22"/>
        <v>-1.5895953757225287E-2</v>
      </c>
      <c r="O93" s="1">
        <f t="shared" si="23"/>
        <v>-1.6023649468157063E-2</v>
      </c>
      <c r="Q93" s="1">
        <v>145.34</v>
      </c>
      <c r="R93" s="1">
        <v>247642650</v>
      </c>
      <c r="S93" s="1">
        <f t="shared" si="19"/>
        <v>4.9790758251884899</v>
      </c>
      <c r="T93" s="1">
        <f t="shared" si="20"/>
        <v>19.327497337575657</v>
      </c>
      <c r="U93" s="1">
        <f t="shared" si="26"/>
        <v>-4.0660066006600638E-2</v>
      </c>
      <c r="V93" s="1">
        <f t="shared" si="25"/>
        <v>-4.1509799760933996E-2</v>
      </c>
    </row>
    <row r="94" spans="1:22" x14ac:dyDescent="0.35">
      <c r="A94" s="2">
        <v>42646</v>
      </c>
      <c r="C94" s="1">
        <v>3265</v>
      </c>
      <c r="D94" s="1">
        <v>21386</v>
      </c>
      <c r="E94" s="1">
        <f t="shared" si="15"/>
        <v>8.0910150417105307</v>
      </c>
      <c r="F94" s="1">
        <f t="shared" si="16"/>
        <v>9.9704917813166016</v>
      </c>
      <c r="G94" s="1">
        <f t="shared" si="21"/>
        <v>-3.259259259259259E-2</v>
      </c>
      <c r="H94" s="1">
        <f t="shared" si="24"/>
        <v>-3.3135561596098789E-2</v>
      </c>
      <c r="J94" s="1">
        <v>0.67600000000000005</v>
      </c>
      <c r="K94" s="1">
        <v>6347000</v>
      </c>
      <c r="L94" s="1">
        <f t="shared" si="17"/>
        <v>-0.39156220293917288</v>
      </c>
      <c r="M94" s="1">
        <f t="shared" si="18"/>
        <v>15.663492818288606</v>
      </c>
      <c r="N94" s="1">
        <f t="shared" si="22"/>
        <v>-7.3421439060205639E-3</v>
      </c>
      <c r="O94" s="1">
        <f t="shared" si="23"/>
        <v>-7.3692301065483327E-3</v>
      </c>
      <c r="Q94" s="1">
        <v>148.74</v>
      </c>
      <c r="R94" s="1">
        <v>214631100</v>
      </c>
      <c r="S94" s="1">
        <f t="shared" si="19"/>
        <v>5.0021998152751541</v>
      </c>
      <c r="T94" s="1">
        <f t="shared" si="20"/>
        <v>19.184431298443723</v>
      </c>
      <c r="U94" s="1">
        <f t="shared" si="26"/>
        <v>2.3393422320077101E-2</v>
      </c>
      <c r="V94" s="1">
        <f t="shared" si="25"/>
        <v>2.3123990086664367E-2</v>
      </c>
    </row>
    <row r="95" spans="1:22" x14ac:dyDescent="0.35">
      <c r="A95" s="2">
        <v>42653</v>
      </c>
      <c r="C95" s="1">
        <v>3260</v>
      </c>
      <c r="D95" s="1">
        <v>10720</v>
      </c>
      <c r="E95" s="1">
        <f t="shared" si="15"/>
        <v>8.0894824743607536</v>
      </c>
      <c r="F95" s="1">
        <f t="shared" si="16"/>
        <v>9.2798664346247932</v>
      </c>
      <c r="G95" s="1">
        <f t="shared" si="21"/>
        <v>-1.5313935681470138E-3</v>
      </c>
      <c r="H95" s="1">
        <f t="shared" si="24"/>
        <v>-1.5325673497781163E-3</v>
      </c>
      <c r="J95" s="1">
        <v>0.64800000000000002</v>
      </c>
      <c r="K95" s="1">
        <v>6638000</v>
      </c>
      <c r="L95" s="1">
        <f t="shared" si="17"/>
        <v>-0.43386458262986233</v>
      </c>
      <c r="M95" s="1">
        <f t="shared" si="18"/>
        <v>15.708321271262056</v>
      </c>
      <c r="N95" s="1">
        <f t="shared" si="22"/>
        <v>-4.1420118343195297E-2</v>
      </c>
      <c r="O95" s="1">
        <f t="shared" si="23"/>
        <v>-4.2302379690689389E-2</v>
      </c>
      <c r="Q95" s="1">
        <v>146.72999999999999</v>
      </c>
      <c r="R95" s="1">
        <v>209225630</v>
      </c>
      <c r="S95" s="1">
        <f t="shared" si="19"/>
        <v>4.9885941632193758</v>
      </c>
      <c r="T95" s="1">
        <f t="shared" si="20"/>
        <v>19.158923796991118</v>
      </c>
      <c r="U95" s="1">
        <f t="shared" si="26"/>
        <v>-1.3513513513513643E-2</v>
      </c>
      <c r="V95" s="1">
        <f t="shared" si="25"/>
        <v>-1.3605652055778709E-2</v>
      </c>
    </row>
    <row r="96" spans="1:22" x14ac:dyDescent="0.35">
      <c r="A96" s="2">
        <v>42660</v>
      </c>
      <c r="C96" s="1">
        <v>3090</v>
      </c>
      <c r="D96" s="1">
        <v>62224</v>
      </c>
      <c r="E96" s="1">
        <f t="shared" si="15"/>
        <v>8.0359263698917918</v>
      </c>
      <c r="F96" s="1">
        <f t="shared" si="16"/>
        <v>11.038496056395529</v>
      </c>
      <c r="G96" s="1">
        <f t="shared" si="21"/>
        <v>-5.2147239263803678E-2</v>
      </c>
      <c r="H96" s="1">
        <f t="shared" si="24"/>
        <v>-5.3556104468962216E-2</v>
      </c>
      <c r="J96" s="1">
        <v>0.64600000000000002</v>
      </c>
      <c r="K96" s="1">
        <v>4733000</v>
      </c>
      <c r="L96" s="1">
        <f t="shared" si="17"/>
        <v>-0.43695577519953516</v>
      </c>
      <c r="M96" s="1">
        <f t="shared" si="18"/>
        <v>15.370069808888385</v>
      </c>
      <c r="N96" s="1">
        <f t="shared" si="22"/>
        <v>-3.0864197530864222E-3</v>
      </c>
      <c r="O96" s="1">
        <f t="shared" si="23"/>
        <v>-3.0911925696728579E-3</v>
      </c>
      <c r="Q96" s="1">
        <v>148.41999999999999</v>
      </c>
      <c r="R96" s="1">
        <v>165042040</v>
      </c>
      <c r="S96" s="1">
        <f t="shared" si="19"/>
        <v>5.0000460925419876</v>
      </c>
      <c r="T96" s="1">
        <f t="shared" si="20"/>
        <v>18.921710787290724</v>
      </c>
      <c r="U96" s="1">
        <f t="shared" si="26"/>
        <v>1.1517753697267074E-2</v>
      </c>
      <c r="V96" s="1">
        <f t="shared" si="25"/>
        <v>1.1451929322611933E-2</v>
      </c>
    </row>
    <row r="97" spans="1:22" x14ac:dyDescent="0.35">
      <c r="A97" s="2">
        <v>42667</v>
      </c>
      <c r="C97" s="1">
        <v>3010</v>
      </c>
      <c r="D97" s="1">
        <v>26876</v>
      </c>
      <c r="E97" s="1">
        <f t="shared" si="15"/>
        <v>8.0096953577429222</v>
      </c>
      <c r="F97" s="1">
        <f t="shared" si="16"/>
        <v>10.198988974040041</v>
      </c>
      <c r="G97" s="1">
        <f t="shared" si="21"/>
        <v>-2.5889967637540454E-2</v>
      </c>
      <c r="H97" s="1">
        <f t="shared" si="24"/>
        <v>-2.6231012148869758E-2</v>
      </c>
      <c r="J97" s="1">
        <v>0.63800000000000001</v>
      </c>
      <c r="K97" s="1">
        <v>3530000</v>
      </c>
      <c r="L97" s="1">
        <f t="shared" si="17"/>
        <v>-0.44941699563734716</v>
      </c>
      <c r="M97" s="1">
        <f t="shared" si="18"/>
        <v>15.07680842890948</v>
      </c>
      <c r="N97" s="1">
        <f t="shared" si="22"/>
        <v>-1.2383900928792581E-2</v>
      </c>
      <c r="O97" s="1">
        <f t="shared" si="23"/>
        <v>-1.2461220437812002E-2</v>
      </c>
      <c r="Q97" s="1">
        <v>149.19999999999999</v>
      </c>
      <c r="R97" s="1">
        <v>160724340</v>
      </c>
      <c r="S97" s="1">
        <f t="shared" si="19"/>
        <v>5.0052876877696608</v>
      </c>
      <c r="T97" s="1">
        <f t="shared" si="20"/>
        <v>18.895201281590687</v>
      </c>
      <c r="U97" s="1">
        <f t="shared" si="26"/>
        <v>5.2553564209675326E-3</v>
      </c>
      <c r="V97" s="1">
        <f t="shared" si="25"/>
        <v>5.2415952276730973E-3</v>
      </c>
    </row>
    <row r="98" spans="1:22" x14ac:dyDescent="0.35">
      <c r="A98" s="2">
        <v>42674</v>
      </c>
      <c r="C98" s="1">
        <v>3045</v>
      </c>
      <c r="D98" s="1">
        <v>30943</v>
      </c>
      <c r="E98" s="1">
        <f t="shared" si="15"/>
        <v>8.0212561801439968</v>
      </c>
      <c r="F98" s="1">
        <f t="shared" si="16"/>
        <v>10.339902081288228</v>
      </c>
      <c r="G98" s="1">
        <f t="shared" si="21"/>
        <v>1.1627906976744186E-2</v>
      </c>
      <c r="H98" s="1">
        <f t="shared" si="24"/>
        <v>1.1560822401076006E-2</v>
      </c>
      <c r="J98" s="1">
        <v>0.63300000000000001</v>
      </c>
      <c r="K98" s="1">
        <v>1455000</v>
      </c>
      <c r="L98" s="1">
        <f t="shared" si="17"/>
        <v>-0.45728485683796083</v>
      </c>
      <c r="M98" s="1">
        <f t="shared" si="18"/>
        <v>14.19051645858773</v>
      </c>
      <c r="N98" s="1">
        <f t="shared" si="22"/>
        <v>-7.8369905956112915E-3</v>
      </c>
      <c r="O98" s="1">
        <f t="shared" si="23"/>
        <v>-7.8678612006136787E-3</v>
      </c>
      <c r="Q98" s="1">
        <v>142.75</v>
      </c>
      <c r="R98" s="1">
        <v>172437640</v>
      </c>
      <c r="S98" s="1">
        <f t="shared" si="19"/>
        <v>4.9610948485361197</v>
      </c>
      <c r="T98" s="1">
        <f t="shared" si="20"/>
        <v>18.965546221829815</v>
      </c>
      <c r="U98" s="1">
        <f t="shared" si="26"/>
        <v>-4.323056300268089E-2</v>
      </c>
      <c r="V98" s="1">
        <f t="shared" si="25"/>
        <v>-4.4192839233540823E-2</v>
      </c>
    </row>
    <row r="99" spans="1:22" x14ac:dyDescent="0.35">
      <c r="A99" s="2">
        <v>42681</v>
      </c>
      <c r="C99" s="1">
        <v>3150</v>
      </c>
      <c r="D99" s="1">
        <v>28455</v>
      </c>
      <c r="E99" s="1">
        <f t="shared" si="15"/>
        <v>8.0551577318196781</v>
      </c>
      <c r="F99" s="1">
        <f t="shared" si="16"/>
        <v>10.256079171037225</v>
      </c>
      <c r="G99" s="1">
        <f t="shared" si="21"/>
        <v>3.4482758620689655E-2</v>
      </c>
      <c r="H99" s="1">
        <f t="shared" si="24"/>
        <v>3.3901551675681416E-2</v>
      </c>
      <c r="J99" s="1">
        <v>0.63</v>
      </c>
      <c r="K99" s="1">
        <v>3409000</v>
      </c>
      <c r="L99" s="1">
        <f t="shared" si="17"/>
        <v>-0.46203545959655867</v>
      </c>
      <c r="M99" s="1">
        <f t="shared" si="18"/>
        <v>15.04192955112004</v>
      </c>
      <c r="N99" s="1">
        <f t="shared" si="22"/>
        <v>-4.7393364928909991E-3</v>
      </c>
      <c r="O99" s="1">
        <f t="shared" si="23"/>
        <v>-4.7506027585978647E-3</v>
      </c>
      <c r="Q99" s="1">
        <v>151.51</v>
      </c>
      <c r="R99" s="1">
        <v>342127270</v>
      </c>
      <c r="S99" s="1">
        <f t="shared" si="19"/>
        <v>5.020651629371744</v>
      </c>
      <c r="T99" s="1">
        <f t="shared" si="20"/>
        <v>19.650693360304931</v>
      </c>
      <c r="U99" s="1">
        <f t="shared" si="26"/>
        <v>6.1366024518388726E-2</v>
      </c>
      <c r="V99" s="1">
        <f t="shared" si="25"/>
        <v>5.9556780835624393E-2</v>
      </c>
    </row>
    <row r="100" spans="1:22" x14ac:dyDescent="0.35">
      <c r="A100" s="2">
        <v>42688</v>
      </c>
      <c r="C100" s="1">
        <v>3320</v>
      </c>
      <c r="D100" s="1">
        <v>26507</v>
      </c>
      <c r="E100" s="1">
        <f t="shared" si="15"/>
        <v>8.1077200619105341</v>
      </c>
      <c r="F100" s="1">
        <f t="shared" si="16"/>
        <v>10.185164128035991</v>
      </c>
      <c r="G100" s="1">
        <f t="shared" si="21"/>
        <v>5.3968253968253971E-2</v>
      </c>
      <c r="H100" s="1">
        <f t="shared" si="24"/>
        <v>5.2562330090855508E-2</v>
      </c>
      <c r="J100" s="1">
        <v>0.63300000000000001</v>
      </c>
      <c r="K100" s="1">
        <v>1880000</v>
      </c>
      <c r="L100" s="1">
        <f t="shared" si="17"/>
        <v>-0.45728485683796083</v>
      </c>
      <c r="M100" s="1">
        <f t="shared" si="18"/>
        <v>14.446782334806132</v>
      </c>
      <c r="N100" s="1">
        <f t="shared" si="22"/>
        <v>4.7619047619047658E-3</v>
      </c>
      <c r="O100" s="1">
        <f t="shared" si="23"/>
        <v>4.7506027585977988E-3</v>
      </c>
      <c r="Q100" s="1">
        <v>150.05000000000001</v>
      </c>
      <c r="R100" s="1">
        <v>198909130</v>
      </c>
      <c r="S100" s="1">
        <f t="shared" si="19"/>
        <v>5.0109685718863766</v>
      </c>
      <c r="T100" s="1">
        <f t="shared" si="20"/>
        <v>19.108358645234265</v>
      </c>
      <c r="U100" s="1">
        <f t="shared" si="26"/>
        <v>-9.6363276351394602E-3</v>
      </c>
      <c r="V100" s="1">
        <f t="shared" si="25"/>
        <v>-9.6830574853678138E-3</v>
      </c>
    </row>
    <row r="101" spans="1:22" x14ac:dyDescent="0.35">
      <c r="A101" s="2">
        <v>42695</v>
      </c>
      <c r="C101" s="1">
        <v>3345</v>
      </c>
      <c r="D101" s="1">
        <v>20440</v>
      </c>
      <c r="E101" s="1">
        <f t="shared" si="15"/>
        <v>8.1152219725623294</v>
      </c>
      <c r="F101" s="1">
        <f t="shared" si="16"/>
        <v>9.9252490443176402</v>
      </c>
      <c r="G101" s="1">
        <f t="shared" si="21"/>
        <v>7.5301204819277108E-3</v>
      </c>
      <c r="H101" s="1">
        <f t="shared" si="24"/>
        <v>7.5019106517946917E-3</v>
      </c>
      <c r="J101" s="1">
        <v>0.627</v>
      </c>
      <c r="K101" s="1">
        <v>1455000</v>
      </c>
      <c r="L101" s="1">
        <f t="shared" si="17"/>
        <v>-0.46680873834921638</v>
      </c>
      <c r="M101" s="1">
        <f t="shared" si="18"/>
        <v>14.19051645858773</v>
      </c>
      <c r="N101" s="1">
        <f t="shared" si="22"/>
        <v>-9.4786729857819982E-3</v>
      </c>
      <c r="O101" s="1">
        <f t="shared" si="23"/>
        <v>-9.5238815112554786E-3</v>
      </c>
      <c r="Q101" s="1">
        <v>160.36000000000001</v>
      </c>
      <c r="R101" s="1">
        <v>282912210</v>
      </c>
      <c r="S101" s="1">
        <f t="shared" si="19"/>
        <v>5.0774212877743059</v>
      </c>
      <c r="T101" s="1">
        <f t="shared" si="20"/>
        <v>19.460647195467679</v>
      </c>
      <c r="U101" s="1">
        <f t="shared" si="26"/>
        <v>6.8710429856714439E-2</v>
      </c>
      <c r="V101" s="1">
        <f t="shared" si="25"/>
        <v>6.6452715887930142E-2</v>
      </c>
    </row>
    <row r="102" spans="1:22" x14ac:dyDescent="0.35">
      <c r="A102" s="2">
        <v>42702</v>
      </c>
      <c r="C102" s="1">
        <v>3525</v>
      </c>
      <c r="D102" s="1">
        <v>21712</v>
      </c>
      <c r="E102" s="1">
        <f t="shared" si="15"/>
        <v>8.1676357152463694</v>
      </c>
      <c r="F102" s="1">
        <f t="shared" si="16"/>
        <v>9.9856203820746501</v>
      </c>
      <c r="G102" s="1">
        <f t="shared" si="21"/>
        <v>5.3811659192825115E-2</v>
      </c>
      <c r="H102" s="1">
        <f t="shared" si="24"/>
        <v>5.2413742684040136E-2</v>
      </c>
      <c r="J102" s="1">
        <v>0.66600000000000004</v>
      </c>
      <c r="K102" s="1">
        <v>29118000</v>
      </c>
      <c r="L102" s="1">
        <f t="shared" si="17"/>
        <v>-0.40646560844174784</v>
      </c>
      <c r="M102" s="1">
        <f t="shared" si="18"/>
        <v>17.186867097615409</v>
      </c>
      <c r="N102" s="1">
        <f t="shared" si="22"/>
        <v>6.2200956937799097E-2</v>
      </c>
      <c r="O102" s="1">
        <f t="shared" si="23"/>
        <v>6.0343129907468436E-2</v>
      </c>
      <c r="Q102" s="1">
        <v>159.4</v>
      </c>
      <c r="R102" s="1">
        <v>242427610</v>
      </c>
      <c r="S102" s="1">
        <f t="shared" si="19"/>
        <v>5.0714167663561147</v>
      </c>
      <c r="T102" s="1">
        <f t="shared" si="20"/>
        <v>19.306213708313283</v>
      </c>
      <c r="U102" s="1">
        <f t="shared" si="26"/>
        <v>-5.9865303068097273E-3</v>
      </c>
      <c r="V102" s="1">
        <f t="shared" si="25"/>
        <v>-6.0045214181915982E-3</v>
      </c>
    </row>
    <row r="103" spans="1:22" x14ac:dyDescent="0.35">
      <c r="A103" s="2">
        <v>42709</v>
      </c>
      <c r="C103" s="1">
        <v>3605</v>
      </c>
      <c r="D103" s="1">
        <v>31283</v>
      </c>
      <c r="E103" s="1">
        <f t="shared" si="15"/>
        <v>8.1900770497190489</v>
      </c>
      <c r="F103" s="1">
        <f t="shared" si="16"/>
        <v>10.350830097988764</v>
      </c>
      <c r="G103" s="1">
        <f t="shared" si="21"/>
        <v>2.2695035460992909E-2</v>
      </c>
      <c r="H103" s="1">
        <f t="shared" si="24"/>
        <v>2.2441334472680454E-2</v>
      </c>
      <c r="J103" s="1">
        <v>0.70899999999999996</v>
      </c>
      <c r="K103" s="1">
        <v>26166000</v>
      </c>
      <c r="L103" s="1">
        <f t="shared" si="17"/>
        <v>-0.34389975245000959</v>
      </c>
      <c r="M103" s="1">
        <f t="shared" si="18"/>
        <v>17.07997141605296</v>
      </c>
      <c r="N103" s="1">
        <f t="shared" si="22"/>
        <v>6.4564564564564456E-2</v>
      </c>
      <c r="O103" s="1">
        <f t="shared" si="23"/>
        <v>6.2565855991738306E-2</v>
      </c>
      <c r="Q103" s="1">
        <v>169.66</v>
      </c>
      <c r="R103" s="1">
        <v>323393730</v>
      </c>
      <c r="S103" s="1">
        <f t="shared" si="19"/>
        <v>5.1337964343795885</v>
      </c>
      <c r="T103" s="1">
        <f t="shared" si="20"/>
        <v>19.594381117164232</v>
      </c>
      <c r="U103" s="1">
        <f t="shared" si="26"/>
        <v>6.4366373902132942E-2</v>
      </c>
      <c r="V103" s="1">
        <f t="shared" si="25"/>
        <v>6.2379668023473979E-2</v>
      </c>
    </row>
    <row r="104" spans="1:22" x14ac:dyDescent="0.35">
      <c r="A104" s="2">
        <v>42716</v>
      </c>
      <c r="C104" s="1">
        <v>3575</v>
      </c>
      <c r="D104" s="1">
        <v>34148</v>
      </c>
      <c r="E104" s="1">
        <f t="shared" si="15"/>
        <v>8.181720455128108</v>
      </c>
      <c r="F104" s="1">
        <f t="shared" si="16"/>
        <v>10.438459298130198</v>
      </c>
      <c r="G104" s="1">
        <f t="shared" si="21"/>
        <v>-8.321775312066574E-3</v>
      </c>
      <c r="H104" s="1">
        <f t="shared" si="24"/>
        <v>-8.3565945909414175E-3</v>
      </c>
      <c r="J104" s="1">
        <v>0.71599999999999997</v>
      </c>
      <c r="K104" s="1">
        <v>13241000</v>
      </c>
      <c r="L104" s="1">
        <f t="shared" si="17"/>
        <v>-0.33407511202149148</v>
      </c>
      <c r="M104" s="1">
        <f t="shared" si="18"/>
        <v>16.398828634321895</v>
      </c>
      <c r="N104" s="1">
        <f t="shared" si="22"/>
        <v>9.8730606488011373E-3</v>
      </c>
      <c r="O104" s="1">
        <f t="shared" si="23"/>
        <v>9.8246404285181003E-3</v>
      </c>
      <c r="Q104" s="1">
        <v>173.9</v>
      </c>
      <c r="R104" s="1">
        <v>358002780</v>
      </c>
      <c r="S104" s="1">
        <f t="shared" si="19"/>
        <v>5.1584804213602373</v>
      </c>
      <c r="T104" s="1">
        <f t="shared" si="20"/>
        <v>19.696051309697953</v>
      </c>
      <c r="U104" s="1">
        <f t="shared" si="26"/>
        <v>2.499115878816462E-2</v>
      </c>
      <c r="V104" s="1">
        <f t="shared" si="25"/>
        <v>2.4683986980648696E-2</v>
      </c>
    </row>
    <row r="105" spans="1:22" x14ac:dyDescent="0.35">
      <c r="A105" s="2">
        <v>42723</v>
      </c>
      <c r="C105" s="1">
        <v>3595</v>
      </c>
      <c r="D105" s="1">
        <v>26537</v>
      </c>
      <c r="E105" s="1">
        <f t="shared" si="15"/>
        <v>8.1872992701551475</v>
      </c>
      <c r="F105" s="1">
        <f t="shared" si="16"/>
        <v>10.186295264571648</v>
      </c>
      <c r="G105" s="1">
        <f t="shared" si="21"/>
        <v>5.5944055944055944E-3</v>
      </c>
      <c r="H105" s="1">
        <f t="shared" si="24"/>
        <v>5.5788150270389336E-3</v>
      </c>
      <c r="J105" s="1">
        <v>0.67200000000000004</v>
      </c>
      <c r="K105" s="1">
        <v>3990000</v>
      </c>
      <c r="L105" s="1">
        <f t="shared" si="17"/>
        <v>-0.39749693845898743</v>
      </c>
      <c r="M105" s="1">
        <f t="shared" si="18"/>
        <v>15.199301788866046</v>
      </c>
      <c r="N105" s="1">
        <f t="shared" si="22"/>
        <v>-6.1452513966480347E-2</v>
      </c>
      <c r="O105" s="1">
        <f t="shared" si="23"/>
        <v>-6.3421826437495943E-2</v>
      </c>
      <c r="Q105" s="1">
        <v>171.15</v>
      </c>
      <c r="R105" s="1">
        <v>262815050</v>
      </c>
      <c r="S105" s="1">
        <f t="shared" si="19"/>
        <v>5.1425403649761945</v>
      </c>
      <c r="T105" s="1">
        <f t="shared" si="20"/>
        <v>19.386961110819311</v>
      </c>
      <c r="U105" s="1">
        <f t="shared" si="26"/>
        <v>-1.5813686026451983E-2</v>
      </c>
      <c r="V105" s="1">
        <f t="shared" si="25"/>
        <v>-1.5940056384042972E-2</v>
      </c>
    </row>
    <row r="106" spans="1:22" x14ac:dyDescent="0.35">
      <c r="A106" s="2">
        <v>42730</v>
      </c>
      <c r="C106" s="1">
        <v>3575</v>
      </c>
      <c r="D106" s="1">
        <v>23102</v>
      </c>
      <c r="E106" s="1">
        <f t="shared" si="15"/>
        <v>8.181720455128108</v>
      </c>
      <c r="F106" s="1">
        <f t="shared" si="16"/>
        <v>10.047674472848625</v>
      </c>
      <c r="G106" s="1">
        <f t="shared" si="21"/>
        <v>-5.5632823365785811E-3</v>
      </c>
      <c r="H106" s="1">
        <f t="shared" si="24"/>
        <v>-5.5788150270389978E-3</v>
      </c>
      <c r="J106" s="1">
        <v>0.69499999999999995</v>
      </c>
      <c r="K106" s="1">
        <v>1573000</v>
      </c>
      <c r="L106" s="1">
        <f t="shared" si="17"/>
        <v>-0.36384343341734499</v>
      </c>
      <c r="M106" s="1">
        <f t="shared" si="18"/>
        <v>14.268495182040414</v>
      </c>
      <c r="N106" s="1">
        <f t="shared" si="22"/>
        <v>3.4226190476190341E-2</v>
      </c>
      <c r="O106" s="1">
        <f t="shared" si="23"/>
        <v>3.3653505041642363E-2</v>
      </c>
      <c r="Q106" s="1">
        <v>173.25</v>
      </c>
      <c r="R106" s="1">
        <v>163115480</v>
      </c>
      <c r="S106" s="1">
        <f t="shared" si="19"/>
        <v>5.1547356380700124</v>
      </c>
      <c r="T106" s="1">
        <f t="shared" si="20"/>
        <v>18.909968974184956</v>
      </c>
      <c r="U106" s="1">
        <f t="shared" si="26"/>
        <v>1.2269938650306714E-2</v>
      </c>
      <c r="V106" s="1">
        <f t="shared" si="25"/>
        <v>1.2195273093818206E-2</v>
      </c>
    </row>
    <row r="107" spans="1:22" x14ac:dyDescent="0.35">
      <c r="A107" s="2">
        <v>42737</v>
      </c>
      <c r="C107" s="1">
        <v>3395</v>
      </c>
      <c r="D107" s="1">
        <v>12022</v>
      </c>
      <c r="E107" s="1">
        <f t="shared" si="15"/>
        <v>8.1300590399927959</v>
      </c>
      <c r="F107" s="1">
        <f t="shared" si="16"/>
        <v>9.3944935835991075</v>
      </c>
      <c r="G107" s="1">
        <f t="shared" si="21"/>
        <v>-5.0349650349650353E-2</v>
      </c>
      <c r="H107" s="1">
        <f t="shared" si="24"/>
        <v>-5.1661415135311507E-2</v>
      </c>
      <c r="J107" s="1">
        <v>0.66500000000000004</v>
      </c>
      <c r="K107" s="1">
        <v>679000</v>
      </c>
      <c r="L107" s="1">
        <f t="shared" si="17"/>
        <v>-0.40796823832628287</v>
      </c>
      <c r="M107" s="1">
        <f t="shared" si="18"/>
        <v>13.428376406540833</v>
      </c>
      <c r="N107" s="1">
        <f t="shared" si="22"/>
        <v>-4.3165467625899165E-2</v>
      </c>
      <c r="O107" s="1">
        <f t="shared" si="23"/>
        <v>-4.4124804908937824E-2</v>
      </c>
      <c r="Q107" s="1">
        <v>170.69</v>
      </c>
      <c r="R107" s="1">
        <v>165799740</v>
      </c>
      <c r="S107" s="1">
        <f t="shared" si="19"/>
        <v>5.1398490457762414</v>
      </c>
      <c r="T107" s="1">
        <f t="shared" si="20"/>
        <v>18.926291232509836</v>
      </c>
      <c r="U107" s="1">
        <f t="shared" si="26"/>
        <v>-1.477633477633479E-2</v>
      </c>
      <c r="V107" s="1">
        <f t="shared" si="25"/>
        <v>-1.4886592293771058E-2</v>
      </c>
    </row>
    <row r="108" spans="1:22" x14ac:dyDescent="0.35">
      <c r="A108" s="2">
        <v>42744</v>
      </c>
      <c r="C108" s="1">
        <v>3500</v>
      </c>
      <c r="D108" s="1">
        <v>15454</v>
      </c>
      <c r="E108" s="1">
        <f t="shared" si="15"/>
        <v>8.1605182474775049</v>
      </c>
      <c r="F108" s="1">
        <f t="shared" si="16"/>
        <v>9.6456231484935291</v>
      </c>
      <c r="G108" s="1">
        <f t="shared" si="21"/>
        <v>3.0927835051546393E-2</v>
      </c>
      <c r="H108" s="1">
        <f t="shared" si="24"/>
        <v>3.0459207484708439E-2</v>
      </c>
      <c r="J108" s="1">
        <v>0.68</v>
      </c>
      <c r="K108" s="1">
        <v>738000</v>
      </c>
      <c r="L108" s="1">
        <f t="shared" si="17"/>
        <v>-0.38566248081198462</v>
      </c>
      <c r="M108" s="1">
        <f t="shared" si="18"/>
        <v>13.511699103582609</v>
      </c>
      <c r="N108" s="1">
        <f t="shared" si="22"/>
        <v>2.2556390977443629E-2</v>
      </c>
      <c r="O108" s="1">
        <f t="shared" si="23"/>
        <v>2.2305757514298186E-2</v>
      </c>
      <c r="Q108" s="1">
        <v>164.9</v>
      </c>
      <c r="R108" s="1">
        <v>282679800</v>
      </c>
      <c r="S108" s="1">
        <f t="shared" si="19"/>
        <v>5.1053392295655531</v>
      </c>
      <c r="T108" s="1">
        <f t="shared" si="20"/>
        <v>19.459825366272881</v>
      </c>
      <c r="U108" s="1">
        <f t="shared" si="26"/>
        <v>-3.3921143593649263E-2</v>
      </c>
      <c r="V108" s="1">
        <f t="shared" si="25"/>
        <v>-3.4509816210688313E-2</v>
      </c>
    </row>
    <row r="109" spans="1:22" x14ac:dyDescent="0.35">
      <c r="A109" s="2">
        <v>42751</v>
      </c>
      <c r="C109" s="1">
        <v>3460</v>
      </c>
      <c r="D109" s="1">
        <v>11419</v>
      </c>
      <c r="E109" s="1">
        <f t="shared" si="15"/>
        <v>8.1490238680517706</v>
      </c>
      <c r="F109" s="1">
        <f t="shared" si="16"/>
        <v>9.3430339137016478</v>
      </c>
      <c r="G109" s="1">
        <f t="shared" si="21"/>
        <v>-1.1428571428571429E-2</v>
      </c>
      <c r="H109" s="1">
        <f t="shared" si="24"/>
        <v>-1.1494379425735134E-2</v>
      </c>
      <c r="J109" s="1">
        <v>0.7</v>
      </c>
      <c r="K109" s="1">
        <v>1537000</v>
      </c>
      <c r="L109" s="1">
        <f t="shared" si="17"/>
        <v>-0.35667494393873245</v>
      </c>
      <c r="M109" s="1">
        <f t="shared" si="18"/>
        <v>14.245343022520732</v>
      </c>
      <c r="N109" s="1">
        <f t="shared" si="22"/>
        <v>2.9411764705882214E-2</v>
      </c>
      <c r="O109" s="1">
        <f t="shared" si="23"/>
        <v>2.8987536873252187E-2</v>
      </c>
      <c r="Q109" s="1">
        <v>167.49</v>
      </c>
      <c r="R109" s="1">
        <v>197085980</v>
      </c>
      <c r="S109" s="1">
        <f t="shared" si="19"/>
        <v>5.120923647990379</v>
      </c>
      <c r="T109" s="1">
        <f t="shared" si="20"/>
        <v>19.099150638187613</v>
      </c>
      <c r="U109" s="1">
        <f t="shared" si="26"/>
        <v>1.5706488781079463E-2</v>
      </c>
      <c r="V109" s="1">
        <f t="shared" si="25"/>
        <v>1.5584418424825499E-2</v>
      </c>
    </row>
    <row r="110" spans="1:22" x14ac:dyDescent="0.35">
      <c r="A110" s="2">
        <v>42758</v>
      </c>
      <c r="C110" s="1">
        <v>3505</v>
      </c>
      <c r="D110" s="1">
        <v>20424</v>
      </c>
      <c r="E110" s="1">
        <f t="shared" si="15"/>
        <v>8.1619457994686897</v>
      </c>
      <c r="F110" s="1">
        <f t="shared" si="16"/>
        <v>9.9244659589213189</v>
      </c>
      <c r="G110" s="1">
        <f t="shared" si="21"/>
        <v>1.300578034682081E-2</v>
      </c>
      <c r="H110" s="1">
        <f t="shared" si="24"/>
        <v>1.2921931416920588E-2</v>
      </c>
      <c r="J110" s="1">
        <v>0.69499999999999995</v>
      </c>
      <c r="K110" s="1">
        <v>1755000</v>
      </c>
      <c r="L110" s="1">
        <f t="shared" si="17"/>
        <v>-0.36384343341734499</v>
      </c>
      <c r="M110" s="1">
        <f t="shared" si="18"/>
        <v>14.377979414882104</v>
      </c>
      <c r="N110" s="1">
        <f t="shared" si="22"/>
        <v>-7.1428571428571496E-3</v>
      </c>
      <c r="O110" s="1">
        <f t="shared" si="23"/>
        <v>-7.168489478612516E-3</v>
      </c>
      <c r="Q110" s="1">
        <v>178.92</v>
      </c>
      <c r="R110" s="1">
        <v>251626560</v>
      </c>
      <c r="S110" s="1">
        <f t="shared" si="19"/>
        <v>5.186938778564647</v>
      </c>
      <c r="T110" s="1">
        <f t="shared" si="20"/>
        <v>19.343456641606949</v>
      </c>
      <c r="U110" s="1">
        <f t="shared" si="26"/>
        <v>6.8242880171950432E-2</v>
      </c>
      <c r="V110" s="1">
        <f t="shared" si="25"/>
        <v>6.6015130574268388E-2</v>
      </c>
    </row>
    <row r="111" spans="1:22" x14ac:dyDescent="0.35">
      <c r="A111" s="2">
        <v>42765</v>
      </c>
      <c r="C111" s="1">
        <v>3484</v>
      </c>
      <c r="D111" s="1">
        <v>14592</v>
      </c>
      <c r="E111" s="1">
        <f t="shared" si="15"/>
        <v>8.1559363379723937</v>
      </c>
      <c r="F111" s="1">
        <f t="shared" si="16"/>
        <v>9.5882287123141126</v>
      </c>
      <c r="G111" s="1">
        <f t="shared" si="21"/>
        <v>-5.9914407988587732E-3</v>
      </c>
      <c r="H111" s="1">
        <f t="shared" si="24"/>
        <v>-6.0094614962971048E-3</v>
      </c>
      <c r="J111" s="1">
        <v>0.70499999999999996</v>
      </c>
      <c r="K111" s="1">
        <v>2210000</v>
      </c>
      <c r="L111" s="1">
        <f t="shared" si="17"/>
        <v>-0.34955747616986843</v>
      </c>
      <c r="M111" s="1">
        <f t="shared" si="18"/>
        <v>14.608503073493935</v>
      </c>
      <c r="N111" s="1">
        <f t="shared" si="22"/>
        <v>1.4388489208633108E-2</v>
      </c>
      <c r="O111" s="1">
        <f t="shared" si="23"/>
        <v>1.4285957247476434E-2</v>
      </c>
      <c r="Q111" s="1">
        <v>173.8</v>
      </c>
      <c r="R111" s="1">
        <v>200484470</v>
      </c>
      <c r="S111" s="1">
        <f t="shared" si="19"/>
        <v>5.1579052128312917</v>
      </c>
      <c r="T111" s="1">
        <f t="shared" si="20"/>
        <v>19.116247345351898</v>
      </c>
      <c r="U111" s="1">
        <f t="shared" si="26"/>
        <v>-2.86161412921975E-2</v>
      </c>
      <c r="V111" s="1">
        <f t="shared" si="25"/>
        <v>-2.9033565733355533E-2</v>
      </c>
    </row>
    <row r="112" spans="1:22" x14ac:dyDescent="0.35">
      <c r="A112" s="2">
        <v>42772</v>
      </c>
      <c r="C112" s="1">
        <v>3452</v>
      </c>
      <c r="D112" s="1">
        <v>11855</v>
      </c>
      <c r="E112" s="1">
        <f t="shared" si="15"/>
        <v>8.1467090522033185</v>
      </c>
      <c r="F112" s="1">
        <f t="shared" si="16"/>
        <v>9.3805049984995055</v>
      </c>
      <c r="G112" s="1">
        <f t="shared" si="21"/>
        <v>-9.1848450057405284E-3</v>
      </c>
      <c r="H112" s="1">
        <f t="shared" si="24"/>
        <v>-9.227285769074894E-3</v>
      </c>
      <c r="J112" s="1">
        <v>0.69299999999999995</v>
      </c>
      <c r="K112" s="1">
        <v>2910000</v>
      </c>
      <c r="L112" s="1">
        <f t="shared" si="17"/>
        <v>-0.3667252797922339</v>
      </c>
      <c r="M112" s="1">
        <f t="shared" si="18"/>
        <v>14.883663639147676</v>
      </c>
      <c r="N112" s="1">
        <f t="shared" si="22"/>
        <v>-1.7021276595744698E-2</v>
      </c>
      <c r="O112" s="1">
        <f t="shared" si="23"/>
        <v>-1.7167803622365446E-2</v>
      </c>
      <c r="Q112" s="1">
        <v>165.5</v>
      </c>
      <c r="R112" s="1">
        <v>208831640</v>
      </c>
      <c r="S112" s="1">
        <f t="shared" si="19"/>
        <v>5.1089711948171175</v>
      </c>
      <c r="T112" s="1">
        <f t="shared" si="20"/>
        <v>19.157038935059909</v>
      </c>
      <c r="U112" s="1">
        <f t="shared" si="26"/>
        <v>-4.7756041426927562E-2</v>
      </c>
      <c r="V112" s="1">
        <f t="shared" si="25"/>
        <v>-4.8934018014174151E-2</v>
      </c>
    </row>
    <row r="113" spans="1:22" x14ac:dyDescent="0.35">
      <c r="A113" s="2">
        <v>42779</v>
      </c>
      <c r="C113" s="1">
        <v>3435</v>
      </c>
      <c r="D113" s="1">
        <v>33592</v>
      </c>
      <c r="E113" s="1">
        <f t="shared" si="15"/>
        <v>8.1417722046564496</v>
      </c>
      <c r="F113" s="1">
        <f t="shared" si="16"/>
        <v>10.42204322236403</v>
      </c>
      <c r="G113" s="1">
        <f t="shared" si="21"/>
        <v>-4.9246813441483194E-3</v>
      </c>
      <c r="H113" s="1">
        <f t="shared" si="24"/>
        <v>-4.9368475468688933E-3</v>
      </c>
      <c r="J113" s="1">
        <v>0.67200000000000004</v>
      </c>
      <c r="K113" s="1">
        <v>940000</v>
      </c>
      <c r="L113" s="1">
        <f t="shared" si="17"/>
        <v>-0.39749693845898743</v>
      </c>
      <c r="M113" s="1">
        <f t="shared" si="18"/>
        <v>13.753635154246187</v>
      </c>
      <c r="N113" s="1">
        <f t="shared" si="22"/>
        <v>-3.0303030303030172E-2</v>
      </c>
      <c r="O113" s="1">
        <f t="shared" si="23"/>
        <v>-3.0771658666753545E-2</v>
      </c>
      <c r="Q113" s="1">
        <v>165.49</v>
      </c>
      <c r="R113" s="1">
        <v>253249380</v>
      </c>
      <c r="S113" s="1">
        <f t="shared" si="19"/>
        <v>5.1089107700308523</v>
      </c>
      <c r="T113" s="1">
        <f t="shared" si="20"/>
        <v>19.34988525291633</v>
      </c>
      <c r="U113" s="1">
        <f t="shared" si="26"/>
        <v>-6.0422960725020573E-5</v>
      </c>
      <c r="V113" s="1">
        <f t="shared" si="25"/>
        <v>-6.0424786265687625E-5</v>
      </c>
    </row>
    <row r="114" spans="1:22" x14ac:dyDescent="0.35">
      <c r="A114" s="2">
        <v>42786</v>
      </c>
      <c r="C114" s="1">
        <v>3400</v>
      </c>
      <c r="D114" s="1">
        <v>39311</v>
      </c>
      <c r="E114" s="1">
        <f t="shared" si="15"/>
        <v>8.1315307106042525</v>
      </c>
      <c r="F114" s="1">
        <f t="shared" si="16"/>
        <v>10.579259656911983</v>
      </c>
      <c r="G114" s="1">
        <f t="shared" si="21"/>
        <v>-1.0189228529839884E-2</v>
      </c>
      <c r="H114" s="1">
        <f t="shared" si="24"/>
        <v>-1.0241494052196907E-2</v>
      </c>
      <c r="J114" s="1">
        <v>0.68700000000000006</v>
      </c>
      <c r="K114" s="1">
        <v>557000</v>
      </c>
      <c r="L114" s="1">
        <f t="shared" si="17"/>
        <v>-0.37542098675978763</v>
      </c>
      <c r="M114" s="1">
        <f t="shared" si="18"/>
        <v>13.230320518909421</v>
      </c>
      <c r="N114" s="1">
        <f t="shared" si="22"/>
        <v>2.2321428571428589E-2</v>
      </c>
      <c r="O114" s="1">
        <f t="shared" si="23"/>
        <v>2.2075951699199826E-2</v>
      </c>
      <c r="Q114" s="1">
        <v>165.51</v>
      </c>
      <c r="R114" s="1">
        <v>137003930</v>
      </c>
      <c r="S114" s="1">
        <f t="shared" si="19"/>
        <v>5.1090316159524489</v>
      </c>
      <c r="T114" s="1">
        <f t="shared" si="20"/>
        <v>18.735520169512348</v>
      </c>
      <c r="U114" s="1">
        <f t="shared" si="26"/>
        <v>1.2085322375963387E-4</v>
      </c>
      <c r="V114" s="1">
        <f t="shared" si="25"/>
        <v>1.2084592159701689E-4</v>
      </c>
    </row>
    <row r="115" spans="1:22" x14ac:dyDescent="0.35">
      <c r="A115" s="2">
        <v>42793</v>
      </c>
      <c r="C115" s="1">
        <v>3408</v>
      </c>
      <c r="D115" s="1">
        <v>72514</v>
      </c>
      <c r="E115" s="1">
        <f t="shared" si="15"/>
        <v>8.1338808879492071</v>
      </c>
      <c r="F115" s="1">
        <f t="shared" si="16"/>
        <v>11.191534925648972</v>
      </c>
      <c r="G115" s="1">
        <f t="shared" si="21"/>
        <v>2.352941176470588E-3</v>
      </c>
      <c r="H115" s="1">
        <f t="shared" si="24"/>
        <v>2.350177344953673E-3</v>
      </c>
      <c r="J115" s="1">
        <v>0.63900000000000001</v>
      </c>
      <c r="K115" s="1">
        <v>3256000</v>
      </c>
      <c r="L115" s="1">
        <f t="shared" si="17"/>
        <v>-0.44785082460460224</v>
      </c>
      <c r="M115" s="1">
        <f t="shared" si="18"/>
        <v>14.996010006104568</v>
      </c>
      <c r="N115" s="1">
        <f t="shared" si="22"/>
        <v>-6.9868995633187825E-2</v>
      </c>
      <c r="O115" s="1">
        <f t="shared" si="23"/>
        <v>-7.242983784481459E-2</v>
      </c>
      <c r="Q115" s="1">
        <v>164.4</v>
      </c>
      <c r="R115" s="1">
        <v>275821740</v>
      </c>
      <c r="S115" s="1">
        <f t="shared" si="19"/>
        <v>5.10230248262208</v>
      </c>
      <c r="T115" s="1">
        <f t="shared" si="20"/>
        <v>19.435265345452606</v>
      </c>
      <c r="U115" s="1">
        <f t="shared" si="26"/>
        <v>-6.7065434112741542E-3</v>
      </c>
      <c r="V115" s="1">
        <f t="shared" si="25"/>
        <v>-6.7291333303695113E-3</v>
      </c>
    </row>
    <row r="116" spans="1:22" x14ac:dyDescent="0.35">
      <c r="A116" s="2">
        <v>42800</v>
      </c>
      <c r="C116" s="1">
        <v>3290</v>
      </c>
      <c r="D116" s="1">
        <v>50210</v>
      </c>
      <c r="E116" s="1">
        <f t="shared" si="15"/>
        <v>8.0986428437594178</v>
      </c>
      <c r="F116" s="1">
        <f t="shared" si="16"/>
        <v>10.823969489028752</v>
      </c>
      <c r="G116" s="1">
        <f t="shared" si="21"/>
        <v>-3.4624413145539906E-2</v>
      </c>
      <c r="H116" s="1">
        <f t="shared" si="24"/>
        <v>-3.5238044189788743E-2</v>
      </c>
      <c r="J116" s="1">
        <v>0.58899999999999997</v>
      </c>
      <c r="K116" s="1">
        <v>3370000</v>
      </c>
      <c r="L116" s="1">
        <f t="shared" si="17"/>
        <v>-0.52932909533055039</v>
      </c>
      <c r="M116" s="1">
        <f t="shared" si="18"/>
        <v>15.030423302328545</v>
      </c>
      <c r="N116" s="1">
        <f t="shared" si="22"/>
        <v>-7.824726134585297E-2</v>
      </c>
      <c r="O116" s="1">
        <f t="shared" si="23"/>
        <v>-8.1478270725948113E-2</v>
      </c>
      <c r="Q116" s="1">
        <v>157.5</v>
      </c>
      <c r="R116" s="1">
        <v>196705430</v>
      </c>
      <c r="S116" s="1">
        <f t="shared" si="19"/>
        <v>5.0594254582656877</v>
      </c>
      <c r="T116" s="1">
        <f t="shared" si="20"/>
        <v>19.097217888468858</v>
      </c>
      <c r="U116" s="1">
        <f t="shared" si="26"/>
        <v>-4.1970802919708061E-2</v>
      </c>
      <c r="V116" s="1">
        <f t="shared" si="25"/>
        <v>-4.2877024356391881E-2</v>
      </c>
    </row>
    <row r="117" spans="1:22" x14ac:dyDescent="0.35">
      <c r="A117" s="2">
        <v>42807</v>
      </c>
      <c r="C117" s="1">
        <v>3255</v>
      </c>
      <c r="D117" s="1">
        <v>70089</v>
      </c>
      <c r="E117" s="1">
        <f t="shared" si="15"/>
        <v>8.0879475546426693</v>
      </c>
      <c r="F117" s="1">
        <f t="shared" si="16"/>
        <v>11.157521142022066</v>
      </c>
      <c r="G117" s="1">
        <f t="shared" si="21"/>
        <v>-1.0638297872340425E-2</v>
      </c>
      <c r="H117" s="1">
        <f t="shared" si="24"/>
        <v>-1.0695289116747919E-2</v>
      </c>
      <c r="J117" s="1">
        <v>0.57899999999999996</v>
      </c>
      <c r="K117" s="1">
        <v>1961000</v>
      </c>
      <c r="L117" s="1">
        <f t="shared" si="17"/>
        <v>-0.54645280140914188</v>
      </c>
      <c r="M117" s="1">
        <f t="shared" si="18"/>
        <v>14.488965105178483</v>
      </c>
      <c r="N117" s="1">
        <f t="shared" si="22"/>
        <v>-1.6977928692699505E-2</v>
      </c>
      <c r="O117" s="1">
        <f t="shared" si="23"/>
        <v>-1.7123706078591514E-2</v>
      </c>
      <c r="Q117" s="1">
        <v>161.15</v>
      </c>
      <c r="R117" s="1">
        <v>275938670</v>
      </c>
      <c r="S117" s="1">
        <f t="shared" si="19"/>
        <v>5.082335608261447</v>
      </c>
      <c r="T117" s="1">
        <f t="shared" si="20"/>
        <v>19.435689188844165</v>
      </c>
      <c r="U117" s="1">
        <f t="shared" si="26"/>
        <v>2.3174603174603212E-2</v>
      </c>
      <c r="V117" s="1">
        <f t="shared" si="25"/>
        <v>2.2910149995759108E-2</v>
      </c>
    </row>
    <row r="118" spans="1:22" x14ac:dyDescent="0.35">
      <c r="A118" s="2">
        <v>42814</v>
      </c>
      <c r="C118" s="1">
        <v>3288</v>
      </c>
      <c r="D118" s="1">
        <v>11641</v>
      </c>
      <c r="E118" s="1">
        <f t="shared" si="15"/>
        <v>8.0980347561760713</v>
      </c>
      <c r="F118" s="1">
        <f t="shared" si="16"/>
        <v>9.3622886282482405</v>
      </c>
      <c r="G118" s="1">
        <f t="shared" si="21"/>
        <v>1.0138248847926268E-2</v>
      </c>
      <c r="H118" s="1">
        <f t="shared" si="24"/>
        <v>1.0087201533400897E-2</v>
      </c>
      <c r="J118" s="1">
        <v>0.56999999999999995</v>
      </c>
      <c r="K118" s="1">
        <v>1529000</v>
      </c>
      <c r="L118" s="1">
        <f t="shared" si="17"/>
        <v>-0.56211891815354131</v>
      </c>
      <c r="M118" s="1">
        <f t="shared" si="18"/>
        <v>14.240124484911199</v>
      </c>
      <c r="N118" s="1">
        <f t="shared" si="22"/>
        <v>-1.5544041450777217E-2</v>
      </c>
      <c r="O118" s="1">
        <f t="shared" si="23"/>
        <v>-1.5666116744399463E-2</v>
      </c>
      <c r="Q118" s="1">
        <v>164.52</v>
      </c>
      <c r="R118" s="1">
        <v>193969770</v>
      </c>
      <c r="S118" s="1">
        <f t="shared" si="19"/>
        <v>5.1030321433622232</v>
      </c>
      <c r="T118" s="1">
        <f t="shared" si="20"/>
        <v>19.083212880143396</v>
      </c>
      <c r="U118" s="1">
        <f t="shared" si="26"/>
        <v>2.0912193608439371E-2</v>
      </c>
      <c r="V118" s="1">
        <f t="shared" si="25"/>
        <v>2.0696535100776455E-2</v>
      </c>
    </row>
    <row r="119" spans="1:22" x14ac:dyDescent="0.35">
      <c r="A119" s="2">
        <v>42821</v>
      </c>
      <c r="C119" s="1">
        <v>3309</v>
      </c>
      <c r="D119" s="1">
        <v>12335</v>
      </c>
      <c r="E119" s="1">
        <f t="shared" si="15"/>
        <v>8.1044013079216128</v>
      </c>
      <c r="F119" s="1">
        <f t="shared" si="16"/>
        <v>9.4201960289634563</v>
      </c>
      <c r="G119" s="1">
        <f t="shared" si="21"/>
        <v>6.3868613138686131E-3</v>
      </c>
      <c r="H119" s="1">
        <f t="shared" si="24"/>
        <v>6.3665517455416881E-3</v>
      </c>
      <c r="J119" s="1">
        <v>0.53</v>
      </c>
      <c r="K119" s="1">
        <v>2643000</v>
      </c>
      <c r="L119" s="1">
        <f t="shared" si="17"/>
        <v>-0.6348782724359695</v>
      </c>
      <c r="M119" s="1">
        <f t="shared" si="18"/>
        <v>14.787425193586426</v>
      </c>
      <c r="N119" s="1">
        <f t="shared" si="22"/>
        <v>-7.0175438596491099E-2</v>
      </c>
      <c r="O119" s="1">
        <f t="shared" si="23"/>
        <v>-7.275935428242819E-2</v>
      </c>
      <c r="Q119" s="1">
        <v>159.80000000000001</v>
      </c>
      <c r="R119" s="1">
        <v>148119090</v>
      </c>
      <c r="S119" s="1">
        <f t="shared" si="19"/>
        <v>5.0739230333321741</v>
      </c>
      <c r="T119" s="1">
        <f t="shared" si="20"/>
        <v>18.813527170323518</v>
      </c>
      <c r="U119" s="1">
        <f t="shared" si="26"/>
        <v>-2.8689521030877695E-2</v>
      </c>
      <c r="V119" s="1">
        <f t="shared" si="25"/>
        <v>-2.9109110030049078E-2</v>
      </c>
    </row>
    <row r="120" spans="1:22" x14ac:dyDescent="0.35">
      <c r="A120" s="2">
        <v>42828</v>
      </c>
      <c r="C120" s="1">
        <v>3334</v>
      </c>
      <c r="D120" s="1">
        <v>15988</v>
      </c>
      <c r="E120" s="1">
        <f t="shared" si="15"/>
        <v>8.1119280633107387</v>
      </c>
      <c r="F120" s="1">
        <f t="shared" si="16"/>
        <v>9.6795937198312139</v>
      </c>
      <c r="G120" s="1">
        <f t="shared" si="21"/>
        <v>7.5551526140828044E-3</v>
      </c>
      <c r="H120" s="1">
        <f t="shared" si="24"/>
        <v>7.5267553891272491E-3</v>
      </c>
      <c r="J120" s="1">
        <v>0.52300000000000002</v>
      </c>
      <c r="K120" s="1">
        <v>1159000</v>
      </c>
      <c r="L120" s="1">
        <f t="shared" si="17"/>
        <v>-0.64817381491721415</v>
      </c>
      <c r="M120" s="1">
        <f t="shared" si="18"/>
        <v>13.963068122321889</v>
      </c>
      <c r="N120" s="1">
        <f t="shared" si="22"/>
        <v>-1.3207547169811332E-2</v>
      </c>
      <c r="O120" s="1">
        <f t="shared" si="23"/>
        <v>-1.3295542481244614E-2</v>
      </c>
      <c r="Q120" s="1">
        <v>161.49</v>
      </c>
      <c r="R120" s="1">
        <v>197974040</v>
      </c>
      <c r="S120" s="1">
        <f t="shared" si="19"/>
        <v>5.084443221240976</v>
      </c>
      <c r="T120" s="1">
        <f t="shared" si="20"/>
        <v>19.103646468951887</v>
      </c>
      <c r="U120" s="1">
        <f t="shared" si="26"/>
        <v>1.0575719649561938E-2</v>
      </c>
      <c r="V120" s="1">
        <f t="shared" si="25"/>
        <v>1.0520187908801302E-2</v>
      </c>
    </row>
    <row r="121" spans="1:22" x14ac:dyDescent="0.35">
      <c r="A121" s="2">
        <v>42835</v>
      </c>
      <c r="C121" s="1">
        <v>3303</v>
      </c>
      <c r="D121" s="1">
        <v>8096</v>
      </c>
      <c r="E121" s="1">
        <f t="shared" si="15"/>
        <v>8.1025864253907898</v>
      </c>
      <c r="F121" s="1">
        <f t="shared" si="16"/>
        <v>8.9991253915272473</v>
      </c>
      <c r="G121" s="1">
        <f t="shared" si="21"/>
        <v>-9.2981403719256152E-3</v>
      </c>
      <c r="H121" s="1">
        <f t="shared" si="24"/>
        <v>-9.34163791994971E-3</v>
      </c>
      <c r="J121" s="1">
        <v>0.52200000000000002</v>
      </c>
      <c r="K121" s="1">
        <v>12072000</v>
      </c>
      <c r="L121" s="1">
        <f t="shared" si="17"/>
        <v>-0.65008769109949827</v>
      </c>
      <c r="M121" s="1">
        <f t="shared" si="18"/>
        <v>16.306399279429822</v>
      </c>
      <c r="N121" s="1">
        <f t="shared" si="22"/>
        <v>-1.9120458891013401E-3</v>
      </c>
      <c r="O121" s="1">
        <f t="shared" si="23"/>
        <v>-1.9138761822841644E-3</v>
      </c>
      <c r="Q121" s="1">
        <v>149.24</v>
      </c>
      <c r="R121" s="1">
        <v>275446370</v>
      </c>
      <c r="S121" s="1">
        <f t="shared" si="19"/>
        <v>5.0055557483529576</v>
      </c>
      <c r="T121" s="1">
        <f t="shared" si="20"/>
        <v>19.433903503360877</v>
      </c>
      <c r="U121" s="1">
        <f t="shared" si="26"/>
        <v>-7.5856090160381445E-2</v>
      </c>
      <c r="V121" s="1">
        <f t="shared" si="25"/>
        <v>-7.8887472888018478E-2</v>
      </c>
    </row>
    <row r="122" spans="1:22" x14ac:dyDescent="0.35">
      <c r="A122" s="2">
        <v>42842</v>
      </c>
      <c r="C122" s="1">
        <v>3274</v>
      </c>
      <c r="D122" s="1">
        <v>30204</v>
      </c>
      <c r="E122" s="1">
        <f t="shared" si="15"/>
        <v>8.0937677579310794</v>
      </c>
      <c r="F122" s="1">
        <f t="shared" si="16"/>
        <v>10.315729644923316</v>
      </c>
      <c r="G122" s="1">
        <f t="shared" si="21"/>
        <v>-8.77989706327581E-3</v>
      </c>
      <c r="H122" s="1">
        <f t="shared" si="24"/>
        <v>-8.8186674597093857E-3</v>
      </c>
      <c r="J122" s="1">
        <v>0.52700000000000002</v>
      </c>
      <c r="K122" s="1">
        <v>1464000</v>
      </c>
      <c r="L122" s="1">
        <f t="shared" si="17"/>
        <v>-0.64055473044077471</v>
      </c>
      <c r="M122" s="1">
        <f t="shared" si="18"/>
        <v>14.196682973503394</v>
      </c>
      <c r="N122" s="1">
        <f t="shared" si="22"/>
        <v>9.57854406130269E-3</v>
      </c>
      <c r="O122" s="1">
        <f t="shared" si="23"/>
        <v>9.5329606587236868E-3</v>
      </c>
      <c r="Q122" s="1">
        <v>159.59</v>
      </c>
      <c r="R122" s="1">
        <v>269570590</v>
      </c>
      <c r="S122" s="1">
        <f t="shared" si="19"/>
        <v>5.0726080264110953</v>
      </c>
      <c r="T122" s="1">
        <f t="shared" si="20"/>
        <v>19.412340843514855</v>
      </c>
      <c r="U122" s="1">
        <f t="shared" si="26"/>
        <v>6.9351380326990036E-2</v>
      </c>
      <c r="V122" s="1">
        <f t="shared" si="25"/>
        <v>6.7052278058137904E-2</v>
      </c>
    </row>
    <row r="123" spans="1:22" x14ac:dyDescent="0.35">
      <c r="A123" s="2">
        <v>42849</v>
      </c>
      <c r="C123" s="1">
        <v>3350</v>
      </c>
      <c r="D123" s="1">
        <v>32117</v>
      </c>
      <c r="E123" s="1">
        <f t="shared" si="15"/>
        <v>8.1167156248191112</v>
      </c>
      <c r="F123" s="1">
        <f t="shared" si="16"/>
        <v>10.377140763947736</v>
      </c>
      <c r="G123" s="1">
        <f t="shared" si="21"/>
        <v>2.3213194868662187E-2</v>
      </c>
      <c r="H123" s="1">
        <f t="shared" si="24"/>
        <v>2.2947866888031965E-2</v>
      </c>
      <c r="J123" s="1">
        <v>0.53600000000000003</v>
      </c>
      <c r="K123" s="1">
        <v>1111000</v>
      </c>
      <c r="L123" s="1">
        <f t="shared" si="17"/>
        <v>-0.62362111791133501</v>
      </c>
      <c r="M123" s="1">
        <f t="shared" si="18"/>
        <v>13.920771068621766</v>
      </c>
      <c r="N123" s="1">
        <f t="shared" si="22"/>
        <v>1.707779886148009E-2</v>
      </c>
      <c r="O123" s="1">
        <f t="shared" si="23"/>
        <v>1.6933612529439673E-2</v>
      </c>
      <c r="Q123" s="1">
        <v>165.2</v>
      </c>
      <c r="R123" s="1">
        <v>222527550</v>
      </c>
      <c r="S123" s="1">
        <f t="shared" si="19"/>
        <v>5.1071568610868781</v>
      </c>
      <c r="T123" s="1">
        <f t="shared" si="20"/>
        <v>19.220561472130196</v>
      </c>
      <c r="U123" s="1">
        <f t="shared" si="26"/>
        <v>3.5152578482360954E-2</v>
      </c>
      <c r="V123" s="1">
        <f t="shared" si="25"/>
        <v>3.4548834675782604E-2</v>
      </c>
    </row>
    <row r="124" spans="1:22" x14ac:dyDescent="0.35">
      <c r="A124" s="2">
        <v>42856</v>
      </c>
      <c r="C124" s="1">
        <v>3315</v>
      </c>
      <c r="D124" s="1">
        <v>8776</v>
      </c>
      <c r="E124" s="1">
        <f t="shared" si="15"/>
        <v>8.1062129026199621</v>
      </c>
      <c r="F124" s="1">
        <f t="shared" si="16"/>
        <v>9.0797760019550662</v>
      </c>
      <c r="G124" s="1">
        <f t="shared" si="21"/>
        <v>-1.0447761194029851E-2</v>
      </c>
      <c r="H124" s="1">
        <f t="shared" si="24"/>
        <v>-1.0502722199149288E-2</v>
      </c>
      <c r="J124" s="1">
        <v>0.53700000000000003</v>
      </c>
      <c r="K124" s="1">
        <v>927000</v>
      </c>
      <c r="L124" s="1">
        <f t="shared" si="17"/>
        <v>-0.62175718447327233</v>
      </c>
      <c r="M124" s="1">
        <f t="shared" si="18"/>
        <v>13.739708844547993</v>
      </c>
      <c r="N124" s="1">
        <f t="shared" si="22"/>
        <v>1.8656716417910463E-3</v>
      </c>
      <c r="O124" s="1">
        <f t="shared" si="23"/>
        <v>1.8639334380627327E-3</v>
      </c>
      <c r="Q124" s="1">
        <v>165.8</v>
      </c>
      <c r="R124" s="1">
        <v>149187150</v>
      </c>
      <c r="S124" s="1">
        <f t="shared" si="19"/>
        <v>5.1107822427011946</v>
      </c>
      <c r="T124" s="1">
        <f t="shared" si="20"/>
        <v>18.820712116019514</v>
      </c>
      <c r="U124" s="1">
        <f t="shared" si="26"/>
        <v>3.6319612590800412E-3</v>
      </c>
      <c r="V124" s="1">
        <f t="shared" si="25"/>
        <v>3.6253816143170577E-3</v>
      </c>
    </row>
    <row r="125" spans="1:22" x14ac:dyDescent="0.35">
      <c r="A125" s="2">
        <v>42863</v>
      </c>
      <c r="C125" s="1">
        <v>3297</v>
      </c>
      <c r="D125" s="1">
        <v>7554</v>
      </c>
      <c r="E125" s="1">
        <f t="shared" si="15"/>
        <v>8.1007682430717303</v>
      </c>
      <c r="F125" s="1">
        <f t="shared" si="16"/>
        <v>8.9298325032724026</v>
      </c>
      <c r="G125" s="1">
        <f t="shared" si="21"/>
        <v>-5.4298642533936649E-3</v>
      </c>
      <c r="H125" s="1">
        <f t="shared" si="24"/>
        <v>-5.444659548231809E-3</v>
      </c>
      <c r="J125" s="1">
        <v>0.52200000000000002</v>
      </c>
      <c r="K125" s="1">
        <v>358000</v>
      </c>
      <c r="L125" s="1">
        <f t="shared" si="17"/>
        <v>-0.65008769109949827</v>
      </c>
      <c r="M125" s="1">
        <f t="shared" si="18"/>
        <v>12.788288265382837</v>
      </c>
      <c r="N125" s="1">
        <f t="shared" si="22"/>
        <v>-2.7932960893854771E-2</v>
      </c>
      <c r="O125" s="1">
        <f t="shared" si="23"/>
        <v>-2.8330506626225996E-2</v>
      </c>
      <c r="Q125" s="1">
        <v>167.7</v>
      </c>
      <c r="R125" s="1">
        <v>140423580</v>
      </c>
      <c r="S125" s="1">
        <f t="shared" si="19"/>
        <v>5.1221766688291632</v>
      </c>
      <c r="T125" s="1">
        <f t="shared" si="20"/>
        <v>18.760173984172127</v>
      </c>
      <c r="U125" s="1">
        <f t="shared" si="26"/>
        <v>1.1459589867309874E-2</v>
      </c>
      <c r="V125" s="1">
        <f t="shared" si="25"/>
        <v>1.139442612796833E-2</v>
      </c>
    </row>
    <row r="126" spans="1:22" x14ac:dyDescent="0.35">
      <c r="A126" s="2">
        <v>42870</v>
      </c>
      <c r="C126" s="1">
        <v>3194</v>
      </c>
      <c r="D126" s="1">
        <v>42802</v>
      </c>
      <c r="E126" s="1">
        <f t="shared" si="15"/>
        <v>8.0690293287749579</v>
      </c>
      <c r="F126" s="1">
        <f t="shared" si="16"/>
        <v>10.664340109450086</v>
      </c>
      <c r="G126" s="1">
        <f t="shared" si="21"/>
        <v>-3.1240521686381559E-2</v>
      </c>
      <c r="H126" s="1">
        <f t="shared" si="24"/>
        <v>-3.1738914296773335E-2</v>
      </c>
      <c r="J126" s="1">
        <v>0.52100000000000002</v>
      </c>
      <c r="K126" s="1">
        <v>1967000</v>
      </c>
      <c r="L126" s="1">
        <f t="shared" si="17"/>
        <v>-0.65200523722877013</v>
      </c>
      <c r="M126" s="1">
        <f t="shared" si="18"/>
        <v>14.492020097371196</v>
      </c>
      <c r="N126" s="1">
        <f t="shared" si="22"/>
        <v>-1.915708812260538E-3</v>
      </c>
      <c r="O126" s="1">
        <f t="shared" si="23"/>
        <v>-1.9175461292718174E-3</v>
      </c>
      <c r="Q126" s="1">
        <v>168.87</v>
      </c>
      <c r="R126" s="1">
        <v>213558390</v>
      </c>
      <c r="S126" s="1">
        <f t="shared" si="19"/>
        <v>5.1291291881440451</v>
      </c>
      <c r="T126" s="1">
        <f t="shared" si="20"/>
        <v>19.179420842702886</v>
      </c>
      <c r="U126" s="1">
        <f t="shared" si="26"/>
        <v>6.9767441860466069E-3</v>
      </c>
      <c r="V126" s="1">
        <f t="shared" si="25"/>
        <v>6.9525193148818835E-3</v>
      </c>
    </row>
    <row r="127" spans="1:22" x14ac:dyDescent="0.35">
      <c r="A127" s="2">
        <v>42877</v>
      </c>
      <c r="C127" s="1">
        <v>3115</v>
      </c>
      <c r="D127" s="1">
        <v>15518</v>
      </c>
      <c r="E127" s="1">
        <f t="shared" si="15"/>
        <v>8.0439844312215527</v>
      </c>
      <c r="F127" s="1">
        <f t="shared" si="16"/>
        <v>9.6497559194538951</v>
      </c>
      <c r="G127" s="1">
        <f t="shared" si="21"/>
        <v>-2.4733876017532873E-2</v>
      </c>
      <c r="H127" s="1">
        <f t="shared" si="24"/>
        <v>-2.5044897553404201E-2</v>
      </c>
      <c r="J127" s="1">
        <v>0.51500000000000001</v>
      </c>
      <c r="K127" s="1">
        <v>616000</v>
      </c>
      <c r="L127" s="1">
        <f t="shared" si="17"/>
        <v>-0.6635883783184009</v>
      </c>
      <c r="M127" s="1">
        <f t="shared" si="18"/>
        <v>13.331002242515657</v>
      </c>
      <c r="N127" s="1">
        <f t="shared" si="22"/>
        <v>-1.1516314779270643E-2</v>
      </c>
      <c r="O127" s="1">
        <f t="shared" si="23"/>
        <v>-1.1583141089630759E-2</v>
      </c>
      <c r="Q127" s="1">
        <v>160.69999999999999</v>
      </c>
      <c r="R127" s="1">
        <v>196508420</v>
      </c>
      <c r="S127" s="1">
        <f t="shared" si="19"/>
        <v>5.0795392727434665</v>
      </c>
      <c r="T127" s="1">
        <f t="shared" si="20"/>
        <v>19.096215838228336</v>
      </c>
      <c r="U127" s="1">
        <f t="shared" si="26"/>
        <v>-4.8380410967016139E-2</v>
      </c>
      <c r="V127" s="1">
        <f t="shared" si="25"/>
        <v>-4.9589915400578138E-2</v>
      </c>
    </row>
    <row r="128" spans="1:22" x14ac:dyDescent="0.35">
      <c r="A128" s="2">
        <v>42884</v>
      </c>
      <c r="C128" s="1">
        <v>3004</v>
      </c>
      <c r="D128" s="1">
        <v>96782</v>
      </c>
      <c r="E128" s="1">
        <f t="shared" si="15"/>
        <v>8.0077000128840261</v>
      </c>
      <c r="F128" s="1">
        <f t="shared" si="16"/>
        <v>11.480216305560523</v>
      </c>
      <c r="G128" s="1">
        <f t="shared" si="21"/>
        <v>-3.5634028892455857E-2</v>
      </c>
      <c r="H128" s="1">
        <f t="shared" si="24"/>
        <v>-3.6284418337528108E-2</v>
      </c>
      <c r="J128" s="1">
        <v>0.498</v>
      </c>
      <c r="K128" s="1">
        <v>798000</v>
      </c>
      <c r="L128" s="1">
        <f t="shared" si="17"/>
        <v>-0.69715520195748415</v>
      </c>
      <c r="M128" s="1">
        <f t="shared" si="18"/>
        <v>13.589863876431945</v>
      </c>
      <c r="N128" s="1">
        <f t="shared" si="22"/>
        <v>-3.3009708737864109E-2</v>
      </c>
      <c r="O128" s="1">
        <f t="shared" si="23"/>
        <v>-3.3566823639083275E-2</v>
      </c>
      <c r="Q128" s="1">
        <v>157.13999999999999</v>
      </c>
      <c r="R128" s="1">
        <v>241791120</v>
      </c>
      <c r="S128" s="1">
        <f t="shared" si="19"/>
        <v>5.0571371277476755</v>
      </c>
      <c r="T128" s="1">
        <f t="shared" si="20"/>
        <v>19.303584770904845</v>
      </c>
      <c r="U128" s="1">
        <f t="shared" si="26"/>
        <v>-2.2153080273802132E-2</v>
      </c>
      <c r="V128" s="1">
        <f t="shared" si="25"/>
        <v>-2.2402144995791396E-2</v>
      </c>
    </row>
    <row r="129" spans="1:22" x14ac:dyDescent="0.35">
      <c r="A129" s="2">
        <v>42891</v>
      </c>
      <c r="C129" s="1">
        <v>3012</v>
      </c>
      <c r="D129" s="1">
        <v>35331</v>
      </c>
      <c r="E129" s="1">
        <f t="shared" si="15"/>
        <v>8.0103595889197834</v>
      </c>
      <c r="F129" s="1">
        <f t="shared" si="16"/>
        <v>10.472516044509659</v>
      </c>
      <c r="G129" s="1">
        <f t="shared" si="21"/>
        <v>2.6631158455392811E-3</v>
      </c>
      <c r="H129" s="1">
        <f t="shared" si="24"/>
        <v>2.659576035758796E-3</v>
      </c>
      <c r="J129" s="1">
        <v>0.499</v>
      </c>
      <c r="K129" s="1">
        <v>933000</v>
      </c>
      <c r="L129" s="1">
        <f t="shared" si="17"/>
        <v>-0.69514918323061836</v>
      </c>
      <c r="M129" s="1">
        <f t="shared" si="18"/>
        <v>13.746160479829481</v>
      </c>
      <c r="N129" s="1">
        <f t="shared" si="22"/>
        <v>2.0080321285140582E-3</v>
      </c>
      <c r="O129" s="1">
        <f t="shared" si="23"/>
        <v>2.006018726865766E-3</v>
      </c>
      <c r="Q129" s="1">
        <v>150.13</v>
      </c>
      <c r="R129" s="1">
        <v>240237080</v>
      </c>
      <c r="S129" s="1">
        <f t="shared" si="19"/>
        <v>5.011501585424214</v>
      </c>
      <c r="T129" s="1">
        <f t="shared" si="20"/>
        <v>19.297136827053329</v>
      </c>
      <c r="U129" s="1">
        <f t="shared" si="26"/>
        <v>-4.4609901998218099E-2</v>
      </c>
      <c r="V129" s="1">
        <f t="shared" si="25"/>
        <v>-4.5635542323461932E-2</v>
      </c>
    </row>
    <row r="130" spans="1:22" x14ac:dyDescent="0.35">
      <c r="A130" s="2">
        <v>42898</v>
      </c>
      <c r="C130" s="1">
        <v>2933</v>
      </c>
      <c r="D130" s="1">
        <v>50114</v>
      </c>
      <c r="E130" s="1">
        <f t="shared" si="15"/>
        <v>7.9837810689774509</v>
      </c>
      <c r="F130" s="1">
        <f t="shared" si="16"/>
        <v>10.822055689154324</v>
      </c>
      <c r="G130" s="1">
        <f t="shared" si="21"/>
        <v>-2.6228419654714476E-2</v>
      </c>
      <c r="H130" s="1">
        <f t="shared" si="24"/>
        <v>-2.6578519942333137E-2</v>
      </c>
      <c r="J130" s="1">
        <v>0.44800000000000001</v>
      </c>
      <c r="K130" s="1">
        <v>1970000</v>
      </c>
      <c r="L130" s="1">
        <f t="shared" si="17"/>
        <v>-0.80296204656715187</v>
      </c>
      <c r="M130" s="1">
        <f t="shared" si="18"/>
        <v>14.493544100714171</v>
      </c>
      <c r="N130" s="1">
        <f t="shared" si="22"/>
        <v>-0.10220440881763525</v>
      </c>
      <c r="O130" s="1">
        <f t="shared" si="23"/>
        <v>-0.10781286333653349</v>
      </c>
      <c r="Q130" s="1">
        <v>141.63</v>
      </c>
      <c r="R130" s="1">
        <v>374631730</v>
      </c>
      <c r="S130" s="1">
        <f t="shared" si="19"/>
        <v>4.953218023226305</v>
      </c>
      <c r="T130" s="1">
        <f t="shared" si="20"/>
        <v>19.741454048071038</v>
      </c>
      <c r="U130" s="1">
        <f t="shared" si="26"/>
        <v>-5.6617598081662564E-2</v>
      </c>
      <c r="V130" s="1">
        <f t="shared" si="25"/>
        <v>-5.8283562197908506E-2</v>
      </c>
    </row>
    <row r="131" spans="1:22" x14ac:dyDescent="0.35">
      <c r="A131" s="2">
        <v>42905</v>
      </c>
      <c r="C131" s="1">
        <v>3065</v>
      </c>
      <c r="D131" s="1">
        <v>160438</v>
      </c>
      <c r="E131" s="1">
        <f t="shared" si="15"/>
        <v>8.0278028483703121</v>
      </c>
      <c r="F131" s="1">
        <f t="shared" si="16"/>
        <v>11.985662854087019</v>
      </c>
      <c r="G131" s="1">
        <f t="shared" si="21"/>
        <v>4.5005114217524719E-2</v>
      </c>
      <c r="H131" s="1">
        <f t="shared" si="24"/>
        <v>4.4021779392860755E-2</v>
      </c>
      <c r="J131" s="1">
        <v>0.44</v>
      </c>
      <c r="K131" s="1">
        <v>2079000</v>
      </c>
      <c r="L131" s="1">
        <f t="shared" si="17"/>
        <v>-0.82098055206983023</v>
      </c>
      <c r="M131" s="1">
        <f t="shared" si="18"/>
        <v>14.54739756684015</v>
      </c>
      <c r="N131" s="1">
        <f t="shared" si="22"/>
        <v>-1.7857142857142873E-2</v>
      </c>
      <c r="O131" s="1">
        <f t="shared" si="23"/>
        <v>-1.8018505502678365E-2</v>
      </c>
      <c r="Q131" s="1">
        <v>144.1</v>
      </c>
      <c r="R131" s="1">
        <v>258973860</v>
      </c>
      <c r="S131" s="1">
        <f t="shared" si="19"/>
        <v>4.9705075030054759</v>
      </c>
      <c r="T131" s="1">
        <f t="shared" si="20"/>
        <v>19.372237687929449</v>
      </c>
      <c r="U131" s="1">
        <f t="shared" si="26"/>
        <v>1.7439807950293009E-2</v>
      </c>
      <c r="V131" s="1">
        <f t="shared" si="25"/>
        <v>1.7289479779171415E-2</v>
      </c>
    </row>
    <row r="132" spans="1:22" x14ac:dyDescent="0.35">
      <c r="A132" s="2">
        <v>42912</v>
      </c>
      <c r="C132" s="1">
        <v>3135</v>
      </c>
      <c r="D132" s="1">
        <v>57518</v>
      </c>
      <c r="E132" s="1">
        <f t="shared" ref="E132:E195" si="27">LN(C132)</f>
        <v>8.0503844530670214</v>
      </c>
      <c r="F132" s="1">
        <f t="shared" ref="F132:F195" si="28">LN(D132)</f>
        <v>10.959853221275816</v>
      </c>
      <c r="G132" s="1">
        <f t="shared" si="21"/>
        <v>2.2838499184339316E-2</v>
      </c>
      <c r="H132" s="1">
        <f t="shared" si="24"/>
        <v>2.2581604696709313E-2</v>
      </c>
      <c r="J132" s="1">
        <v>0.45</v>
      </c>
      <c r="K132" s="1">
        <v>808000</v>
      </c>
      <c r="L132" s="1">
        <f t="shared" ref="L132:L195" si="29">LN(J132)</f>
        <v>-0.79850769621777162</v>
      </c>
      <c r="M132" s="1">
        <f t="shared" ref="M132:M195" si="30">LN(K132)</f>
        <v>13.602317337503232</v>
      </c>
      <c r="N132" s="1">
        <f t="shared" si="22"/>
        <v>2.2727272727272749E-2</v>
      </c>
      <c r="O132" s="1">
        <f t="shared" si="23"/>
        <v>2.2472855852058576E-2</v>
      </c>
      <c r="Q132" s="1">
        <v>145.59</v>
      </c>
      <c r="R132" s="1">
        <v>259253270</v>
      </c>
      <c r="S132" s="1">
        <f t="shared" ref="S132:S195" si="31">LN(Q132)</f>
        <v>4.9807944520852345</v>
      </c>
      <c r="T132" s="1">
        <f t="shared" ref="T132:T195" si="32">LN(R132)</f>
        <v>19.373316018301981</v>
      </c>
      <c r="U132" s="1">
        <f t="shared" si="26"/>
        <v>1.0340041637751625E-2</v>
      </c>
      <c r="V132" s="1">
        <f t="shared" si="25"/>
        <v>1.028694907975825E-2</v>
      </c>
    </row>
    <row r="133" spans="1:22" x14ac:dyDescent="0.35">
      <c r="A133" s="2">
        <v>42919</v>
      </c>
      <c r="C133" s="1">
        <v>3250</v>
      </c>
      <c r="D133" s="1">
        <v>27230</v>
      </c>
      <c r="E133" s="1">
        <f t="shared" si="27"/>
        <v>8.0864102753237823</v>
      </c>
      <c r="F133" s="1">
        <f t="shared" si="28"/>
        <v>10.212074585667805</v>
      </c>
      <c r="G133" s="1">
        <f t="shared" ref="G133:G196" si="33">(C133-C132)/C132</f>
        <v>3.6682615629984053E-2</v>
      </c>
      <c r="H133" s="1">
        <f t="shared" si="24"/>
        <v>3.6025822256762034E-2</v>
      </c>
      <c r="J133" s="1">
        <v>0.46400000000000002</v>
      </c>
      <c r="K133" s="1">
        <v>951000</v>
      </c>
      <c r="L133" s="1">
        <f t="shared" si="29"/>
        <v>-0.76787072675588175</v>
      </c>
      <c r="M133" s="1">
        <f t="shared" si="30"/>
        <v>13.765269341527528</v>
      </c>
      <c r="N133" s="1">
        <f t="shared" ref="N133:N196" si="34">(J133-J132)/J132</f>
        <v>3.1111111111111138E-2</v>
      </c>
      <c r="O133" s="1">
        <f t="shared" ref="O133:O196" si="35">LN(J133/J132)</f>
        <v>3.0636969461889801E-2</v>
      </c>
      <c r="Q133" s="1">
        <v>152.16</v>
      </c>
      <c r="R133" s="1">
        <v>235485890</v>
      </c>
      <c r="S133" s="1">
        <f t="shared" si="31"/>
        <v>5.0249325987970801</v>
      </c>
      <c r="T133" s="1">
        <f t="shared" si="32"/>
        <v>19.277161554551459</v>
      </c>
      <c r="U133" s="1">
        <f t="shared" si="26"/>
        <v>4.5126725736657693E-2</v>
      </c>
      <c r="V133" s="1">
        <f t="shared" si="25"/>
        <v>4.4138146711845593E-2</v>
      </c>
    </row>
    <row r="134" spans="1:22" x14ac:dyDescent="0.35">
      <c r="A134" s="2">
        <v>42926</v>
      </c>
      <c r="C134" s="1">
        <v>3240</v>
      </c>
      <c r="D134" s="1">
        <v>17541</v>
      </c>
      <c r="E134" s="1">
        <f t="shared" si="27"/>
        <v>8.0833286087863758</v>
      </c>
      <c r="F134" s="1">
        <f t="shared" si="28"/>
        <v>9.7722962768437807</v>
      </c>
      <c r="G134" s="1">
        <f t="shared" si="33"/>
        <v>-3.0769230769230769E-3</v>
      </c>
      <c r="H134" s="1">
        <f t="shared" ref="H134:H197" si="36">LN(C134/C133)</f>
        <v>-3.0816665374081122E-3</v>
      </c>
      <c r="J134" s="1">
        <v>0.45700000000000002</v>
      </c>
      <c r="K134" s="1">
        <v>361000</v>
      </c>
      <c r="L134" s="1">
        <f t="shared" si="29"/>
        <v>-0.78307188808793227</v>
      </c>
      <c r="M134" s="1">
        <f t="shared" si="30"/>
        <v>12.796633237315017</v>
      </c>
      <c r="N134" s="1">
        <f t="shared" si="34"/>
        <v>-1.5086206896551737E-2</v>
      </c>
      <c r="O134" s="1">
        <f t="shared" si="35"/>
        <v>-1.5201161332050553E-2</v>
      </c>
      <c r="Q134" s="1">
        <v>161.4</v>
      </c>
      <c r="R134" s="1">
        <v>306696750</v>
      </c>
      <c r="S134" s="1">
        <f t="shared" si="31"/>
        <v>5.0838857558358486</v>
      </c>
      <c r="T134" s="1">
        <f t="shared" si="32"/>
        <v>19.54137003235406</v>
      </c>
      <c r="U134" s="1">
        <f t="shared" si="26"/>
        <v>6.0725552050473246E-2</v>
      </c>
      <c r="V134" s="1">
        <f t="shared" ref="V134:V197" si="37">LN(Q134/Q133)</f>
        <v>5.8953157038768307E-2</v>
      </c>
    </row>
    <row r="135" spans="1:22" x14ac:dyDescent="0.35">
      <c r="A135" s="2">
        <v>42933</v>
      </c>
      <c r="C135" s="1">
        <v>3259</v>
      </c>
      <c r="D135" s="1">
        <v>8826</v>
      </c>
      <c r="E135" s="1">
        <f t="shared" si="27"/>
        <v>8.0891756788375613</v>
      </c>
      <c r="F135" s="1">
        <f t="shared" si="28"/>
        <v>9.0854571898294925</v>
      </c>
      <c r="G135" s="1">
        <f t="shared" si="33"/>
        <v>5.8641975308641979E-3</v>
      </c>
      <c r="H135" s="1">
        <f t="shared" si="36"/>
        <v>5.8470700511864772E-3</v>
      </c>
      <c r="J135" s="1">
        <v>0.47099999999999997</v>
      </c>
      <c r="K135" s="1">
        <v>1048000</v>
      </c>
      <c r="L135" s="1">
        <f t="shared" si="29"/>
        <v>-0.75289718496571933</v>
      </c>
      <c r="M135" s="1">
        <f t="shared" si="30"/>
        <v>13.862394143863124</v>
      </c>
      <c r="N135" s="1">
        <f t="shared" si="34"/>
        <v>3.0634573304157454E-2</v>
      </c>
      <c r="O135" s="1">
        <f t="shared" si="35"/>
        <v>3.0174703122213032E-2</v>
      </c>
      <c r="Q135" s="1">
        <v>162.1</v>
      </c>
      <c r="R135" s="1">
        <v>210129590</v>
      </c>
      <c r="S135" s="1">
        <f t="shared" si="31"/>
        <v>5.0882134287416303</v>
      </c>
      <c r="T135" s="1">
        <f t="shared" si="32"/>
        <v>19.163234993594866</v>
      </c>
      <c r="U135" s="1">
        <f t="shared" si="26"/>
        <v>4.3370508054522217E-3</v>
      </c>
      <c r="V135" s="1">
        <f t="shared" si="37"/>
        <v>4.3276729057820278E-3</v>
      </c>
    </row>
    <row r="136" spans="1:22" x14ac:dyDescent="0.35">
      <c r="A136" s="2">
        <v>42940</v>
      </c>
      <c r="C136" s="1">
        <v>3220</v>
      </c>
      <c r="D136" s="1">
        <v>9602</v>
      </c>
      <c r="E136" s="1">
        <f t="shared" si="27"/>
        <v>8.0771366385384535</v>
      </c>
      <c r="F136" s="1">
        <f t="shared" si="28"/>
        <v>9.1697266890908864</v>
      </c>
      <c r="G136" s="1">
        <f t="shared" si="33"/>
        <v>-1.1966861000306842E-2</v>
      </c>
      <c r="H136" s="1">
        <f t="shared" si="36"/>
        <v>-1.2039040299107571E-2</v>
      </c>
      <c r="J136" s="1">
        <v>0.47199999999999998</v>
      </c>
      <c r="K136" s="1">
        <v>835000</v>
      </c>
      <c r="L136" s="1">
        <f t="shared" si="29"/>
        <v>-0.7507762933965817</v>
      </c>
      <c r="M136" s="1">
        <f t="shared" si="30"/>
        <v>13.635187003832993</v>
      </c>
      <c r="N136" s="1">
        <f t="shared" si="34"/>
        <v>2.1231422505307877E-3</v>
      </c>
      <c r="O136" s="1">
        <f t="shared" si="35"/>
        <v>2.1208915691376296E-3</v>
      </c>
      <c r="Q136" s="1">
        <v>165.4</v>
      </c>
      <c r="R136" s="1">
        <v>248798590</v>
      </c>
      <c r="S136" s="1">
        <f t="shared" si="31"/>
        <v>5.1083667825895906</v>
      </c>
      <c r="T136" s="1">
        <f t="shared" si="32"/>
        <v>19.332154251610667</v>
      </c>
      <c r="U136" s="1">
        <f t="shared" si="26"/>
        <v>2.0357803824799577E-2</v>
      </c>
      <c r="V136" s="1">
        <f t="shared" si="37"/>
        <v>2.0153353847960583E-2</v>
      </c>
    </row>
    <row r="137" spans="1:22" x14ac:dyDescent="0.35">
      <c r="A137" s="2">
        <v>42947</v>
      </c>
      <c r="C137" s="1">
        <v>3305</v>
      </c>
      <c r="D137" s="1">
        <v>10116</v>
      </c>
      <c r="E137" s="1">
        <f t="shared" si="27"/>
        <v>8.1031917522857864</v>
      </c>
      <c r="F137" s="1">
        <f t="shared" si="28"/>
        <v>9.2218736077898562</v>
      </c>
      <c r="G137" s="1">
        <f t="shared" si="33"/>
        <v>2.6397515527950312E-2</v>
      </c>
      <c r="H137" s="1">
        <f t="shared" si="36"/>
        <v>2.6055113747332694E-2</v>
      </c>
      <c r="J137" s="1">
        <v>0.45</v>
      </c>
      <c r="K137" s="1">
        <v>1605000</v>
      </c>
      <c r="L137" s="1">
        <f t="shared" si="29"/>
        <v>-0.79850769621777162</v>
      </c>
      <c r="M137" s="1">
        <f t="shared" si="30"/>
        <v>14.288634314546254</v>
      </c>
      <c r="N137" s="1">
        <f t="shared" si="34"/>
        <v>-4.6610169491525348E-2</v>
      </c>
      <c r="O137" s="1">
        <f t="shared" si="35"/>
        <v>-4.773140282118981E-2</v>
      </c>
      <c r="Q137" s="1">
        <v>169.73</v>
      </c>
      <c r="R137" s="1">
        <v>250000470</v>
      </c>
      <c r="S137" s="1">
        <f t="shared" si="31"/>
        <v>5.1342089391734396</v>
      </c>
      <c r="T137" s="1">
        <f t="shared" si="32"/>
        <v>19.336973355824753</v>
      </c>
      <c r="U137" s="1">
        <f t="shared" si="26"/>
        <v>2.617896009673509E-2</v>
      </c>
      <c r="V137" s="1">
        <f t="shared" si="37"/>
        <v>2.5842156583848929E-2</v>
      </c>
    </row>
    <row r="138" spans="1:22" x14ac:dyDescent="0.35">
      <c r="A138" s="2">
        <v>42954</v>
      </c>
      <c r="C138" s="1">
        <v>3271</v>
      </c>
      <c r="D138" s="1">
        <v>33561</v>
      </c>
      <c r="E138" s="1">
        <f t="shared" si="27"/>
        <v>8.0928510275383836</v>
      </c>
      <c r="F138" s="1">
        <f t="shared" si="28"/>
        <v>10.421119957515041</v>
      </c>
      <c r="G138" s="1">
        <f t="shared" si="33"/>
        <v>-1.0287443267776097E-2</v>
      </c>
      <c r="H138" s="1">
        <f t="shared" si="36"/>
        <v>-1.0340724747402739E-2</v>
      </c>
      <c r="J138" s="1">
        <v>0.45600000000000002</v>
      </c>
      <c r="K138" s="1">
        <v>653000</v>
      </c>
      <c r="L138" s="1">
        <f t="shared" si="29"/>
        <v>-0.78526246946775091</v>
      </c>
      <c r="M138" s="1">
        <f t="shared" si="30"/>
        <v>13.389332408258568</v>
      </c>
      <c r="N138" s="1">
        <f t="shared" si="34"/>
        <v>1.3333333333333345E-2</v>
      </c>
      <c r="O138" s="1">
        <f t="shared" si="35"/>
        <v>1.3245226750020723E-2</v>
      </c>
      <c r="Q138" s="1">
        <v>172.05</v>
      </c>
      <c r="R138" s="1">
        <v>225917380</v>
      </c>
      <c r="S138" s="1">
        <f t="shared" si="31"/>
        <v>5.1477851322434898</v>
      </c>
      <c r="T138" s="1">
        <f t="shared" si="32"/>
        <v>19.235679915176409</v>
      </c>
      <c r="U138" s="1">
        <f t="shared" si="26"/>
        <v>1.3668768043363116E-2</v>
      </c>
      <c r="V138" s="1">
        <f t="shared" si="37"/>
        <v>1.3576193070049527E-2</v>
      </c>
    </row>
    <row r="139" spans="1:22" x14ac:dyDescent="0.35">
      <c r="A139" s="2">
        <v>42961</v>
      </c>
      <c r="C139" s="1">
        <v>3561</v>
      </c>
      <c r="D139" s="1">
        <v>16925</v>
      </c>
      <c r="E139" s="1">
        <f t="shared" si="27"/>
        <v>8.1777966832777782</v>
      </c>
      <c r="F139" s="1">
        <f t="shared" si="28"/>
        <v>9.7365470977804751</v>
      </c>
      <c r="G139" s="1">
        <f t="shared" si="33"/>
        <v>8.8657902782023845E-2</v>
      </c>
      <c r="H139" s="1">
        <f t="shared" si="36"/>
        <v>8.4945655739393763E-2</v>
      </c>
      <c r="J139" s="1">
        <v>0.46899999999999997</v>
      </c>
      <c r="K139" s="1">
        <v>654000</v>
      </c>
      <c r="L139" s="1">
        <f t="shared" si="29"/>
        <v>-0.75715251053585775</v>
      </c>
      <c r="M139" s="1">
        <f t="shared" si="30"/>
        <v>13.390862630439337</v>
      </c>
      <c r="N139" s="1">
        <f t="shared" si="34"/>
        <v>2.8508771929824463E-2</v>
      </c>
      <c r="O139" s="1">
        <f t="shared" si="35"/>
        <v>2.8109958931893209E-2</v>
      </c>
      <c r="Q139" s="1">
        <v>169.5</v>
      </c>
      <c r="R139" s="1">
        <v>181555940</v>
      </c>
      <c r="S139" s="1">
        <f t="shared" si="31"/>
        <v>5.1328529268205045</v>
      </c>
      <c r="T139" s="1">
        <f t="shared" si="32"/>
        <v>19.017074373548819</v>
      </c>
      <c r="U139" s="1">
        <f t="shared" si="26"/>
        <v>-1.4821272885789079E-2</v>
      </c>
      <c r="V139" s="1">
        <f t="shared" si="37"/>
        <v>-1.4932205422984473E-2</v>
      </c>
    </row>
    <row r="140" spans="1:22" x14ac:dyDescent="0.35">
      <c r="A140" s="2">
        <v>42968</v>
      </c>
      <c r="C140" s="1">
        <v>3506</v>
      </c>
      <c r="D140" s="1">
        <v>5276</v>
      </c>
      <c r="E140" s="1">
        <f t="shared" si="27"/>
        <v>8.1622310654811798</v>
      </c>
      <c r="F140" s="1">
        <f t="shared" si="28"/>
        <v>8.5709235138372044</v>
      </c>
      <c r="G140" s="1">
        <f t="shared" si="33"/>
        <v>-1.5445099691098006E-2</v>
      </c>
      <c r="H140" s="1">
        <f t="shared" si="36"/>
        <v>-1.5565617796597889E-2</v>
      </c>
      <c r="J140" s="1">
        <v>0.47599999999999998</v>
      </c>
      <c r="K140" s="1">
        <v>1327000</v>
      </c>
      <c r="L140" s="1">
        <f t="shared" si="29"/>
        <v>-0.74233742475071707</v>
      </c>
      <c r="M140" s="1">
        <f t="shared" si="30"/>
        <v>14.098431313314345</v>
      </c>
      <c r="N140" s="1">
        <f t="shared" si="34"/>
        <v>1.4925373134328372E-2</v>
      </c>
      <c r="O140" s="1">
        <f t="shared" si="35"/>
        <v>1.4815085785140682E-2</v>
      </c>
      <c r="Q140" s="1">
        <v>180.51</v>
      </c>
      <c r="R140" s="1">
        <v>277434370</v>
      </c>
      <c r="S140" s="1">
        <f t="shared" si="31"/>
        <v>5.19578617790037</v>
      </c>
      <c r="T140" s="1">
        <f t="shared" si="32"/>
        <v>19.441094958674658</v>
      </c>
      <c r="U140" s="1">
        <f t="shared" si="26"/>
        <v>6.495575221238932E-2</v>
      </c>
      <c r="V140" s="1">
        <f t="shared" si="37"/>
        <v>6.293325107986511E-2</v>
      </c>
    </row>
    <row r="141" spans="1:22" x14ac:dyDescent="0.35">
      <c r="A141" s="2">
        <v>42975</v>
      </c>
      <c r="C141" s="1">
        <v>3520</v>
      </c>
      <c r="D141" s="1">
        <v>41506</v>
      </c>
      <c r="E141" s="1">
        <f t="shared" si="27"/>
        <v>8.1662162685921427</v>
      </c>
      <c r="F141" s="1">
        <f t="shared" si="28"/>
        <v>10.633593274081605</v>
      </c>
      <c r="G141" s="1">
        <f t="shared" si="33"/>
        <v>3.9931545921277813E-3</v>
      </c>
      <c r="H141" s="1">
        <f t="shared" si="36"/>
        <v>3.9852031109628653E-3</v>
      </c>
      <c r="J141" s="1">
        <v>0.44500000000000001</v>
      </c>
      <c r="K141" s="1">
        <v>1932000</v>
      </c>
      <c r="L141" s="1">
        <f t="shared" si="29"/>
        <v>-0.80968099681589678</v>
      </c>
      <c r="M141" s="1">
        <f t="shared" si="30"/>
        <v>14.4740662937546</v>
      </c>
      <c r="N141" s="1">
        <f t="shared" si="34"/>
        <v>-6.5126050420168016E-2</v>
      </c>
      <c r="O141" s="1">
        <f t="shared" si="35"/>
        <v>-6.7343572065179783E-2</v>
      </c>
      <c r="Q141" s="1">
        <v>183.66</v>
      </c>
      <c r="R141" s="1">
        <v>221267890</v>
      </c>
      <c r="S141" s="1">
        <f t="shared" si="31"/>
        <v>5.2130862221853764</v>
      </c>
      <c r="T141" s="1">
        <f t="shared" si="32"/>
        <v>19.214884697340484</v>
      </c>
      <c r="U141" s="1">
        <f t="shared" si="26"/>
        <v>1.7450556755858434E-2</v>
      </c>
      <c r="V141" s="1">
        <f t="shared" si="37"/>
        <v>1.7300044285006155E-2</v>
      </c>
    </row>
    <row r="142" spans="1:22" x14ac:dyDescent="0.35">
      <c r="A142" s="2">
        <v>42982</v>
      </c>
      <c r="C142" s="1">
        <v>3611</v>
      </c>
      <c r="D142" s="1">
        <v>10422</v>
      </c>
      <c r="E142" s="1">
        <f t="shared" si="27"/>
        <v>8.1917400212774574</v>
      </c>
      <c r="F142" s="1">
        <f t="shared" si="28"/>
        <v>9.2516742354691601</v>
      </c>
      <c r="G142" s="1">
        <f t="shared" si="33"/>
        <v>2.5852272727272727E-2</v>
      </c>
      <c r="H142" s="1">
        <f t="shared" si="36"/>
        <v>2.5523752685314996E-2</v>
      </c>
      <c r="J142" s="1">
        <v>0.45300000000000001</v>
      </c>
      <c r="K142" s="1">
        <v>2187000</v>
      </c>
      <c r="L142" s="1">
        <f t="shared" si="29"/>
        <v>-0.79186315349910297</v>
      </c>
      <c r="M142" s="1">
        <f t="shared" si="30"/>
        <v>14.598041299658904</v>
      </c>
      <c r="N142" s="1">
        <f t="shared" si="34"/>
        <v>1.7977528089887656E-2</v>
      </c>
      <c r="O142" s="1">
        <f t="shared" si="35"/>
        <v>1.7817843316793893E-2</v>
      </c>
      <c r="Q142" s="1">
        <v>185.89</v>
      </c>
      <c r="R142" s="1">
        <v>199936950</v>
      </c>
      <c r="S142" s="1">
        <f t="shared" si="31"/>
        <v>5.2251551009190527</v>
      </c>
      <c r="T142" s="1">
        <f t="shared" si="32"/>
        <v>19.113512624810582</v>
      </c>
      <c r="U142" s="1">
        <f t="shared" si="26"/>
        <v>1.214200152455619E-2</v>
      </c>
      <c r="V142" s="1">
        <f t="shared" si="37"/>
        <v>1.2068878733676451E-2</v>
      </c>
    </row>
    <row r="143" spans="1:22" x14ac:dyDescent="0.35">
      <c r="A143" s="2">
        <v>42989</v>
      </c>
      <c r="C143" s="1">
        <v>3658</v>
      </c>
      <c r="D143" s="1">
        <v>80281</v>
      </c>
      <c r="E143" s="1">
        <f t="shared" si="27"/>
        <v>8.2046718289508114</v>
      </c>
      <c r="F143" s="1">
        <f t="shared" si="28"/>
        <v>11.293288259235284</v>
      </c>
      <c r="G143" s="1">
        <f t="shared" si="33"/>
        <v>1.3015785101080033E-2</v>
      </c>
      <c r="H143" s="1">
        <f t="shared" si="36"/>
        <v>1.2931807673353149E-2</v>
      </c>
      <c r="J143" s="1">
        <v>0.47799999999999998</v>
      </c>
      <c r="K143" s="1">
        <v>7648000</v>
      </c>
      <c r="L143" s="1">
        <f t="shared" si="29"/>
        <v>-0.73814454649068106</v>
      </c>
      <c r="M143" s="1">
        <f t="shared" si="30"/>
        <v>15.849954733713375</v>
      </c>
      <c r="N143" s="1">
        <f t="shared" si="34"/>
        <v>5.5187637969094851E-2</v>
      </c>
      <c r="O143" s="1">
        <f t="shared" si="35"/>
        <v>5.37186070084218E-2</v>
      </c>
      <c r="Q143" s="1">
        <v>188.75</v>
      </c>
      <c r="R143" s="1">
        <v>242866550</v>
      </c>
      <c r="S143" s="1">
        <f t="shared" si="31"/>
        <v>5.240423388129134</v>
      </c>
      <c r="T143" s="1">
        <f t="shared" si="32"/>
        <v>19.308022673497195</v>
      </c>
      <c r="U143" s="1">
        <f t="shared" ref="U143:U206" si="38">(Q143-Q142)/Q142</f>
        <v>1.5385443003927128E-2</v>
      </c>
      <c r="V143" s="1">
        <f t="shared" si="37"/>
        <v>1.5268287210081411E-2</v>
      </c>
    </row>
    <row r="144" spans="1:22" x14ac:dyDescent="0.35">
      <c r="A144" s="2">
        <v>42996</v>
      </c>
      <c r="C144" s="1">
        <v>3657</v>
      </c>
      <c r="D144" s="1">
        <v>48551</v>
      </c>
      <c r="E144" s="1">
        <f t="shared" si="27"/>
        <v>8.2043984181493812</v>
      </c>
      <c r="F144" s="1">
        <f t="shared" si="28"/>
        <v>10.790370070829697</v>
      </c>
      <c r="G144" s="1">
        <f t="shared" si="33"/>
        <v>-2.7337342810278839E-4</v>
      </c>
      <c r="H144" s="1">
        <f t="shared" si="36"/>
        <v>-2.7341080142974231E-4</v>
      </c>
      <c r="J144" s="1">
        <v>0.47499999999999998</v>
      </c>
      <c r="K144" s="1">
        <v>2455000</v>
      </c>
      <c r="L144" s="1">
        <f t="shared" si="29"/>
        <v>-0.74444047494749588</v>
      </c>
      <c r="M144" s="1">
        <f t="shared" si="30"/>
        <v>14.713637319210758</v>
      </c>
      <c r="N144" s="1">
        <f t="shared" si="34"/>
        <v>-6.2761506276150687E-3</v>
      </c>
      <c r="O144" s="1">
        <f t="shared" si="35"/>
        <v>-6.2959284568148118E-3</v>
      </c>
      <c r="Q144" s="1">
        <v>187.55</v>
      </c>
      <c r="R144" s="1">
        <v>199945170</v>
      </c>
      <c r="S144" s="1">
        <f t="shared" si="31"/>
        <v>5.2340454765278963</v>
      </c>
      <c r="T144" s="1">
        <f t="shared" si="32"/>
        <v>19.113553736926331</v>
      </c>
      <c r="U144" s="1">
        <f t="shared" si="38"/>
        <v>-6.3576158940396752E-3</v>
      </c>
      <c r="V144" s="1">
        <f t="shared" si="37"/>
        <v>-6.3779116012377228E-3</v>
      </c>
    </row>
    <row r="145" spans="1:22" x14ac:dyDescent="0.35">
      <c r="A145" s="2">
        <v>43003</v>
      </c>
      <c r="C145" s="1">
        <v>3419</v>
      </c>
      <c r="D145" s="1">
        <v>27331</v>
      </c>
      <c r="E145" s="1">
        <f t="shared" si="27"/>
        <v>8.1371033896393019</v>
      </c>
      <c r="F145" s="1">
        <f t="shared" si="28"/>
        <v>10.21577686808075</v>
      </c>
      <c r="G145" s="1">
        <f t="shared" si="33"/>
        <v>-6.5080667213563023E-2</v>
      </c>
      <c r="H145" s="1">
        <f t="shared" si="36"/>
        <v>-6.7295028510079874E-2</v>
      </c>
      <c r="J145" s="1">
        <v>0.49</v>
      </c>
      <c r="K145" s="1">
        <v>2881000</v>
      </c>
      <c r="L145" s="1">
        <f t="shared" si="29"/>
        <v>-0.71334988787746478</v>
      </c>
      <c r="M145" s="1">
        <f t="shared" si="30"/>
        <v>14.873648014066665</v>
      </c>
      <c r="N145" s="1">
        <f t="shared" si="34"/>
        <v>3.1578947368421081E-2</v>
      </c>
      <c r="O145" s="1">
        <f t="shared" si="35"/>
        <v>3.1090587070031182E-2</v>
      </c>
      <c r="Q145" s="1">
        <v>192.33</v>
      </c>
      <c r="R145" s="1">
        <v>266726960</v>
      </c>
      <c r="S145" s="1">
        <f t="shared" si="31"/>
        <v>5.2592126466672759</v>
      </c>
      <c r="T145" s="1">
        <f t="shared" si="32"/>
        <v>19.401736071407338</v>
      </c>
      <c r="U145" s="1">
        <f t="shared" si="38"/>
        <v>2.5486536923487076E-2</v>
      </c>
      <c r="V145" s="1">
        <f t="shared" si="37"/>
        <v>2.5167170139379347E-2</v>
      </c>
    </row>
    <row r="146" spans="1:22" x14ac:dyDescent="0.35">
      <c r="A146" s="2">
        <v>43010</v>
      </c>
      <c r="C146" s="1">
        <v>3527</v>
      </c>
      <c r="D146" s="1">
        <v>18960</v>
      </c>
      <c r="E146" s="1">
        <f t="shared" si="27"/>
        <v>8.1682029302360526</v>
      </c>
      <c r="F146" s="1">
        <f t="shared" si="28"/>
        <v>9.8500867758090127</v>
      </c>
      <c r="G146" s="1">
        <f t="shared" si="33"/>
        <v>3.1588183679438435E-2</v>
      </c>
      <c r="H146" s="1">
        <f t="shared" si="36"/>
        <v>3.1099540596750769E-2</v>
      </c>
      <c r="J146" s="1">
        <v>0.48399999999999999</v>
      </c>
      <c r="K146" s="1">
        <v>2850000</v>
      </c>
      <c r="L146" s="1">
        <f t="shared" si="29"/>
        <v>-0.72567037226550535</v>
      </c>
      <c r="M146" s="1">
        <f t="shared" si="30"/>
        <v>14.862829552244833</v>
      </c>
      <c r="N146" s="1">
        <f t="shared" si="34"/>
        <v>-1.2244897959183685E-2</v>
      </c>
      <c r="O146" s="1">
        <f t="shared" si="35"/>
        <v>-1.2320484388040624E-2</v>
      </c>
      <c r="Q146" s="1">
        <v>194.16</v>
      </c>
      <c r="R146" s="1">
        <v>193015170</v>
      </c>
      <c r="S146" s="1">
        <f t="shared" si="31"/>
        <v>5.2686825614183457</v>
      </c>
      <c r="T146" s="1">
        <f t="shared" si="32"/>
        <v>19.078279344816529</v>
      </c>
      <c r="U146" s="1">
        <f t="shared" si="38"/>
        <v>9.5148962720323603E-3</v>
      </c>
      <c r="V146" s="1">
        <f t="shared" si="37"/>
        <v>9.469914751070254E-3</v>
      </c>
    </row>
    <row r="147" spans="1:22" x14ac:dyDescent="0.35">
      <c r="A147" s="2">
        <v>43017</v>
      </c>
      <c r="C147" s="1">
        <v>3509</v>
      </c>
      <c r="D147" s="1">
        <v>4992</v>
      </c>
      <c r="E147" s="1">
        <f t="shared" si="27"/>
        <v>8.1630863755832159</v>
      </c>
      <c r="F147" s="1">
        <f t="shared" si="28"/>
        <v>8.5155919100492632</v>
      </c>
      <c r="G147" s="1">
        <f t="shared" si="33"/>
        <v>-5.1034873830450812E-3</v>
      </c>
      <c r="H147" s="1">
        <f t="shared" si="36"/>
        <v>-5.1165546528369119E-3</v>
      </c>
      <c r="J147" s="1">
        <v>0.48299999999999998</v>
      </c>
      <c r="K147" s="1">
        <v>1160000</v>
      </c>
      <c r="L147" s="1">
        <f t="shared" si="29"/>
        <v>-0.72773862532956435</v>
      </c>
      <c r="M147" s="1">
        <f t="shared" si="30"/>
        <v>13.963930563082547</v>
      </c>
      <c r="N147" s="1">
        <f t="shared" si="34"/>
        <v>-2.0661157024793406E-3</v>
      </c>
      <c r="O147" s="1">
        <f t="shared" si="35"/>
        <v>-2.0682530640590683E-3</v>
      </c>
      <c r="Q147" s="1">
        <v>196.48</v>
      </c>
      <c r="R147" s="1">
        <v>168899220</v>
      </c>
      <c r="S147" s="1">
        <f t="shared" si="31"/>
        <v>5.2805606449587774</v>
      </c>
      <c r="T147" s="1">
        <f t="shared" si="32"/>
        <v>18.944812763650138</v>
      </c>
      <c r="U147" s="1">
        <f t="shared" si="38"/>
        <v>1.1948908117016859E-2</v>
      </c>
      <c r="V147" s="1">
        <f t="shared" si="37"/>
        <v>1.1878083540431576E-2</v>
      </c>
    </row>
    <row r="148" spans="1:22" x14ac:dyDescent="0.35">
      <c r="A148" s="2">
        <v>43024</v>
      </c>
      <c r="C148" s="1">
        <v>3560</v>
      </c>
      <c r="D148" s="1">
        <v>9433</v>
      </c>
      <c r="E148" s="1">
        <f t="shared" si="27"/>
        <v>8.1775158238460754</v>
      </c>
      <c r="F148" s="1">
        <f t="shared" si="28"/>
        <v>9.1519694586498535</v>
      </c>
      <c r="G148" s="1">
        <f t="shared" si="33"/>
        <v>1.4534055286406384E-2</v>
      </c>
      <c r="H148" s="1">
        <f t="shared" si="36"/>
        <v>1.4429448262861031E-2</v>
      </c>
      <c r="J148" s="1">
        <v>0.49399999999999999</v>
      </c>
      <c r="K148" s="1">
        <v>2990000</v>
      </c>
      <c r="L148" s="1">
        <f t="shared" si="29"/>
        <v>-0.70521976179421453</v>
      </c>
      <c r="M148" s="1">
        <f t="shared" si="30"/>
        <v>14.91078394536687</v>
      </c>
      <c r="N148" s="1">
        <f t="shared" si="34"/>
        <v>2.2774327122153229E-2</v>
      </c>
      <c r="O148" s="1">
        <f t="shared" si="35"/>
        <v>2.2518863535349824E-2</v>
      </c>
      <c r="Q148" s="1">
        <v>192.97</v>
      </c>
      <c r="R148" s="1">
        <v>166128530</v>
      </c>
      <c r="S148" s="1">
        <f t="shared" si="31"/>
        <v>5.2625347364082646</v>
      </c>
      <c r="T148" s="1">
        <f t="shared" si="32"/>
        <v>18.928272323831369</v>
      </c>
      <c r="U148" s="1">
        <f t="shared" si="38"/>
        <v>-1.7864413680781715E-2</v>
      </c>
      <c r="V148" s="1">
        <f t="shared" si="37"/>
        <v>-1.8025908550513114E-2</v>
      </c>
    </row>
    <row r="149" spans="1:22" x14ac:dyDescent="0.35">
      <c r="A149" s="2">
        <v>43031</v>
      </c>
      <c r="C149" s="1">
        <v>3606</v>
      </c>
      <c r="D149" s="1">
        <v>11965</v>
      </c>
      <c r="E149" s="1">
        <f t="shared" si="27"/>
        <v>8.1903544037632621</v>
      </c>
      <c r="F149" s="1">
        <f t="shared" si="28"/>
        <v>9.3897410003424735</v>
      </c>
      <c r="G149" s="1">
        <f t="shared" si="33"/>
        <v>1.2921348314606741E-2</v>
      </c>
      <c r="H149" s="1">
        <f t="shared" si="36"/>
        <v>1.2838579917186371E-2</v>
      </c>
      <c r="J149" s="1">
        <v>0.53700000000000003</v>
      </c>
      <c r="K149" s="1">
        <v>19072000</v>
      </c>
      <c r="L149" s="1">
        <f t="shared" si="29"/>
        <v>-0.62175718447327233</v>
      </c>
      <c r="M149" s="1">
        <f t="shared" si="30"/>
        <v>16.763731848847215</v>
      </c>
      <c r="N149" s="1">
        <f t="shared" si="34"/>
        <v>8.7044534412955538E-2</v>
      </c>
      <c r="O149" s="1">
        <f t="shared" si="35"/>
        <v>8.3462577320942269E-2</v>
      </c>
      <c r="Q149" s="1">
        <v>196.05</v>
      </c>
      <c r="R149" s="1">
        <v>159946690</v>
      </c>
      <c r="S149" s="1">
        <f t="shared" si="31"/>
        <v>5.2783697287383404</v>
      </c>
      <c r="T149" s="1">
        <f t="shared" si="32"/>
        <v>18.890351130178814</v>
      </c>
      <c r="U149" s="1">
        <f t="shared" si="38"/>
        <v>1.5961030211950108E-2</v>
      </c>
      <c r="V149" s="1">
        <f t="shared" si="37"/>
        <v>1.5834992330076268E-2</v>
      </c>
    </row>
    <row r="150" spans="1:22" x14ac:dyDescent="0.35">
      <c r="A150" s="2">
        <v>43038</v>
      </c>
      <c r="C150" s="1">
        <v>3675</v>
      </c>
      <c r="D150" s="1">
        <v>8879</v>
      </c>
      <c r="E150" s="1">
        <f t="shared" si="27"/>
        <v>8.209308411646937</v>
      </c>
      <c r="F150" s="1">
        <f t="shared" si="28"/>
        <v>9.0914442170323273</v>
      </c>
      <c r="G150" s="1">
        <f t="shared" si="33"/>
        <v>1.913477537437604E-2</v>
      </c>
      <c r="H150" s="1">
        <f t="shared" si="36"/>
        <v>1.8954007883674455E-2</v>
      </c>
      <c r="J150" s="1">
        <v>0.53500000000000003</v>
      </c>
      <c r="K150" s="1">
        <v>11766000</v>
      </c>
      <c r="L150" s="1">
        <f t="shared" si="29"/>
        <v>-0.62548853208613042</v>
      </c>
      <c r="M150" s="1">
        <f t="shared" si="30"/>
        <v>16.280724574406538</v>
      </c>
      <c r="N150" s="1">
        <f t="shared" si="34"/>
        <v>-3.7243947858473028E-3</v>
      </c>
      <c r="O150" s="1">
        <f t="shared" si="35"/>
        <v>-3.7313476128581356E-3</v>
      </c>
      <c r="Q150" s="1">
        <v>193.8</v>
      </c>
      <c r="R150" s="1">
        <v>162235960</v>
      </c>
      <c r="S150" s="1">
        <f t="shared" si="31"/>
        <v>5.2668266994566659</v>
      </c>
      <c r="T150" s="1">
        <f t="shared" si="32"/>
        <v>18.904562376676378</v>
      </c>
      <c r="U150" s="1">
        <f t="shared" si="38"/>
        <v>-1.1476664116296862E-2</v>
      </c>
      <c r="V150" s="1">
        <f t="shared" si="37"/>
        <v>-1.1543029281674812E-2</v>
      </c>
    </row>
    <row r="151" spans="1:22" x14ac:dyDescent="0.35">
      <c r="A151" s="2">
        <v>43045</v>
      </c>
      <c r="C151" s="1">
        <v>3703</v>
      </c>
      <c r="D151" s="1">
        <v>13779</v>
      </c>
      <c r="E151" s="1">
        <f t="shared" si="27"/>
        <v>8.2168985809136128</v>
      </c>
      <c r="F151" s="1">
        <f t="shared" si="28"/>
        <v>9.5309009729939032</v>
      </c>
      <c r="G151" s="1">
        <f t="shared" si="33"/>
        <v>7.619047619047619E-3</v>
      </c>
      <c r="H151" s="1">
        <f t="shared" si="36"/>
        <v>7.5901692666756528E-3</v>
      </c>
      <c r="J151" s="1">
        <v>0.52900000000000003</v>
      </c>
      <c r="K151" s="1">
        <v>2521000</v>
      </c>
      <c r="L151" s="1">
        <f t="shared" si="29"/>
        <v>-0.63676684712383758</v>
      </c>
      <c r="M151" s="1">
        <f t="shared" si="30"/>
        <v>14.740166206170057</v>
      </c>
      <c r="N151" s="1">
        <f t="shared" si="34"/>
        <v>-1.1214953271028047E-2</v>
      </c>
      <c r="O151" s="1">
        <f t="shared" si="35"/>
        <v>-1.127831503770719E-2</v>
      </c>
      <c r="Q151" s="1">
        <v>217.7</v>
      </c>
      <c r="R151" s="1">
        <v>483688180</v>
      </c>
      <c r="S151" s="1">
        <f t="shared" si="31"/>
        <v>5.3831179682405015</v>
      </c>
      <c r="T151" s="1">
        <f t="shared" si="32"/>
        <v>19.996951000860356</v>
      </c>
      <c r="U151" s="1">
        <f t="shared" si="38"/>
        <v>0.12332301341589255</v>
      </c>
      <c r="V151" s="1">
        <f t="shared" si="37"/>
        <v>0.11629126878383572</v>
      </c>
    </row>
    <row r="152" spans="1:22" x14ac:dyDescent="0.35">
      <c r="A152" s="2">
        <v>43052</v>
      </c>
      <c r="C152" s="1">
        <v>3867</v>
      </c>
      <c r="D152" s="1">
        <v>18935</v>
      </c>
      <c r="E152" s="1">
        <f t="shared" si="27"/>
        <v>8.2602342916072971</v>
      </c>
      <c r="F152" s="1">
        <f t="shared" si="28"/>
        <v>9.8487673403358951</v>
      </c>
      <c r="G152" s="1">
        <f t="shared" si="33"/>
        <v>4.4288414798811772E-2</v>
      </c>
      <c r="H152" s="1">
        <f t="shared" si="36"/>
        <v>4.3335710693684464E-2</v>
      </c>
      <c r="J152" s="1">
        <v>0.51</v>
      </c>
      <c r="K152" s="1">
        <v>2680000</v>
      </c>
      <c r="L152" s="1">
        <f t="shared" si="29"/>
        <v>-0.67334455326376563</v>
      </c>
      <c r="M152" s="1">
        <f t="shared" si="30"/>
        <v>14.801327352487039</v>
      </c>
      <c r="N152" s="1">
        <f t="shared" si="34"/>
        <v>-3.5916824196597384E-2</v>
      </c>
      <c r="O152" s="1">
        <f t="shared" si="35"/>
        <v>-3.6577706139927939E-2</v>
      </c>
      <c r="Q152" s="1">
        <v>225.65</v>
      </c>
      <c r="R152" s="1">
        <v>292883780</v>
      </c>
      <c r="S152" s="1">
        <f t="shared" si="31"/>
        <v>5.41898512627301</v>
      </c>
      <c r="T152" s="1">
        <f t="shared" si="32"/>
        <v>19.495286433002722</v>
      </c>
      <c r="U152" s="1">
        <f t="shared" si="38"/>
        <v>3.6518144235186116E-2</v>
      </c>
      <c r="V152" s="1">
        <f t="shared" si="37"/>
        <v>3.5867158032508471E-2</v>
      </c>
    </row>
    <row r="153" spans="1:22" x14ac:dyDescent="0.35">
      <c r="A153" s="2">
        <v>43059</v>
      </c>
      <c r="C153" s="1">
        <v>3852</v>
      </c>
      <c r="D153" s="1">
        <v>8198</v>
      </c>
      <c r="E153" s="1">
        <f t="shared" si="27"/>
        <v>8.2563477729180157</v>
      </c>
      <c r="F153" s="1">
        <f t="shared" si="28"/>
        <v>9.0116455010642831</v>
      </c>
      <c r="G153" s="1">
        <f t="shared" si="33"/>
        <v>-3.8789759503491078E-3</v>
      </c>
      <c r="H153" s="1">
        <f t="shared" si="36"/>
        <v>-3.886518689280936E-3</v>
      </c>
      <c r="J153" s="1">
        <v>0.52800000000000002</v>
      </c>
      <c r="K153" s="1">
        <v>1861000</v>
      </c>
      <c r="L153" s="1">
        <f t="shared" si="29"/>
        <v>-0.63865899527587555</v>
      </c>
      <c r="M153" s="1">
        <f t="shared" si="30"/>
        <v>14.436624535624388</v>
      </c>
      <c r="N153" s="1">
        <f t="shared" si="34"/>
        <v>3.5294117647058851E-2</v>
      </c>
      <c r="O153" s="1">
        <f t="shared" si="35"/>
        <v>3.4685557987890109E-2</v>
      </c>
      <c r="Q153" s="1">
        <v>228</v>
      </c>
      <c r="R153" s="1">
        <v>227776590</v>
      </c>
      <c r="S153" s="1">
        <f t="shared" si="31"/>
        <v>5.4293456289544411</v>
      </c>
      <c r="T153" s="1">
        <f t="shared" si="32"/>
        <v>19.243875838112768</v>
      </c>
      <c r="U153" s="1">
        <f t="shared" si="38"/>
        <v>1.0414358519831572E-2</v>
      </c>
      <c r="V153" s="1">
        <f t="shared" si="37"/>
        <v>1.0360502681430503E-2</v>
      </c>
    </row>
    <row r="154" spans="1:22" x14ac:dyDescent="0.35">
      <c r="A154" s="2">
        <v>43066</v>
      </c>
      <c r="C154" s="1">
        <v>3874</v>
      </c>
      <c r="D154" s="1">
        <v>25144</v>
      </c>
      <c r="E154" s="1">
        <f t="shared" si="27"/>
        <v>8.2620428439669418</v>
      </c>
      <c r="F154" s="1">
        <f t="shared" si="28"/>
        <v>10.132374578477403</v>
      </c>
      <c r="G154" s="1">
        <f t="shared" si="33"/>
        <v>5.711318795430945E-3</v>
      </c>
      <c r="H154" s="1">
        <f t="shared" si="36"/>
        <v>5.6950710489250302E-3</v>
      </c>
      <c r="J154" s="1">
        <v>0.51300000000000001</v>
      </c>
      <c r="K154" s="1">
        <v>1072000</v>
      </c>
      <c r="L154" s="1">
        <f t="shared" si="29"/>
        <v>-0.66747943381136754</v>
      </c>
      <c r="M154" s="1">
        <f t="shared" si="30"/>
        <v>13.885036620612885</v>
      </c>
      <c r="N154" s="1">
        <f t="shared" si="34"/>
        <v>-2.8409090909090932E-2</v>
      </c>
      <c r="O154" s="1">
        <f t="shared" si="35"/>
        <v>-2.8820438535491971E-2</v>
      </c>
      <c r="Q154" s="1">
        <v>221.5</v>
      </c>
      <c r="R154" s="1">
        <v>185375380</v>
      </c>
      <c r="S154" s="1">
        <f t="shared" si="31"/>
        <v>5.4004225894851903</v>
      </c>
      <c r="T154" s="1">
        <f t="shared" si="32"/>
        <v>19.037893408319121</v>
      </c>
      <c r="U154" s="1">
        <f t="shared" si="38"/>
        <v>-2.850877192982456E-2</v>
      </c>
      <c r="V154" s="1">
        <f t="shared" si="37"/>
        <v>-2.8923039469250476E-2</v>
      </c>
    </row>
    <row r="155" spans="1:22" x14ac:dyDescent="0.35">
      <c r="A155" s="2">
        <v>43073</v>
      </c>
      <c r="C155" s="1">
        <v>3836</v>
      </c>
      <c r="D155" s="1">
        <v>18100</v>
      </c>
      <c r="E155" s="1">
        <f t="shared" si="27"/>
        <v>8.2521854360033284</v>
      </c>
      <c r="F155" s="1">
        <f t="shared" si="28"/>
        <v>9.803667217253917</v>
      </c>
      <c r="G155" s="1">
        <f t="shared" si="33"/>
        <v>-9.80898296334538E-3</v>
      </c>
      <c r="H155" s="1">
        <f t="shared" si="36"/>
        <v>-9.8574079636123933E-3</v>
      </c>
      <c r="J155" s="1">
        <v>0.51100000000000001</v>
      </c>
      <c r="K155" s="1">
        <v>4280000</v>
      </c>
      <c r="L155" s="1">
        <f t="shared" si="29"/>
        <v>-0.67138568877843263</v>
      </c>
      <c r="M155" s="1">
        <f t="shared" si="30"/>
        <v>15.269463567557979</v>
      </c>
      <c r="N155" s="1">
        <f t="shared" si="34"/>
        <v>-3.8986354775828493E-3</v>
      </c>
      <c r="O155" s="1">
        <f t="shared" si="35"/>
        <v>-3.9062549670650995E-3</v>
      </c>
      <c r="Q155" s="1">
        <v>220.89</v>
      </c>
      <c r="R155" s="1">
        <v>162731230</v>
      </c>
      <c r="S155" s="1">
        <f t="shared" si="31"/>
        <v>5.3976648400487353</v>
      </c>
      <c r="T155" s="1">
        <f t="shared" si="32"/>
        <v>18.90761050214077</v>
      </c>
      <c r="U155" s="1">
        <f t="shared" si="38"/>
        <v>-2.7539503386005129E-3</v>
      </c>
      <c r="V155" s="1">
        <f t="shared" si="37"/>
        <v>-2.7577494364552E-3</v>
      </c>
    </row>
    <row r="156" spans="1:22" x14ac:dyDescent="0.35">
      <c r="A156" s="2">
        <v>43080</v>
      </c>
      <c r="C156" s="1">
        <v>3958</v>
      </c>
      <c r="D156" s="1">
        <v>9932</v>
      </c>
      <c r="E156" s="1">
        <f t="shared" si="27"/>
        <v>8.2834941261625108</v>
      </c>
      <c r="F156" s="1">
        <f t="shared" si="28"/>
        <v>9.203517146628057</v>
      </c>
      <c r="G156" s="1">
        <f t="shared" si="33"/>
        <v>3.180396246089677E-2</v>
      </c>
      <c r="H156" s="1">
        <f t="shared" si="36"/>
        <v>3.1308690159182216E-2</v>
      </c>
      <c r="J156" s="1">
        <v>0.5</v>
      </c>
      <c r="K156" s="1">
        <v>1182000</v>
      </c>
      <c r="L156" s="1">
        <f t="shared" si="29"/>
        <v>-0.69314718055994529</v>
      </c>
      <c r="M156" s="1">
        <f t="shared" si="30"/>
        <v>13.982718476948181</v>
      </c>
      <c r="N156" s="1">
        <f t="shared" si="34"/>
        <v>-2.1526418786692779E-2</v>
      </c>
      <c r="O156" s="1">
        <f t="shared" si="35"/>
        <v>-2.1761491781512748E-2</v>
      </c>
      <c r="Q156" s="1">
        <v>226.53</v>
      </c>
      <c r="R156" s="1">
        <v>234017560</v>
      </c>
      <c r="S156" s="1">
        <f t="shared" si="31"/>
        <v>5.4228773864834441</v>
      </c>
      <c r="T156" s="1">
        <f t="shared" si="32"/>
        <v>19.270906713241452</v>
      </c>
      <c r="U156" s="1">
        <f t="shared" si="38"/>
        <v>2.5533070759201481E-2</v>
      </c>
      <c r="V156" s="1">
        <f t="shared" si="37"/>
        <v>2.5212546434708723E-2</v>
      </c>
    </row>
    <row r="157" spans="1:22" x14ac:dyDescent="0.35">
      <c r="A157" s="2">
        <v>43087</v>
      </c>
      <c r="C157" s="1">
        <v>3829</v>
      </c>
      <c r="D157" s="1">
        <v>13519</v>
      </c>
      <c r="E157" s="1">
        <f t="shared" si="27"/>
        <v>8.2503589514772937</v>
      </c>
      <c r="F157" s="1">
        <f t="shared" si="28"/>
        <v>9.5118513823644051</v>
      </c>
      <c r="G157" s="1">
        <f t="shared" si="33"/>
        <v>-3.2592218292066703E-2</v>
      </c>
      <c r="H157" s="1">
        <f t="shared" si="36"/>
        <v>-3.3135174685216533E-2</v>
      </c>
      <c r="J157" s="1">
        <v>0.59799999999999998</v>
      </c>
      <c r="K157" s="1">
        <v>17247000</v>
      </c>
      <c r="L157" s="1">
        <f t="shared" si="29"/>
        <v>-0.51416452503150534</v>
      </c>
      <c r="M157" s="1">
        <f t="shared" si="30"/>
        <v>16.663148773273537</v>
      </c>
      <c r="N157" s="1">
        <f t="shared" si="34"/>
        <v>0.19599999999999995</v>
      </c>
      <c r="O157" s="1">
        <f t="shared" si="35"/>
        <v>0.17898265552843995</v>
      </c>
      <c r="Q157" s="1">
        <v>221.44</v>
      </c>
      <c r="R157" s="1">
        <v>149985050</v>
      </c>
      <c r="S157" s="1">
        <f t="shared" si="31"/>
        <v>5.4001516724293044</v>
      </c>
      <c r="T157" s="1">
        <f t="shared" si="32"/>
        <v>18.826046180426811</v>
      </c>
      <c r="U157" s="1">
        <f t="shared" si="38"/>
        <v>-2.2469430097558838E-2</v>
      </c>
      <c r="V157" s="1">
        <f t="shared" si="37"/>
        <v>-2.272571405413918E-2</v>
      </c>
    </row>
    <row r="158" spans="1:22" x14ac:dyDescent="0.35">
      <c r="A158" s="2">
        <v>43094</v>
      </c>
      <c r="C158" s="1">
        <v>3870</v>
      </c>
      <c r="D158" s="1">
        <v>7326</v>
      </c>
      <c r="E158" s="1">
        <f t="shared" si="27"/>
        <v>8.261009786023827</v>
      </c>
      <c r="F158" s="1">
        <f t="shared" si="28"/>
        <v>8.89918494333876</v>
      </c>
      <c r="G158" s="1">
        <f t="shared" si="33"/>
        <v>1.0707756594411073E-2</v>
      </c>
      <c r="H158" s="1">
        <f t="shared" si="36"/>
        <v>1.0650834546533049E-2</v>
      </c>
      <c r="J158" s="1">
        <v>0.72199999999999998</v>
      </c>
      <c r="K158" s="1">
        <v>23760000</v>
      </c>
      <c r="L158" s="1">
        <f t="shared" si="29"/>
        <v>-0.32573014008931084</v>
      </c>
      <c r="M158" s="1">
        <f t="shared" si="30"/>
        <v>16.98351405245872</v>
      </c>
      <c r="N158" s="1">
        <f t="shared" si="34"/>
        <v>0.20735785953177258</v>
      </c>
      <c r="O158" s="1">
        <f t="shared" si="35"/>
        <v>0.18843438494219455</v>
      </c>
      <c r="Q158" s="1">
        <v>225.2</v>
      </c>
      <c r="R158" s="1">
        <v>96586820</v>
      </c>
      <c r="S158" s="1">
        <f t="shared" si="31"/>
        <v>5.4169888962655355</v>
      </c>
      <c r="T158" s="1">
        <f t="shared" si="32"/>
        <v>18.385952850950716</v>
      </c>
      <c r="U158" s="1">
        <f t="shared" si="38"/>
        <v>1.6979768786127128E-2</v>
      </c>
      <c r="V158" s="1">
        <f t="shared" si="37"/>
        <v>1.6837223836230465E-2</v>
      </c>
    </row>
    <row r="159" spans="1:22" x14ac:dyDescent="0.35">
      <c r="A159" s="2">
        <v>43101</v>
      </c>
      <c r="C159" s="1">
        <v>3985</v>
      </c>
      <c r="D159" s="1">
        <v>2354</v>
      </c>
      <c r="E159" s="1">
        <f t="shared" si="27"/>
        <v>8.2902925912243148</v>
      </c>
      <c r="F159" s="1">
        <f t="shared" si="28"/>
        <v>7.7638712878202218</v>
      </c>
      <c r="G159" s="1">
        <f t="shared" si="33"/>
        <v>2.9715762273901807E-2</v>
      </c>
      <c r="H159" s="1">
        <f t="shared" si="36"/>
        <v>2.928280520048783E-2</v>
      </c>
      <c r="J159" s="1">
        <v>0.71799999999999997</v>
      </c>
      <c r="K159" s="1">
        <v>10003000</v>
      </c>
      <c r="L159" s="1">
        <f t="shared" si="29"/>
        <v>-0.33128570993391293</v>
      </c>
      <c r="M159" s="1">
        <f t="shared" si="30"/>
        <v>16.118395605967319</v>
      </c>
      <c r="N159" s="1">
        <f t="shared" si="34"/>
        <v>-5.5401662049861548E-3</v>
      </c>
      <c r="O159" s="1">
        <f t="shared" si="35"/>
        <v>-5.5555698446021051E-3</v>
      </c>
      <c r="Q159" s="1">
        <v>238.6</v>
      </c>
      <c r="R159" s="1">
        <v>119727330</v>
      </c>
      <c r="S159" s="1">
        <f t="shared" si="31"/>
        <v>5.4747885096638154</v>
      </c>
      <c r="T159" s="1">
        <f t="shared" si="32"/>
        <v>18.600727465268978</v>
      </c>
      <c r="U159" s="1">
        <f t="shared" si="38"/>
        <v>5.9502664298401446E-2</v>
      </c>
      <c r="V159" s="1">
        <f t="shared" si="37"/>
        <v>5.7799613398280346E-2</v>
      </c>
    </row>
    <row r="160" spans="1:22" x14ac:dyDescent="0.35">
      <c r="A160" s="2">
        <v>43108</v>
      </c>
      <c r="C160" s="1">
        <v>3999</v>
      </c>
      <c r="D160" s="1">
        <v>10261</v>
      </c>
      <c r="E160" s="1">
        <f t="shared" si="27"/>
        <v>8.2937996088468182</v>
      </c>
      <c r="F160" s="1">
        <f t="shared" si="28"/>
        <v>9.2361055798622083</v>
      </c>
      <c r="G160" s="1">
        <f t="shared" si="33"/>
        <v>3.5131744040150566E-3</v>
      </c>
      <c r="H160" s="1">
        <f t="shared" si="36"/>
        <v>3.5070176225029974E-3</v>
      </c>
      <c r="J160" s="1">
        <v>0.70299999999999996</v>
      </c>
      <c r="K160" s="1">
        <v>2839000</v>
      </c>
      <c r="L160" s="1">
        <f t="shared" si="29"/>
        <v>-0.3523983871714722</v>
      </c>
      <c r="M160" s="1">
        <f t="shared" si="30"/>
        <v>14.858962435455108</v>
      </c>
      <c r="N160" s="1">
        <f t="shared" si="34"/>
        <v>-2.0891364902506985E-2</v>
      </c>
      <c r="O160" s="1">
        <f t="shared" si="35"/>
        <v>-2.1112677237559295E-2</v>
      </c>
      <c r="Q160" s="1">
        <v>237.75</v>
      </c>
      <c r="R160" s="1">
        <v>166507540</v>
      </c>
      <c r="S160" s="1">
        <f t="shared" si="31"/>
        <v>5.4712197014254995</v>
      </c>
      <c r="T160" s="1">
        <f t="shared" si="32"/>
        <v>18.93055115164471</v>
      </c>
      <c r="U160" s="1">
        <f t="shared" si="38"/>
        <v>-3.5624476110645196E-3</v>
      </c>
      <c r="V160" s="1">
        <f t="shared" si="37"/>
        <v>-3.5688082383160094E-3</v>
      </c>
    </row>
    <row r="161" spans="1:22" x14ac:dyDescent="0.35">
      <c r="A161" s="2">
        <v>43115</v>
      </c>
      <c r="C161" s="1">
        <v>4180</v>
      </c>
      <c r="D161" s="1">
        <v>25881</v>
      </c>
      <c r="E161" s="1">
        <f t="shared" si="27"/>
        <v>8.3380665255188013</v>
      </c>
      <c r="F161" s="1">
        <f t="shared" si="28"/>
        <v>10.161264387744689</v>
      </c>
      <c r="G161" s="1">
        <f t="shared" si="33"/>
        <v>4.5261315328832208E-2</v>
      </c>
      <c r="H161" s="1">
        <f t="shared" si="36"/>
        <v>4.4266916671983583E-2</v>
      </c>
      <c r="J161" s="1">
        <v>0.81100000000000005</v>
      </c>
      <c r="K161" s="1">
        <v>12790000</v>
      </c>
      <c r="L161" s="1">
        <f t="shared" si="29"/>
        <v>-0.20948722486672405</v>
      </c>
      <c r="M161" s="1">
        <f t="shared" si="30"/>
        <v>16.364174173555025</v>
      </c>
      <c r="N161" s="1">
        <f t="shared" si="34"/>
        <v>0.1536273115220485</v>
      </c>
      <c r="O161" s="1">
        <f t="shared" si="35"/>
        <v>0.14291116230474818</v>
      </c>
      <c r="Q161" s="1">
        <v>242.45</v>
      </c>
      <c r="R161" s="1">
        <v>184832810</v>
      </c>
      <c r="S161" s="1">
        <f t="shared" si="31"/>
        <v>5.4907955035513609</v>
      </c>
      <c r="T161" s="1">
        <f t="shared" si="32"/>
        <v>19.034962244702957</v>
      </c>
      <c r="U161" s="1">
        <f t="shared" si="38"/>
        <v>1.9768664563617196E-2</v>
      </c>
      <c r="V161" s="1">
        <f t="shared" si="37"/>
        <v>1.9575802125861606E-2</v>
      </c>
    </row>
    <row r="162" spans="1:22" x14ac:dyDescent="0.35">
      <c r="A162" s="2">
        <v>43122</v>
      </c>
      <c r="C162" s="1">
        <v>4085</v>
      </c>
      <c r="D162" s="1">
        <v>15073</v>
      </c>
      <c r="E162" s="1">
        <f t="shared" si="27"/>
        <v>8.3150770072941036</v>
      </c>
      <c r="F162" s="1">
        <f t="shared" si="28"/>
        <v>9.6206603428105293</v>
      </c>
      <c r="G162" s="1">
        <f t="shared" si="33"/>
        <v>-2.2727272727272728E-2</v>
      </c>
      <c r="H162" s="1">
        <f t="shared" si="36"/>
        <v>-2.2989518224698718E-2</v>
      </c>
      <c r="J162" s="1">
        <v>0.80400000000000005</v>
      </c>
      <c r="K162" s="1">
        <v>21062000</v>
      </c>
      <c r="L162" s="1">
        <f t="shared" si="29"/>
        <v>-0.21815600980317063</v>
      </c>
      <c r="M162" s="1">
        <f t="shared" si="30"/>
        <v>16.862981026922679</v>
      </c>
      <c r="N162" s="1">
        <f t="shared" si="34"/>
        <v>-8.6313193588162841E-3</v>
      </c>
      <c r="O162" s="1">
        <f t="shared" si="35"/>
        <v>-8.6687849364466118E-3</v>
      </c>
      <c r="Q162" s="1">
        <v>247</v>
      </c>
      <c r="R162" s="1">
        <v>190484480</v>
      </c>
      <c r="S162" s="1">
        <f t="shared" si="31"/>
        <v>5.5093883366279774</v>
      </c>
      <c r="T162" s="1">
        <f t="shared" si="32"/>
        <v>19.065081279395912</v>
      </c>
      <c r="U162" s="1">
        <f t="shared" si="38"/>
        <v>1.8766756032171629E-2</v>
      </c>
      <c r="V162" s="1">
        <f t="shared" si="37"/>
        <v>1.8592833076615925E-2</v>
      </c>
    </row>
    <row r="163" spans="1:22" x14ac:dyDescent="0.35">
      <c r="A163" s="2">
        <v>43129</v>
      </c>
      <c r="C163" s="1">
        <v>4105</v>
      </c>
      <c r="D163" s="1">
        <v>25122</v>
      </c>
      <c r="E163" s="1">
        <f t="shared" si="27"/>
        <v>8.3199610218865292</v>
      </c>
      <c r="F163" s="1">
        <f t="shared" si="28"/>
        <v>10.131499235247198</v>
      </c>
      <c r="G163" s="1">
        <f t="shared" si="33"/>
        <v>4.8959608323133411E-3</v>
      </c>
      <c r="H163" s="1">
        <f t="shared" si="36"/>
        <v>4.8840145924253587E-3</v>
      </c>
      <c r="J163" s="1">
        <v>0.80900000000000005</v>
      </c>
      <c r="K163" s="1">
        <v>2851000</v>
      </c>
      <c r="L163" s="1">
        <f t="shared" si="29"/>
        <v>-0.21195636192364531</v>
      </c>
      <c r="M163" s="1">
        <f t="shared" si="30"/>
        <v>14.86318036789481</v>
      </c>
      <c r="N163" s="1">
        <f t="shared" si="34"/>
        <v>6.2189054726368214E-3</v>
      </c>
      <c r="O163" s="1">
        <f t="shared" si="35"/>
        <v>6.199647879525429E-3</v>
      </c>
      <c r="Q163" s="1">
        <v>257.32</v>
      </c>
      <c r="R163" s="1">
        <v>316214960</v>
      </c>
      <c r="S163" s="1">
        <f t="shared" si="31"/>
        <v>5.5503204465427993</v>
      </c>
      <c r="T163" s="1">
        <f t="shared" si="32"/>
        <v>19.571932793448433</v>
      </c>
      <c r="U163" s="1">
        <f t="shared" si="38"/>
        <v>4.1781376518218595E-2</v>
      </c>
      <c r="V163" s="1">
        <f t="shared" si="37"/>
        <v>4.0932109914822455E-2</v>
      </c>
    </row>
    <row r="164" spans="1:22" x14ac:dyDescent="0.35">
      <c r="A164" s="2">
        <v>43136</v>
      </c>
      <c r="C164" s="1">
        <v>4225</v>
      </c>
      <c r="D164" s="1">
        <v>25660</v>
      </c>
      <c r="E164" s="1">
        <f t="shared" si="27"/>
        <v>8.3487745397912736</v>
      </c>
      <c r="F164" s="1">
        <f t="shared" si="28"/>
        <v>10.152688638169627</v>
      </c>
      <c r="G164" s="1">
        <f t="shared" si="33"/>
        <v>2.9232643118148598E-2</v>
      </c>
      <c r="H164" s="1">
        <f t="shared" si="36"/>
        <v>2.8813517904745685E-2</v>
      </c>
      <c r="J164" s="1">
        <v>0.8</v>
      </c>
      <c r="K164" s="1">
        <v>4493000</v>
      </c>
      <c r="L164" s="1">
        <f t="shared" si="29"/>
        <v>-0.22314355131420971</v>
      </c>
      <c r="M164" s="1">
        <f t="shared" si="30"/>
        <v>15.318031188052297</v>
      </c>
      <c r="N164" s="1">
        <f t="shared" si="34"/>
        <v>-1.1124845488257117E-2</v>
      </c>
      <c r="O164" s="1">
        <f t="shared" si="35"/>
        <v>-1.1187189390564381E-2</v>
      </c>
      <c r="Q164" s="1">
        <v>250.11</v>
      </c>
      <c r="R164" s="1">
        <v>304733120</v>
      </c>
      <c r="S164" s="1">
        <f t="shared" si="31"/>
        <v>5.5219008210906315</v>
      </c>
      <c r="T164" s="1">
        <f t="shared" si="32"/>
        <v>19.534946935127934</v>
      </c>
      <c r="U164" s="1">
        <f t="shared" si="38"/>
        <v>-2.8019586507072827E-2</v>
      </c>
      <c r="V164" s="1">
        <f t="shared" si="37"/>
        <v>-2.8419625452167779E-2</v>
      </c>
    </row>
    <row r="165" spans="1:22" x14ac:dyDescent="0.35">
      <c r="A165" s="2">
        <v>43143</v>
      </c>
      <c r="C165" s="1">
        <v>4240</v>
      </c>
      <c r="D165" s="1">
        <v>22931</v>
      </c>
      <c r="E165" s="1">
        <f t="shared" si="27"/>
        <v>8.3523185482260036</v>
      </c>
      <c r="F165" s="1">
        <f t="shared" si="28"/>
        <v>10.040244985890988</v>
      </c>
      <c r="G165" s="1">
        <f t="shared" si="33"/>
        <v>3.5502958579881655E-3</v>
      </c>
      <c r="H165" s="1">
        <f t="shared" si="36"/>
        <v>3.5440084347293315E-3</v>
      </c>
      <c r="J165" s="1">
        <v>0.90300000000000002</v>
      </c>
      <c r="K165" s="1">
        <v>18846000</v>
      </c>
      <c r="L165" s="1">
        <f t="shared" si="29"/>
        <v>-0.10203272556515161</v>
      </c>
      <c r="M165" s="1">
        <f t="shared" si="30"/>
        <v>16.75181124774884</v>
      </c>
      <c r="N165" s="1">
        <f t="shared" si="34"/>
        <v>0.12874999999999998</v>
      </c>
      <c r="O165" s="1">
        <f t="shared" si="35"/>
        <v>0.12111082574905806</v>
      </c>
      <c r="Q165" s="1">
        <v>266.99</v>
      </c>
      <c r="R165" s="1">
        <v>258832410</v>
      </c>
      <c r="S165" s="1">
        <f t="shared" si="31"/>
        <v>5.5872112045153406</v>
      </c>
      <c r="T165" s="1">
        <f t="shared" si="32"/>
        <v>19.371691344589426</v>
      </c>
      <c r="U165" s="1">
        <f t="shared" si="38"/>
        <v>6.7490304266122889E-2</v>
      </c>
      <c r="V165" s="1">
        <f t="shared" si="37"/>
        <v>6.5310383424709101E-2</v>
      </c>
    </row>
    <row r="166" spans="1:22" x14ac:dyDescent="0.35">
      <c r="A166" s="2">
        <v>43150</v>
      </c>
      <c r="C166" s="1">
        <v>4261</v>
      </c>
      <c r="D166" s="1">
        <v>3102</v>
      </c>
      <c r="E166" s="1">
        <f t="shared" si="27"/>
        <v>8.3572591534999123</v>
      </c>
      <c r="F166" s="1">
        <f t="shared" si="28"/>
        <v>8.0398023437364845</v>
      </c>
      <c r="G166" s="1">
        <f t="shared" si="33"/>
        <v>4.9528301886792451E-3</v>
      </c>
      <c r="H166" s="1">
        <f t="shared" si="36"/>
        <v>4.9406052739085441E-3</v>
      </c>
      <c r="J166" s="1">
        <v>0.96899999999999997</v>
      </c>
      <c r="K166" s="1">
        <v>7011000</v>
      </c>
      <c r="L166" s="1">
        <f t="shared" si="29"/>
        <v>-3.1490667091370848E-2</v>
      </c>
      <c r="M166" s="1">
        <f t="shared" si="30"/>
        <v>15.762990902189104</v>
      </c>
      <c r="N166" s="1">
        <f t="shared" si="34"/>
        <v>7.3089700996677678E-2</v>
      </c>
      <c r="O166" s="1">
        <f t="shared" si="35"/>
        <v>7.0542058473780839E-2</v>
      </c>
      <c r="Q166" s="1">
        <v>277.49</v>
      </c>
      <c r="R166" s="1">
        <v>170047290</v>
      </c>
      <c r="S166" s="1">
        <f t="shared" si="31"/>
        <v>5.6257848965011394</v>
      </c>
      <c r="T166" s="1">
        <f t="shared" si="32"/>
        <v>18.951587132801222</v>
      </c>
      <c r="U166" s="1">
        <f t="shared" si="38"/>
        <v>3.9327315629798867E-2</v>
      </c>
      <c r="V166" s="1">
        <f t="shared" si="37"/>
        <v>3.8573691985798665E-2</v>
      </c>
    </row>
    <row r="167" spans="1:22" x14ac:dyDescent="0.35">
      <c r="A167" s="2">
        <v>43157</v>
      </c>
      <c r="C167" s="1">
        <v>4150</v>
      </c>
      <c r="D167" s="1">
        <v>26750</v>
      </c>
      <c r="E167" s="1">
        <f t="shared" si="27"/>
        <v>8.3308636132247447</v>
      </c>
      <c r="F167" s="1">
        <f t="shared" si="28"/>
        <v>10.194289752324153</v>
      </c>
      <c r="G167" s="1">
        <f t="shared" si="33"/>
        <v>-2.60502229523586E-2</v>
      </c>
      <c r="H167" s="1">
        <f t="shared" si="36"/>
        <v>-2.6395540275168043E-2</v>
      </c>
      <c r="J167" s="1">
        <v>0.96299999999999997</v>
      </c>
      <c r="K167" s="1">
        <v>3760000</v>
      </c>
      <c r="L167" s="1">
        <f t="shared" si="29"/>
        <v>-3.7701867184011528E-2</v>
      </c>
      <c r="M167" s="1">
        <f t="shared" si="30"/>
        <v>15.139929515366077</v>
      </c>
      <c r="N167" s="1">
        <f t="shared" si="34"/>
        <v>-6.1919504643962904E-3</v>
      </c>
      <c r="O167" s="1">
        <f t="shared" si="35"/>
        <v>-6.2112000926406357E-3</v>
      </c>
      <c r="Q167" s="1">
        <v>273</v>
      </c>
      <c r="R167" s="1">
        <v>245760910</v>
      </c>
      <c r="S167" s="1">
        <f t="shared" si="31"/>
        <v>5.6094717951849598</v>
      </c>
      <c r="T167" s="1">
        <f t="shared" si="32"/>
        <v>19.319869710716205</v>
      </c>
      <c r="U167" s="1">
        <f t="shared" si="38"/>
        <v>-1.6180763270748529E-2</v>
      </c>
      <c r="V167" s="1">
        <f t="shared" si="37"/>
        <v>-1.6313101316179971E-2</v>
      </c>
    </row>
    <row r="168" spans="1:22" x14ac:dyDescent="0.35">
      <c r="A168" s="2">
        <v>43164</v>
      </c>
      <c r="C168" s="1">
        <v>4220</v>
      </c>
      <c r="D168" s="1">
        <v>34788</v>
      </c>
      <c r="E168" s="1">
        <f t="shared" si="27"/>
        <v>8.3475904070300579</v>
      </c>
      <c r="F168" s="1">
        <f t="shared" si="28"/>
        <v>10.457027778709655</v>
      </c>
      <c r="G168" s="1">
        <f t="shared" si="33"/>
        <v>1.6867469879518072E-2</v>
      </c>
      <c r="H168" s="1">
        <f t="shared" si="36"/>
        <v>1.6726793805313583E-2</v>
      </c>
      <c r="J168" s="1">
        <v>0.95</v>
      </c>
      <c r="K168" s="1">
        <v>1431000</v>
      </c>
      <c r="L168" s="1">
        <f t="shared" si="29"/>
        <v>-5.1293294387550578E-2</v>
      </c>
      <c r="M168" s="1">
        <f t="shared" si="30"/>
        <v>14.173884058538588</v>
      </c>
      <c r="N168" s="1">
        <f t="shared" si="34"/>
        <v>-1.3499480789200428E-2</v>
      </c>
      <c r="O168" s="1">
        <f t="shared" si="35"/>
        <v>-1.3591427203539001E-2</v>
      </c>
      <c r="Q168" s="1">
        <v>274.60000000000002</v>
      </c>
      <c r="R168" s="1">
        <v>151065240</v>
      </c>
      <c r="S168" s="1">
        <f t="shared" si="31"/>
        <v>5.6153154933338705</v>
      </c>
      <c r="T168" s="1">
        <f t="shared" si="32"/>
        <v>18.833222354451316</v>
      </c>
      <c r="U168" s="1">
        <f t="shared" si="38"/>
        <v>5.8608058608059441E-3</v>
      </c>
      <c r="V168" s="1">
        <f t="shared" si="37"/>
        <v>5.8436981489109214E-3</v>
      </c>
    </row>
    <row r="169" spans="1:22" x14ac:dyDescent="0.35">
      <c r="A169" s="2">
        <v>43171</v>
      </c>
      <c r="C169" s="1">
        <v>4250</v>
      </c>
      <c r="D169" s="1">
        <v>132185</v>
      </c>
      <c r="E169" s="1">
        <f t="shared" si="27"/>
        <v>8.3546742619184631</v>
      </c>
      <c r="F169" s="1">
        <f t="shared" si="28"/>
        <v>11.791957735514339</v>
      </c>
      <c r="G169" s="1">
        <f t="shared" si="33"/>
        <v>7.1090047393364926E-3</v>
      </c>
      <c r="H169" s="1">
        <f t="shared" si="36"/>
        <v>7.0838548884050419E-3</v>
      </c>
      <c r="J169" s="1">
        <v>0.95199999999999996</v>
      </c>
      <c r="K169" s="1">
        <v>4479000</v>
      </c>
      <c r="L169" s="1">
        <f t="shared" si="29"/>
        <v>-4.9190244190771781E-2</v>
      </c>
      <c r="M169" s="1">
        <f t="shared" si="30"/>
        <v>15.314910365189437</v>
      </c>
      <c r="N169" s="1">
        <f t="shared" si="34"/>
        <v>2.105263157894739E-3</v>
      </c>
      <c r="O169" s="1">
        <f t="shared" si="35"/>
        <v>2.10305019677889E-3</v>
      </c>
      <c r="Q169" s="1">
        <v>256.14999999999998</v>
      </c>
      <c r="R169" s="1">
        <v>290059220</v>
      </c>
      <c r="S169" s="1">
        <f t="shared" si="31"/>
        <v>5.5457632103852115</v>
      </c>
      <c r="T169" s="1">
        <f t="shared" si="32"/>
        <v>19.485595666993955</v>
      </c>
      <c r="U169" s="1">
        <f t="shared" si="38"/>
        <v>-6.7188638018936792E-2</v>
      </c>
      <c r="V169" s="1">
        <f t="shared" si="37"/>
        <v>-6.9552282948659575E-2</v>
      </c>
    </row>
    <row r="170" spans="1:22" x14ac:dyDescent="0.35">
      <c r="A170" s="2">
        <v>43178</v>
      </c>
      <c r="C170" s="1">
        <v>4235</v>
      </c>
      <c r="D170" s="1">
        <v>87827</v>
      </c>
      <c r="E170" s="1">
        <f t="shared" si="27"/>
        <v>8.3511386070861544</v>
      </c>
      <c r="F170" s="1">
        <f t="shared" si="28"/>
        <v>11.383124249433804</v>
      </c>
      <c r="G170" s="1">
        <f t="shared" si="33"/>
        <v>-3.5294117647058825E-3</v>
      </c>
      <c r="H170" s="1">
        <f t="shared" si="36"/>
        <v>-3.5356548323077553E-3</v>
      </c>
      <c r="J170" s="1">
        <v>0.98699999999999999</v>
      </c>
      <c r="K170" s="1">
        <v>3368000</v>
      </c>
      <c r="L170" s="1">
        <f t="shared" si="29"/>
        <v>-1.3085239548655481E-2</v>
      </c>
      <c r="M170" s="1">
        <f t="shared" si="30"/>
        <v>15.029829654344354</v>
      </c>
      <c r="N170" s="1">
        <f t="shared" si="34"/>
        <v>3.6764705882352977E-2</v>
      </c>
      <c r="O170" s="1">
        <f t="shared" si="35"/>
        <v>3.6105004642116356E-2</v>
      </c>
      <c r="Q170" s="1">
        <v>262</v>
      </c>
      <c r="R170" s="1">
        <v>277214050</v>
      </c>
      <c r="S170" s="1">
        <f t="shared" si="31"/>
        <v>5.5683445037610966</v>
      </c>
      <c r="T170" s="1">
        <f t="shared" si="32"/>
        <v>19.440300509421245</v>
      </c>
      <c r="U170" s="1">
        <f t="shared" si="38"/>
        <v>2.2838180753464856E-2</v>
      </c>
      <c r="V170" s="1">
        <f t="shared" si="37"/>
        <v>2.2581293375885568E-2</v>
      </c>
    </row>
    <row r="171" spans="1:22" x14ac:dyDescent="0.35">
      <c r="A171" s="2">
        <v>43185</v>
      </c>
      <c r="C171" s="1">
        <v>4158</v>
      </c>
      <c r="D171" s="1">
        <v>13687</v>
      </c>
      <c r="E171" s="1">
        <f t="shared" si="27"/>
        <v>8.3327894684179586</v>
      </c>
      <c r="F171" s="1">
        <f t="shared" si="28"/>
        <v>9.5242017562112657</v>
      </c>
      <c r="G171" s="1">
        <f t="shared" si="33"/>
        <v>-1.8181818181818181E-2</v>
      </c>
      <c r="H171" s="1">
        <f t="shared" si="36"/>
        <v>-1.8349138668196541E-2</v>
      </c>
      <c r="J171" s="1">
        <v>1.1000000000000001</v>
      </c>
      <c r="K171" s="1">
        <v>8401000</v>
      </c>
      <c r="L171" s="1">
        <f t="shared" si="29"/>
        <v>9.5310179804324935E-2</v>
      </c>
      <c r="M171" s="1">
        <f t="shared" si="30"/>
        <v>15.943861304346985</v>
      </c>
      <c r="N171" s="1">
        <f t="shared" si="34"/>
        <v>0.11448834853090183</v>
      </c>
      <c r="O171" s="1">
        <f t="shared" si="35"/>
        <v>0.10839541935298043</v>
      </c>
      <c r="Q171" s="1">
        <v>253.57</v>
      </c>
      <c r="R171" s="1">
        <v>190358620</v>
      </c>
      <c r="S171" s="1">
        <f t="shared" si="31"/>
        <v>5.5356399190355159</v>
      </c>
      <c r="T171" s="1">
        <f t="shared" si="32"/>
        <v>19.064420324768758</v>
      </c>
      <c r="U171" s="1">
        <f t="shared" si="38"/>
        <v>-3.2175572519083998E-2</v>
      </c>
      <c r="V171" s="1">
        <f t="shared" si="37"/>
        <v>-3.2704584725580833E-2</v>
      </c>
    </row>
    <row r="172" spans="1:22" x14ac:dyDescent="0.35">
      <c r="A172" s="2">
        <v>43192</v>
      </c>
      <c r="C172" s="1">
        <v>4152</v>
      </c>
      <c r="D172" s="1">
        <v>19093</v>
      </c>
      <c r="E172" s="1">
        <f t="shared" si="27"/>
        <v>8.3313454248457237</v>
      </c>
      <c r="F172" s="1">
        <f t="shared" si="28"/>
        <v>9.8570770547134643</v>
      </c>
      <c r="G172" s="1">
        <f t="shared" si="33"/>
        <v>-1.443001443001443E-3</v>
      </c>
      <c r="H172" s="1">
        <f t="shared" si="36"/>
        <v>-1.4440435722336913E-3</v>
      </c>
      <c r="J172" s="1">
        <v>1.056</v>
      </c>
      <c r="K172" s="1">
        <v>4065000</v>
      </c>
      <c r="L172" s="1">
        <f t="shared" si="29"/>
        <v>5.4488185284069776E-2</v>
      </c>
      <c r="M172" s="1">
        <f t="shared" si="30"/>
        <v>15.217924300964048</v>
      </c>
      <c r="N172" s="1">
        <f t="shared" si="34"/>
        <v>-4.0000000000000036E-2</v>
      </c>
      <c r="O172" s="1">
        <f t="shared" si="35"/>
        <v>-4.0821994520255166E-2</v>
      </c>
      <c r="Q172" s="1">
        <v>256.76</v>
      </c>
      <c r="R172" s="1">
        <v>244330490</v>
      </c>
      <c r="S172" s="1">
        <f t="shared" si="31"/>
        <v>5.5481417964435771</v>
      </c>
      <c r="T172" s="1">
        <f t="shared" si="32"/>
        <v>19.314032334007329</v>
      </c>
      <c r="U172" s="1">
        <f t="shared" si="38"/>
        <v>1.2580352565366557E-2</v>
      </c>
      <c r="V172" s="1">
        <f t="shared" si="37"/>
        <v>1.2501877408061296E-2</v>
      </c>
    </row>
    <row r="173" spans="1:22" x14ac:dyDescent="0.35">
      <c r="A173" s="2">
        <v>43199</v>
      </c>
      <c r="C173" s="1">
        <v>4300</v>
      </c>
      <c r="D173" s="1">
        <v>43434</v>
      </c>
      <c r="E173" s="1">
        <f t="shared" si="27"/>
        <v>8.3663703016816537</v>
      </c>
      <c r="F173" s="1">
        <f t="shared" si="28"/>
        <v>10.678997823521197</v>
      </c>
      <c r="G173" s="1">
        <f t="shared" si="33"/>
        <v>3.5645472061657031E-2</v>
      </c>
      <c r="H173" s="1">
        <f t="shared" si="36"/>
        <v>3.5024876835929218E-2</v>
      </c>
      <c r="J173" s="1">
        <v>1.107</v>
      </c>
      <c r="K173" s="1">
        <v>9746000</v>
      </c>
      <c r="L173" s="1">
        <f t="shared" si="29"/>
        <v>0.10165365372649982</v>
      </c>
      <c r="M173" s="1">
        <f t="shared" si="30"/>
        <v>16.092367502385589</v>
      </c>
      <c r="N173" s="1">
        <f t="shared" si="34"/>
        <v>4.8295454545454482E-2</v>
      </c>
      <c r="O173" s="1">
        <f t="shared" si="35"/>
        <v>4.7165468442430136E-2</v>
      </c>
      <c r="Q173" s="1">
        <v>204.7</v>
      </c>
      <c r="R173" s="1">
        <v>922907440</v>
      </c>
      <c r="S173" s="1">
        <f t="shared" si="31"/>
        <v>5.3215454926672434</v>
      </c>
      <c r="T173" s="1">
        <f t="shared" si="32"/>
        <v>20.64303950574844</v>
      </c>
      <c r="U173" s="1">
        <f t="shared" si="38"/>
        <v>-0.20275743885340397</v>
      </c>
      <c r="V173" s="1">
        <f t="shared" si="37"/>
        <v>-0.22659630377633364</v>
      </c>
    </row>
    <row r="174" spans="1:22" x14ac:dyDescent="0.35">
      <c r="A174" s="2">
        <v>43206</v>
      </c>
      <c r="C174" s="1">
        <v>4263</v>
      </c>
      <c r="D174" s="1">
        <v>28930</v>
      </c>
      <c r="E174" s="1">
        <f t="shared" si="27"/>
        <v>8.3577284167652106</v>
      </c>
      <c r="F174" s="1">
        <f t="shared" si="28"/>
        <v>10.272634397970181</v>
      </c>
      <c r="G174" s="1">
        <f t="shared" si="33"/>
        <v>-8.6046511627906972E-3</v>
      </c>
      <c r="H174" s="1">
        <f t="shared" si="36"/>
        <v>-8.6418849164435103E-3</v>
      </c>
      <c r="J174" s="1">
        <v>1.165</v>
      </c>
      <c r="K174" s="1">
        <v>19506000</v>
      </c>
      <c r="L174" s="1">
        <f t="shared" si="29"/>
        <v>0.15272108701766393</v>
      </c>
      <c r="M174" s="1">
        <f t="shared" si="30"/>
        <v>16.786232668514096</v>
      </c>
      <c r="N174" s="1">
        <f t="shared" si="34"/>
        <v>5.2393857271906097E-2</v>
      </c>
      <c r="O174" s="1">
        <f t="shared" si="35"/>
        <v>5.1067433291164054E-2</v>
      </c>
      <c r="Q174" s="1">
        <v>215.36</v>
      </c>
      <c r="R174" s="1">
        <v>735054470</v>
      </c>
      <c r="S174" s="1">
        <f t="shared" si="31"/>
        <v>5.372311046456363</v>
      </c>
      <c r="T174" s="1">
        <f t="shared" si="32"/>
        <v>20.415455163274725</v>
      </c>
      <c r="U174" s="1">
        <f t="shared" si="38"/>
        <v>5.207620908646813E-2</v>
      </c>
      <c r="V174" s="1">
        <f t="shared" si="37"/>
        <v>5.0765553789119282E-2</v>
      </c>
    </row>
    <row r="175" spans="1:22" x14ac:dyDescent="0.35">
      <c r="A175" s="2">
        <v>43213</v>
      </c>
      <c r="C175" s="1">
        <v>4330</v>
      </c>
      <c r="D175" s="1">
        <v>15630</v>
      </c>
      <c r="E175" s="1">
        <f t="shared" si="27"/>
        <v>8.3733228209965347</v>
      </c>
      <c r="F175" s="1">
        <f t="shared" si="28"/>
        <v>9.6569474234155219</v>
      </c>
      <c r="G175" s="1">
        <f t="shared" si="33"/>
        <v>1.5716631480178277E-2</v>
      </c>
      <c r="H175" s="1">
        <f t="shared" si="36"/>
        <v>1.5594404231325135E-2</v>
      </c>
      <c r="J175" s="1">
        <v>1.1599999999999999</v>
      </c>
      <c r="K175" s="1">
        <v>3445000</v>
      </c>
      <c r="L175" s="1">
        <f t="shared" si="29"/>
        <v>0.14842000511827322</v>
      </c>
      <c r="M175" s="1">
        <f t="shared" si="30"/>
        <v>15.052434462429895</v>
      </c>
      <c r="N175" s="1">
        <f t="shared" si="34"/>
        <v>-4.2918454935623306E-3</v>
      </c>
      <c r="O175" s="1">
        <f t="shared" si="35"/>
        <v>-4.3010818993906973E-3</v>
      </c>
      <c r="Q175" s="1">
        <v>224.8</v>
      </c>
      <c r="R175" s="1">
        <v>436116690</v>
      </c>
      <c r="S175" s="1">
        <f t="shared" si="31"/>
        <v>5.4152111180195357</v>
      </c>
      <c r="T175" s="1">
        <f t="shared" si="32"/>
        <v>19.893420403119428</v>
      </c>
      <c r="U175" s="1">
        <f t="shared" si="38"/>
        <v>4.3833580980683497E-2</v>
      </c>
      <c r="V175" s="1">
        <f t="shared" si="37"/>
        <v>4.2900071563173089E-2</v>
      </c>
    </row>
    <row r="176" spans="1:22" x14ac:dyDescent="0.35">
      <c r="A176" s="2">
        <v>43220</v>
      </c>
      <c r="C176" s="1">
        <v>4370</v>
      </c>
      <c r="D176" s="1">
        <v>4242</v>
      </c>
      <c r="E176" s="1">
        <f t="shared" si="27"/>
        <v>8.382518288089635</v>
      </c>
      <c r="F176" s="1">
        <f t="shared" si="28"/>
        <v>8.3527901351246285</v>
      </c>
      <c r="G176" s="1">
        <f t="shared" si="33"/>
        <v>9.2378752886836026E-3</v>
      </c>
      <c r="H176" s="1">
        <f t="shared" si="36"/>
        <v>9.1954670931003943E-3</v>
      </c>
      <c r="J176" s="1">
        <v>1.157</v>
      </c>
      <c r="K176" s="1">
        <v>485000</v>
      </c>
      <c r="L176" s="1">
        <f t="shared" si="29"/>
        <v>0.14583044821153954</v>
      </c>
      <c r="M176" s="1">
        <f t="shared" si="30"/>
        <v>13.091904169919621</v>
      </c>
      <c r="N176" s="1">
        <f t="shared" si="34"/>
        <v>-2.5862068965516309E-3</v>
      </c>
      <c r="O176" s="1">
        <f t="shared" si="35"/>
        <v>-2.5895569067336775E-3</v>
      </c>
      <c r="Q176" s="1">
        <v>228.55</v>
      </c>
      <c r="R176" s="1">
        <v>207165160</v>
      </c>
      <c r="S176" s="1">
        <f t="shared" si="31"/>
        <v>5.4317550047777532</v>
      </c>
      <c r="T176" s="1">
        <f t="shared" si="32"/>
        <v>19.149026907493212</v>
      </c>
      <c r="U176" s="1">
        <f t="shared" si="38"/>
        <v>1.6681494661921707E-2</v>
      </c>
      <c r="V176" s="1">
        <f t="shared" si="37"/>
        <v>1.6543886758217469E-2</v>
      </c>
    </row>
    <row r="177" spans="1:22" x14ac:dyDescent="0.35">
      <c r="A177" s="2">
        <v>43227</v>
      </c>
      <c r="C177" s="1">
        <v>4300</v>
      </c>
      <c r="D177" s="1">
        <v>24170</v>
      </c>
      <c r="E177" s="1">
        <f t="shared" si="27"/>
        <v>8.3663703016816537</v>
      </c>
      <c r="F177" s="1">
        <f t="shared" si="28"/>
        <v>10.092867473697529</v>
      </c>
      <c r="G177" s="1">
        <f t="shared" si="33"/>
        <v>-1.6018306636155607E-2</v>
      </c>
      <c r="H177" s="1">
        <f t="shared" si="36"/>
        <v>-1.6147986407981992E-2</v>
      </c>
      <c r="J177" s="1">
        <v>1.1599999999999999</v>
      </c>
      <c r="K177" s="1">
        <v>5061000</v>
      </c>
      <c r="L177" s="1">
        <f t="shared" si="29"/>
        <v>0.14842000511827322</v>
      </c>
      <c r="M177" s="1">
        <f t="shared" si="30"/>
        <v>15.437074650196214</v>
      </c>
      <c r="N177" s="1">
        <f t="shared" si="34"/>
        <v>2.592912705272162E-3</v>
      </c>
      <c r="O177" s="1">
        <f t="shared" si="35"/>
        <v>2.5895569067336767E-3</v>
      </c>
      <c r="Q177" s="1">
        <v>235.72</v>
      </c>
      <c r="R177" s="1">
        <v>220523880</v>
      </c>
      <c r="S177" s="1">
        <f t="shared" si="31"/>
        <v>5.4626446599697127</v>
      </c>
      <c r="T177" s="1">
        <f t="shared" si="32"/>
        <v>19.211516546306953</v>
      </c>
      <c r="U177" s="1">
        <f t="shared" si="38"/>
        <v>3.1371691096040197E-2</v>
      </c>
      <c r="V177" s="1">
        <f t="shared" si="37"/>
        <v>3.088965519195918E-2</v>
      </c>
    </row>
    <row r="178" spans="1:22" x14ac:dyDescent="0.35">
      <c r="A178" s="2">
        <v>43234</v>
      </c>
      <c r="C178" s="1">
        <v>4300</v>
      </c>
      <c r="D178" s="1">
        <v>33357</v>
      </c>
      <c r="E178" s="1">
        <f t="shared" si="27"/>
        <v>8.3663703016816537</v>
      </c>
      <c r="F178" s="1">
        <f t="shared" si="28"/>
        <v>10.415022924371359</v>
      </c>
      <c r="G178" s="1">
        <f t="shared" si="33"/>
        <v>0</v>
      </c>
      <c r="H178" s="1">
        <f t="shared" si="36"/>
        <v>0</v>
      </c>
      <c r="J178" s="1">
        <v>1.208</v>
      </c>
      <c r="K178" s="1">
        <v>9496000</v>
      </c>
      <c r="L178" s="1">
        <f t="shared" si="29"/>
        <v>0.18896609951262316</v>
      </c>
      <c r="M178" s="1">
        <f t="shared" si="30"/>
        <v>16.06638121527164</v>
      </c>
      <c r="N178" s="1">
        <f t="shared" si="34"/>
        <v>4.1379310344827627E-2</v>
      </c>
      <c r="O178" s="1">
        <f t="shared" si="35"/>
        <v>4.0546094394350009E-2</v>
      </c>
      <c r="Q178" s="1">
        <v>222.2</v>
      </c>
      <c r="R178" s="1">
        <v>261732400</v>
      </c>
      <c r="S178" s="1">
        <f t="shared" si="31"/>
        <v>5.4035778772055298</v>
      </c>
      <c r="T178" s="1">
        <f t="shared" si="32"/>
        <v>19.38283316572166</v>
      </c>
      <c r="U178" s="1">
        <f t="shared" si="38"/>
        <v>-5.7356185304598718E-2</v>
      </c>
      <c r="V178" s="1">
        <f t="shared" si="37"/>
        <v>-5.9066782764183041E-2</v>
      </c>
    </row>
    <row r="179" spans="1:22" x14ac:dyDescent="0.35">
      <c r="A179" s="2">
        <v>43241</v>
      </c>
      <c r="C179" s="1">
        <v>4260</v>
      </c>
      <c r="D179" s="1">
        <v>7408</v>
      </c>
      <c r="E179" s="1">
        <f t="shared" si="27"/>
        <v>8.3570244392634159</v>
      </c>
      <c r="F179" s="1">
        <f t="shared" si="28"/>
        <v>8.9103157763260157</v>
      </c>
      <c r="G179" s="1">
        <f t="shared" si="33"/>
        <v>-9.3023255813953487E-3</v>
      </c>
      <c r="H179" s="1">
        <f t="shared" si="36"/>
        <v>-9.345862418237658E-3</v>
      </c>
      <c r="J179" s="1">
        <v>1.278</v>
      </c>
      <c r="K179" s="1">
        <v>3740000</v>
      </c>
      <c r="L179" s="1">
        <f t="shared" si="29"/>
        <v>0.24529635595534308</v>
      </c>
      <c r="M179" s="1">
        <f t="shared" si="30"/>
        <v>15.134596169390715</v>
      </c>
      <c r="N179" s="1">
        <f t="shared" si="34"/>
        <v>5.7947019867549722E-2</v>
      </c>
      <c r="O179" s="1">
        <f t="shared" si="35"/>
        <v>5.6330256442719981E-2</v>
      </c>
      <c r="Q179" s="1">
        <v>220</v>
      </c>
      <c r="R179" s="1">
        <v>218466160</v>
      </c>
      <c r="S179" s="1">
        <f t="shared" si="31"/>
        <v>5.393627546352362</v>
      </c>
      <c r="T179" s="1">
        <f t="shared" si="32"/>
        <v>19.202141686363806</v>
      </c>
      <c r="U179" s="1">
        <f t="shared" si="38"/>
        <v>-9.9009900990098508E-3</v>
      </c>
      <c r="V179" s="1">
        <f t="shared" si="37"/>
        <v>-9.9503308531679793E-3</v>
      </c>
    </row>
    <row r="180" spans="1:22" x14ac:dyDescent="0.35">
      <c r="A180" s="2">
        <v>43248</v>
      </c>
      <c r="C180" s="1">
        <v>4340</v>
      </c>
      <c r="D180" s="1">
        <v>16520</v>
      </c>
      <c r="E180" s="1">
        <f t="shared" si="27"/>
        <v>8.375629627094451</v>
      </c>
      <c r="F180" s="1">
        <f t="shared" si="28"/>
        <v>9.7123270470749699</v>
      </c>
      <c r="G180" s="1">
        <f t="shared" si="33"/>
        <v>1.8779342723004695E-2</v>
      </c>
      <c r="H180" s="1">
        <f t="shared" si="36"/>
        <v>1.8605187831034486E-2</v>
      </c>
      <c r="J180" s="1">
        <v>1.3160000000000001</v>
      </c>
      <c r="K180" s="1">
        <v>5725000</v>
      </c>
      <c r="L180" s="1">
        <f t="shared" si="29"/>
        <v>0.27459683290312548</v>
      </c>
      <c r="M180" s="1">
        <f t="shared" si="30"/>
        <v>15.560353107404577</v>
      </c>
      <c r="N180" s="1">
        <f t="shared" si="34"/>
        <v>2.9733959311424127E-2</v>
      </c>
      <c r="O180" s="1">
        <f t="shared" si="35"/>
        <v>2.9300476947782383E-2</v>
      </c>
      <c r="Q180" s="1">
        <v>220</v>
      </c>
      <c r="R180" s="1">
        <v>210702420</v>
      </c>
      <c r="S180" s="1">
        <f t="shared" si="31"/>
        <v>5.393627546352362</v>
      </c>
      <c r="T180" s="1">
        <f t="shared" si="32"/>
        <v>19.165957364232902</v>
      </c>
      <c r="U180" s="1">
        <f t="shared" si="38"/>
        <v>0</v>
      </c>
      <c r="V180" s="1">
        <f t="shared" si="37"/>
        <v>0</v>
      </c>
    </row>
    <row r="181" spans="1:22" x14ac:dyDescent="0.35">
      <c r="A181" s="2">
        <v>43255</v>
      </c>
      <c r="C181" s="1">
        <v>4400</v>
      </c>
      <c r="D181" s="1">
        <v>7936</v>
      </c>
      <c r="E181" s="1">
        <f t="shared" si="27"/>
        <v>8.3893598199063533</v>
      </c>
      <c r="F181" s="1">
        <f t="shared" si="28"/>
        <v>8.9791646489647086</v>
      </c>
      <c r="G181" s="1">
        <f t="shared" si="33"/>
        <v>1.3824884792626729E-2</v>
      </c>
      <c r="H181" s="1">
        <f t="shared" si="36"/>
        <v>1.3730192811902037E-2</v>
      </c>
      <c r="J181" s="1">
        <v>1.2949999999999999</v>
      </c>
      <c r="K181" s="1">
        <v>5076000</v>
      </c>
      <c r="L181" s="1">
        <f t="shared" si="29"/>
        <v>0.25851069515150099</v>
      </c>
      <c r="M181" s="1">
        <f t="shared" si="30"/>
        <v>15.440034107816416</v>
      </c>
      <c r="N181" s="1">
        <f t="shared" si="34"/>
        <v>-1.5957446808510738E-2</v>
      </c>
      <c r="O181" s="1">
        <f t="shared" si="35"/>
        <v>-1.6086137751624496E-2</v>
      </c>
      <c r="Q181" s="1">
        <v>212.6</v>
      </c>
      <c r="R181" s="1">
        <v>226106840</v>
      </c>
      <c r="S181" s="1">
        <f t="shared" si="31"/>
        <v>5.3594124659078473</v>
      </c>
      <c r="T181" s="1">
        <f t="shared" si="32"/>
        <v>19.236518188891452</v>
      </c>
      <c r="U181" s="1">
        <f t="shared" si="38"/>
        <v>-3.3636363636363666E-2</v>
      </c>
      <c r="V181" s="1">
        <f t="shared" si="37"/>
        <v>-3.4215080444514039E-2</v>
      </c>
    </row>
    <row r="182" spans="1:22" x14ac:dyDescent="0.35">
      <c r="A182" s="2">
        <v>43262</v>
      </c>
      <c r="C182" s="1">
        <v>4198</v>
      </c>
      <c r="D182" s="1">
        <v>17581</v>
      </c>
      <c r="E182" s="1">
        <f t="shared" si="27"/>
        <v>8.3423635003805785</v>
      </c>
      <c r="F182" s="1">
        <f t="shared" si="28"/>
        <v>9.7745740524427891</v>
      </c>
      <c r="G182" s="1">
        <f t="shared" si="33"/>
        <v>-4.5909090909090906E-2</v>
      </c>
      <c r="H182" s="1">
        <f t="shared" si="36"/>
        <v>-4.6996319525774224E-2</v>
      </c>
      <c r="J182" s="1">
        <v>1.2929999999999999</v>
      </c>
      <c r="K182" s="1">
        <v>3242000</v>
      </c>
      <c r="L182" s="1">
        <f t="shared" si="29"/>
        <v>0.25696509978972037</v>
      </c>
      <c r="M182" s="1">
        <f t="shared" si="30"/>
        <v>14.991700981277759</v>
      </c>
      <c r="N182" s="1">
        <f t="shared" si="34"/>
        <v>-1.5444015444015459E-3</v>
      </c>
      <c r="O182" s="1">
        <f t="shared" si="35"/>
        <v>-1.5455953617805973E-3</v>
      </c>
      <c r="Q182" s="1">
        <v>209.36</v>
      </c>
      <c r="R182" s="1">
        <v>205881870</v>
      </c>
      <c r="S182" s="1">
        <f t="shared" si="31"/>
        <v>5.3440552582218901</v>
      </c>
      <c r="T182" s="1">
        <f t="shared" si="32"/>
        <v>19.142813115668528</v>
      </c>
      <c r="U182" s="1">
        <f t="shared" si="38"/>
        <v>-1.5239887111947228E-2</v>
      </c>
      <c r="V182" s="1">
        <f t="shared" si="37"/>
        <v>-1.5357207685957053E-2</v>
      </c>
    </row>
    <row r="183" spans="1:22" x14ac:dyDescent="0.35">
      <c r="A183" s="2">
        <v>43269</v>
      </c>
      <c r="C183" s="1">
        <v>4291</v>
      </c>
      <c r="D183" s="1">
        <v>11393</v>
      </c>
      <c r="E183" s="1">
        <f t="shared" si="27"/>
        <v>8.3642750849915242</v>
      </c>
      <c r="F183" s="1">
        <f t="shared" si="28"/>
        <v>9.340754410698116</v>
      </c>
      <c r="G183" s="1">
        <f t="shared" si="33"/>
        <v>2.2153406383992377E-2</v>
      </c>
      <c r="H183" s="1">
        <f t="shared" si="36"/>
        <v>2.1911584610946354E-2</v>
      </c>
      <c r="J183" s="1">
        <v>1.3460000000000001</v>
      </c>
      <c r="K183" s="1">
        <v>11122000</v>
      </c>
      <c r="L183" s="1">
        <f t="shared" si="29"/>
        <v>0.2971372312225361</v>
      </c>
      <c r="M183" s="1">
        <f t="shared" si="30"/>
        <v>16.224435686729645</v>
      </c>
      <c r="N183" s="1">
        <f t="shared" si="34"/>
        <v>4.0989945862335779E-2</v>
      </c>
      <c r="O183" s="1">
        <f t="shared" si="35"/>
        <v>4.0172131432815707E-2</v>
      </c>
      <c r="Q183" s="1">
        <v>214.43</v>
      </c>
      <c r="R183" s="1">
        <v>299674360</v>
      </c>
      <c r="S183" s="1">
        <f t="shared" si="31"/>
        <v>5.3679833447811394</v>
      </c>
      <c r="T183" s="1">
        <f t="shared" si="32"/>
        <v>19.518206976408205</v>
      </c>
      <c r="U183" s="1">
        <f t="shared" si="38"/>
        <v>2.4216660298051168E-2</v>
      </c>
      <c r="V183" s="1">
        <f t="shared" si="37"/>
        <v>2.3928086559248857E-2</v>
      </c>
    </row>
    <row r="184" spans="1:22" x14ac:dyDescent="0.35">
      <c r="A184" s="2">
        <v>43276</v>
      </c>
      <c r="C184" s="1">
        <v>4350</v>
      </c>
      <c r="D184" s="1">
        <v>7559</v>
      </c>
      <c r="E184" s="1">
        <f t="shared" si="27"/>
        <v>8.3779311240827301</v>
      </c>
      <c r="F184" s="1">
        <f t="shared" si="28"/>
        <v>8.9304941852921775</v>
      </c>
      <c r="G184" s="1">
        <f t="shared" si="33"/>
        <v>1.3749708692612444E-2</v>
      </c>
      <c r="H184" s="1">
        <f t="shared" si="36"/>
        <v>1.3656039091205012E-2</v>
      </c>
      <c r="J184" s="1">
        <v>1.423</v>
      </c>
      <c r="K184" s="1">
        <v>8467000</v>
      </c>
      <c r="L184" s="1">
        <f t="shared" si="29"/>
        <v>0.35276731910771536</v>
      </c>
      <c r="M184" s="1">
        <f t="shared" si="30"/>
        <v>15.951686812624414</v>
      </c>
      <c r="N184" s="1">
        <f t="shared" si="34"/>
        <v>5.720653789004454E-2</v>
      </c>
      <c r="O184" s="1">
        <f t="shared" si="35"/>
        <v>5.5630087885179272E-2</v>
      </c>
      <c r="Q184" s="1">
        <v>218</v>
      </c>
      <c r="R184" s="1">
        <v>315984730</v>
      </c>
      <c r="S184" s="1">
        <f t="shared" si="31"/>
        <v>5.3844950627890888</v>
      </c>
      <c r="T184" s="1">
        <f t="shared" si="32"/>
        <v>19.571204447598792</v>
      </c>
      <c r="U184" s="1">
        <f t="shared" si="38"/>
        <v>1.6648789814857963E-2</v>
      </c>
      <c r="V184" s="1">
        <f t="shared" si="37"/>
        <v>1.6511718007949636E-2</v>
      </c>
    </row>
    <row r="185" spans="1:22" x14ac:dyDescent="0.35">
      <c r="A185" s="2">
        <v>43283</v>
      </c>
      <c r="C185" s="1">
        <v>4383</v>
      </c>
      <c r="D185" s="1">
        <v>12758</v>
      </c>
      <c r="E185" s="1">
        <f t="shared" si="27"/>
        <v>8.3854887004188097</v>
      </c>
      <c r="F185" s="1">
        <f t="shared" si="28"/>
        <v>9.4539138048018998</v>
      </c>
      <c r="G185" s="1">
        <f t="shared" si="33"/>
        <v>7.5862068965517242E-3</v>
      </c>
      <c r="H185" s="1">
        <f t="shared" si="36"/>
        <v>7.5575763360794333E-3</v>
      </c>
      <c r="J185" s="1">
        <v>1.48</v>
      </c>
      <c r="K185" s="1">
        <v>8221000</v>
      </c>
      <c r="L185" s="1">
        <f t="shared" si="29"/>
        <v>0.39204208777602367</v>
      </c>
      <c r="M185" s="1">
        <f t="shared" si="30"/>
        <v>15.92220241413427</v>
      </c>
      <c r="N185" s="1">
        <f t="shared" si="34"/>
        <v>4.0056219255094824E-2</v>
      </c>
      <c r="O185" s="1">
        <f t="shared" si="35"/>
        <v>3.9274768668308348E-2</v>
      </c>
      <c r="Q185" s="1">
        <v>226.71</v>
      </c>
      <c r="R185" s="1">
        <v>222878010</v>
      </c>
      <c r="S185" s="1">
        <f t="shared" si="31"/>
        <v>5.4236716677007379</v>
      </c>
      <c r="T185" s="1">
        <f t="shared" si="32"/>
        <v>19.222135139384481</v>
      </c>
      <c r="U185" s="1">
        <f t="shared" si="38"/>
        <v>3.9954128440367012E-2</v>
      </c>
      <c r="V185" s="1">
        <f t="shared" si="37"/>
        <v>3.9176604911649274E-2</v>
      </c>
    </row>
    <row r="186" spans="1:22" x14ac:dyDescent="0.35">
      <c r="A186" s="2">
        <v>43290</v>
      </c>
      <c r="C186" s="1">
        <v>4419</v>
      </c>
      <c r="D186" s="1">
        <v>15296</v>
      </c>
      <c r="E186" s="1">
        <f t="shared" si="27"/>
        <v>8.3936687051307395</v>
      </c>
      <c r="F186" s="1">
        <f t="shared" si="28"/>
        <v>9.6353466352911834</v>
      </c>
      <c r="G186" s="1">
        <f t="shared" si="33"/>
        <v>8.2135523613963042E-3</v>
      </c>
      <c r="H186" s="1">
        <f t="shared" si="36"/>
        <v>8.1800047119306891E-3</v>
      </c>
      <c r="J186" s="1">
        <v>1.9</v>
      </c>
      <c r="K186" s="1">
        <v>68015000</v>
      </c>
      <c r="L186" s="1">
        <f t="shared" si="29"/>
        <v>0.64185388617239469</v>
      </c>
      <c r="M186" s="1">
        <f t="shared" si="30"/>
        <v>18.035238827049668</v>
      </c>
      <c r="N186" s="1">
        <f t="shared" si="34"/>
        <v>0.28378378378378372</v>
      </c>
      <c r="O186" s="1">
        <f t="shared" si="35"/>
        <v>0.24981179839637108</v>
      </c>
      <c r="Q186" s="1">
        <v>229.85</v>
      </c>
      <c r="R186" s="1">
        <v>231710630</v>
      </c>
      <c r="S186" s="1">
        <f t="shared" si="31"/>
        <v>5.4374269222522367</v>
      </c>
      <c r="T186" s="1">
        <f t="shared" si="32"/>
        <v>19.260999866641122</v>
      </c>
      <c r="U186" s="1">
        <f t="shared" si="38"/>
        <v>1.3850293326275798E-2</v>
      </c>
      <c r="V186" s="1">
        <f t="shared" si="37"/>
        <v>1.3755254551498786E-2</v>
      </c>
    </row>
    <row r="187" spans="1:22" x14ac:dyDescent="0.35">
      <c r="A187" s="2">
        <v>43297</v>
      </c>
      <c r="C187" s="1">
        <v>4384</v>
      </c>
      <c r="D187" s="1">
        <v>1632</v>
      </c>
      <c r="E187" s="1">
        <f t="shared" si="27"/>
        <v>8.3857168286278512</v>
      </c>
      <c r="F187" s="1">
        <f t="shared" si="28"/>
        <v>7.3975615355240523</v>
      </c>
      <c r="G187" s="1">
        <f t="shared" si="33"/>
        <v>-7.9203439692238069E-3</v>
      </c>
      <c r="H187" s="1">
        <f t="shared" si="36"/>
        <v>-7.9518765028885018E-3</v>
      </c>
      <c r="J187" s="1">
        <v>1.9350000000000001</v>
      </c>
      <c r="K187" s="1">
        <v>56616000</v>
      </c>
      <c r="L187" s="1">
        <f t="shared" si="29"/>
        <v>0.66010732648174519</v>
      </c>
      <c r="M187" s="1">
        <f t="shared" si="30"/>
        <v>17.851802188737757</v>
      </c>
      <c r="N187" s="1">
        <f t="shared" si="34"/>
        <v>1.8421052631579022E-2</v>
      </c>
      <c r="O187" s="1">
        <f t="shared" si="35"/>
        <v>1.8253440309350517E-2</v>
      </c>
      <c r="Q187" s="1">
        <v>204.34</v>
      </c>
      <c r="R187" s="1">
        <v>379398330</v>
      </c>
      <c r="S187" s="1">
        <f t="shared" si="31"/>
        <v>5.3197852731632773</v>
      </c>
      <c r="T187" s="1">
        <f t="shared" si="32"/>
        <v>19.754097213768627</v>
      </c>
      <c r="U187" s="1">
        <f t="shared" si="38"/>
        <v>-0.11098542527735476</v>
      </c>
      <c r="V187" s="1">
        <f t="shared" si="37"/>
        <v>-0.11764164908895938</v>
      </c>
    </row>
    <row r="188" spans="1:22" x14ac:dyDescent="0.35">
      <c r="A188" s="2">
        <v>43304</v>
      </c>
      <c r="C188" s="1">
        <v>4473</v>
      </c>
      <c r="D188" s="1">
        <v>1777</v>
      </c>
      <c r="E188" s="1">
        <f t="shared" si="27"/>
        <v>8.405814603432848</v>
      </c>
      <c r="F188" s="1">
        <f t="shared" si="28"/>
        <v>7.482681828154651</v>
      </c>
      <c r="G188" s="1">
        <f t="shared" si="33"/>
        <v>2.0301094890510948E-2</v>
      </c>
      <c r="H188" s="1">
        <f t="shared" si="36"/>
        <v>2.0097774804996606E-2</v>
      </c>
      <c r="J188" s="1">
        <v>1.7989999999999999</v>
      </c>
      <c r="K188" s="1">
        <v>14160000</v>
      </c>
      <c r="L188" s="1">
        <f t="shared" si="29"/>
        <v>0.58723095496839606</v>
      </c>
      <c r="M188" s="1">
        <f t="shared" si="30"/>
        <v>16.465931646229848</v>
      </c>
      <c r="N188" s="1">
        <f t="shared" si="34"/>
        <v>-7.028423772609825E-2</v>
      </c>
      <c r="O188" s="1">
        <f t="shared" si="35"/>
        <v>-7.287637151334915E-2</v>
      </c>
      <c r="Q188" s="1">
        <v>208.9</v>
      </c>
      <c r="R188" s="1">
        <v>304669400</v>
      </c>
      <c r="S188" s="1">
        <f t="shared" si="31"/>
        <v>5.3418556685625198</v>
      </c>
      <c r="T188" s="1">
        <f t="shared" si="32"/>
        <v>19.534737812263682</v>
      </c>
      <c r="U188" s="1">
        <f t="shared" si="38"/>
        <v>2.2315748262699435E-2</v>
      </c>
      <c r="V188" s="1">
        <f t="shared" si="37"/>
        <v>2.2070395399242521E-2</v>
      </c>
    </row>
    <row r="189" spans="1:22" x14ac:dyDescent="0.35">
      <c r="A189" s="2">
        <v>43311</v>
      </c>
      <c r="C189" s="1">
        <v>4415</v>
      </c>
      <c r="D189" s="1">
        <v>7696</v>
      </c>
      <c r="E189" s="1">
        <f t="shared" si="27"/>
        <v>8.3927631130380611</v>
      </c>
      <c r="F189" s="1">
        <f t="shared" si="28"/>
        <v>8.9484559923455418</v>
      </c>
      <c r="G189" s="1">
        <f t="shared" si="33"/>
        <v>-1.2966689023027051E-2</v>
      </c>
      <c r="H189" s="1">
        <f t="shared" si="36"/>
        <v>-1.305149039478767E-2</v>
      </c>
      <c r="J189" s="1">
        <v>1.518</v>
      </c>
      <c r="K189" s="1">
        <v>12394000</v>
      </c>
      <c r="L189" s="1">
        <f t="shared" si="29"/>
        <v>0.41739367897343821</v>
      </c>
      <c r="M189" s="1">
        <f t="shared" si="30"/>
        <v>16.332723042504188</v>
      </c>
      <c r="N189" s="1">
        <f t="shared" si="34"/>
        <v>-0.15619788771539742</v>
      </c>
      <c r="O189" s="1">
        <f t="shared" si="35"/>
        <v>-0.16983727599495788</v>
      </c>
      <c r="Q189" s="1">
        <v>202.21</v>
      </c>
      <c r="R189" s="1">
        <v>263580670</v>
      </c>
      <c r="S189" s="1">
        <f t="shared" si="31"/>
        <v>5.3093067613476386</v>
      </c>
      <c r="T189" s="1">
        <f t="shared" si="32"/>
        <v>19.389870027099544</v>
      </c>
      <c r="U189" s="1">
        <f t="shared" si="38"/>
        <v>-3.2024892292963125E-2</v>
      </c>
      <c r="V189" s="1">
        <f t="shared" si="37"/>
        <v>-3.2548907214881823E-2</v>
      </c>
    </row>
    <row r="190" spans="1:22" x14ac:dyDescent="0.35">
      <c r="A190" s="2">
        <v>43318</v>
      </c>
      <c r="C190" s="1">
        <v>4420</v>
      </c>
      <c r="D190" s="1">
        <v>13378</v>
      </c>
      <c r="E190" s="1">
        <f t="shared" si="27"/>
        <v>8.3938949750717438</v>
      </c>
      <c r="F190" s="1">
        <f t="shared" si="28"/>
        <v>9.5013668456783531</v>
      </c>
      <c r="G190" s="1">
        <f t="shared" si="33"/>
        <v>1.1325028312570782E-3</v>
      </c>
      <c r="H190" s="1">
        <f t="shared" si="36"/>
        <v>1.1318620336833308E-3</v>
      </c>
      <c r="J190" s="1">
        <v>1.464</v>
      </c>
      <c r="K190" s="1">
        <v>30681000</v>
      </c>
      <c r="L190" s="1">
        <f t="shared" si="29"/>
        <v>0.38117241553911979</v>
      </c>
      <c r="M190" s="1">
        <f t="shared" si="30"/>
        <v>17.23915412845626</v>
      </c>
      <c r="N190" s="1">
        <f t="shared" si="34"/>
        <v>-3.5573122529644299E-2</v>
      </c>
      <c r="O190" s="1">
        <f t="shared" si="35"/>
        <v>-3.6221263434318383E-2</v>
      </c>
      <c r="Q190" s="1">
        <v>186.15</v>
      </c>
      <c r="R190" s="1">
        <v>529288330</v>
      </c>
      <c r="S190" s="1">
        <f t="shared" si="31"/>
        <v>5.2265528003187258</v>
      </c>
      <c r="T190" s="1">
        <f t="shared" si="32"/>
        <v>20.087043888597247</v>
      </c>
      <c r="U190" s="1">
        <f t="shared" si="38"/>
        <v>-7.9422382671480149E-2</v>
      </c>
      <c r="V190" s="1">
        <f t="shared" si="37"/>
        <v>-8.2753961028912373E-2</v>
      </c>
    </row>
    <row r="191" spans="1:22" x14ac:dyDescent="0.35">
      <c r="A191" s="2">
        <v>43325</v>
      </c>
      <c r="C191" s="1">
        <v>4485</v>
      </c>
      <c r="D191" s="1">
        <v>6212</v>
      </c>
      <c r="E191" s="1">
        <f t="shared" si="27"/>
        <v>8.4084937744928965</v>
      </c>
      <c r="F191" s="1">
        <f t="shared" si="28"/>
        <v>8.7342381842685786</v>
      </c>
      <c r="G191" s="1">
        <f t="shared" si="33"/>
        <v>1.4705882352941176E-2</v>
      </c>
      <c r="H191" s="1">
        <f t="shared" si="36"/>
        <v>1.4598799421152631E-2</v>
      </c>
      <c r="J191" s="1">
        <v>1.478</v>
      </c>
      <c r="K191" s="1">
        <v>7183000</v>
      </c>
      <c r="L191" s="1">
        <f t="shared" si="29"/>
        <v>0.39068982252601003</v>
      </c>
      <c r="M191" s="1">
        <f t="shared" si="30"/>
        <v>15.787227681056939</v>
      </c>
      <c r="N191" s="1">
        <f t="shared" si="34"/>
        <v>9.5628415300546537E-3</v>
      </c>
      <c r="O191" s="1">
        <f t="shared" si="35"/>
        <v>9.5174069868901711E-3</v>
      </c>
      <c r="Q191" s="1">
        <v>189.55</v>
      </c>
      <c r="R191" s="1">
        <v>367106550</v>
      </c>
      <c r="S191" s="1">
        <f t="shared" si="31"/>
        <v>5.2446528419623437</v>
      </c>
      <c r="T191" s="1">
        <f t="shared" si="32"/>
        <v>19.7211626908576</v>
      </c>
      <c r="U191" s="1">
        <f t="shared" si="38"/>
        <v>1.8264840182648432E-2</v>
      </c>
      <c r="V191" s="1">
        <f t="shared" si="37"/>
        <v>1.8100041643617937E-2</v>
      </c>
    </row>
    <row r="192" spans="1:22" x14ac:dyDescent="0.35">
      <c r="A192" s="2">
        <v>43332</v>
      </c>
      <c r="C192" s="1">
        <v>4565</v>
      </c>
      <c r="D192" s="1">
        <v>4424</v>
      </c>
      <c r="E192" s="1">
        <f t="shared" si="27"/>
        <v>8.4261737930290685</v>
      </c>
      <c r="F192" s="1">
        <f t="shared" si="28"/>
        <v>8.3947995432021703</v>
      </c>
      <c r="G192" s="1">
        <f t="shared" si="33"/>
        <v>1.7837235228539576E-2</v>
      </c>
      <c r="H192" s="1">
        <f t="shared" si="36"/>
        <v>1.7680018536172411E-2</v>
      </c>
      <c r="J192" s="1">
        <v>1.3979999999999999</v>
      </c>
      <c r="K192" s="1">
        <v>5531000</v>
      </c>
      <c r="L192" s="1">
        <f t="shared" si="29"/>
        <v>0.33504264381161847</v>
      </c>
      <c r="M192" s="1">
        <f t="shared" si="30"/>
        <v>15.525879188976814</v>
      </c>
      <c r="N192" s="1">
        <f t="shared" si="34"/>
        <v>-5.4127198917456071E-2</v>
      </c>
      <c r="O192" s="1">
        <f t="shared" si="35"/>
        <v>-5.56471787143916E-2</v>
      </c>
      <c r="Q192" s="1">
        <v>180.39</v>
      </c>
      <c r="R192" s="1">
        <v>437100660</v>
      </c>
      <c r="S192" s="1">
        <f t="shared" si="31"/>
        <v>5.1951211737195866</v>
      </c>
      <c r="T192" s="1">
        <f t="shared" si="32"/>
        <v>19.895674069784359</v>
      </c>
      <c r="U192" s="1">
        <f t="shared" si="38"/>
        <v>-4.8324980216301897E-2</v>
      </c>
      <c r="V192" s="1">
        <f t="shared" si="37"/>
        <v>-4.9531668242757024E-2</v>
      </c>
    </row>
    <row r="193" spans="1:22" x14ac:dyDescent="0.35">
      <c r="A193" s="2">
        <v>43339</v>
      </c>
      <c r="C193" s="1">
        <v>4604</v>
      </c>
      <c r="D193" s="1">
        <v>10652</v>
      </c>
      <c r="E193" s="1">
        <f t="shared" si="27"/>
        <v>8.4346807698417727</v>
      </c>
      <c r="F193" s="1">
        <f t="shared" si="28"/>
        <v>9.2735029469338226</v>
      </c>
      <c r="G193" s="1">
        <f t="shared" si="33"/>
        <v>8.5432639649507119E-3</v>
      </c>
      <c r="H193" s="1">
        <f t="shared" si="36"/>
        <v>8.5069768127044622E-3</v>
      </c>
      <c r="J193" s="1">
        <v>1.3180000000000001</v>
      </c>
      <c r="K193" s="1">
        <v>5740000</v>
      </c>
      <c r="L193" s="1">
        <f t="shared" si="29"/>
        <v>0.27611543608031552</v>
      </c>
      <c r="M193" s="1">
        <f t="shared" si="30"/>
        <v>15.56296976829575</v>
      </c>
      <c r="N193" s="1">
        <f t="shared" si="34"/>
        <v>-5.7224606580829653E-2</v>
      </c>
      <c r="O193" s="1">
        <f t="shared" si="35"/>
        <v>-5.8927207731302889E-2</v>
      </c>
      <c r="Q193" s="1">
        <v>182</v>
      </c>
      <c r="R193" s="1">
        <v>270716550</v>
      </c>
      <c r="S193" s="1">
        <f t="shared" si="31"/>
        <v>5.2040066870767951</v>
      </c>
      <c r="T193" s="1">
        <f t="shared" si="32"/>
        <v>19.416582890506604</v>
      </c>
      <c r="U193" s="1">
        <f t="shared" si="38"/>
        <v>8.9251067132325168E-3</v>
      </c>
      <c r="V193" s="1">
        <f t="shared" si="37"/>
        <v>8.8855133572084532E-3</v>
      </c>
    </row>
    <row r="194" spans="1:22" x14ac:dyDescent="0.35">
      <c r="A194" s="2">
        <v>43346</v>
      </c>
      <c r="C194" s="1">
        <v>4499</v>
      </c>
      <c r="D194" s="1">
        <v>21264</v>
      </c>
      <c r="E194" s="1">
        <f t="shared" si="27"/>
        <v>8.4116104288411719</v>
      </c>
      <c r="F194" s="1">
        <f t="shared" si="28"/>
        <v>9.9647707809530264</v>
      </c>
      <c r="G194" s="1">
        <f t="shared" si="33"/>
        <v>-2.2806255430060818E-2</v>
      </c>
      <c r="H194" s="1">
        <f t="shared" si="36"/>
        <v>-2.3070341000600916E-2</v>
      </c>
      <c r="J194" s="1">
        <v>1.552</v>
      </c>
      <c r="K194" s="1">
        <v>20743000</v>
      </c>
      <c r="L194" s="1">
        <f t="shared" si="29"/>
        <v>0.43954442176102704</v>
      </c>
      <c r="M194" s="1">
        <f t="shared" si="30"/>
        <v>16.847719398328284</v>
      </c>
      <c r="N194" s="1">
        <f t="shared" si="34"/>
        <v>0.17754172989377842</v>
      </c>
      <c r="O194" s="1">
        <f t="shared" si="35"/>
        <v>0.16342898568071154</v>
      </c>
      <c r="Q194" s="1">
        <v>174.9</v>
      </c>
      <c r="R194" s="1">
        <v>250527130</v>
      </c>
      <c r="S194" s="1">
        <f t="shared" si="31"/>
        <v>5.1642143820245563</v>
      </c>
      <c r="T194" s="1">
        <f t="shared" si="32"/>
        <v>19.339077776018019</v>
      </c>
      <c r="U194" s="1">
        <f t="shared" si="38"/>
        <v>-3.9010989010988976E-2</v>
      </c>
      <c r="V194" s="1">
        <f t="shared" si="37"/>
        <v>-3.9792305052238935E-2</v>
      </c>
    </row>
    <row r="195" spans="1:22" x14ac:dyDescent="0.35">
      <c r="A195" s="2">
        <v>43353</v>
      </c>
      <c r="C195" s="1">
        <v>4620</v>
      </c>
      <c r="D195" s="1">
        <v>32862</v>
      </c>
      <c r="E195" s="1">
        <f t="shared" si="27"/>
        <v>8.4381499840757836</v>
      </c>
      <c r="F195" s="1">
        <f t="shared" si="28"/>
        <v>10.400072254011777</v>
      </c>
      <c r="G195" s="1">
        <f t="shared" si="33"/>
        <v>2.6894865525672371E-2</v>
      </c>
      <c r="H195" s="1">
        <f t="shared" si="36"/>
        <v>2.6539555234612312E-2</v>
      </c>
      <c r="J195" s="1">
        <v>1.478</v>
      </c>
      <c r="K195" s="1">
        <v>47967000</v>
      </c>
      <c r="L195" s="1">
        <f t="shared" si="29"/>
        <v>0.39068982252601003</v>
      </c>
      <c r="M195" s="1">
        <f t="shared" si="30"/>
        <v>17.686023832435666</v>
      </c>
      <c r="N195" s="1">
        <f t="shared" si="34"/>
        <v>-4.7680412371134059E-2</v>
      </c>
      <c r="O195" s="1">
        <f t="shared" si="35"/>
        <v>-4.8854599235017032E-2</v>
      </c>
      <c r="Q195" s="1">
        <v>188.71</v>
      </c>
      <c r="R195" s="1">
        <v>587404010</v>
      </c>
      <c r="S195" s="1">
        <f t="shared" si="31"/>
        <v>5.2402114451410045</v>
      </c>
      <c r="T195" s="1">
        <f t="shared" si="32"/>
        <v>20.191223403399398</v>
      </c>
      <c r="U195" s="1">
        <f t="shared" si="38"/>
        <v>7.8959405374499719E-2</v>
      </c>
      <c r="V195" s="1">
        <f t="shared" si="37"/>
        <v>7.5997063116447952E-2</v>
      </c>
    </row>
    <row r="196" spans="1:22" x14ac:dyDescent="0.35">
      <c r="A196" s="2">
        <v>43360</v>
      </c>
      <c r="C196" s="1">
        <v>4760</v>
      </c>
      <c r="D196" s="1">
        <v>6637</v>
      </c>
      <c r="E196" s="1">
        <f t="shared" ref="E196:E259" si="39">LN(C196)</f>
        <v>8.4680029472254663</v>
      </c>
      <c r="F196" s="1">
        <f t="shared" ref="F196:F259" si="40">LN(D196)</f>
        <v>8.8004153331459243</v>
      </c>
      <c r="G196" s="1">
        <f t="shared" si="33"/>
        <v>3.0303030303030304E-2</v>
      </c>
      <c r="H196" s="1">
        <f t="shared" si="36"/>
        <v>2.9852963149681128E-2</v>
      </c>
      <c r="J196" s="1">
        <v>1.518</v>
      </c>
      <c r="K196" s="1">
        <v>13644000</v>
      </c>
      <c r="L196" s="1">
        <f t="shared" ref="L196:L259" si="41">LN(J196)</f>
        <v>0.41739367897343821</v>
      </c>
      <c r="M196" s="1">
        <f t="shared" ref="M196:M259" si="42">LN(K196)</f>
        <v>16.428810422520673</v>
      </c>
      <c r="N196" s="1">
        <f t="shared" si="34"/>
        <v>2.7063599458728035E-2</v>
      </c>
      <c r="O196" s="1">
        <f t="shared" si="35"/>
        <v>2.670385644742819E-2</v>
      </c>
      <c r="Q196" s="1">
        <v>193.44</v>
      </c>
      <c r="R196" s="1">
        <v>453879050</v>
      </c>
      <c r="S196" s="1">
        <f t="shared" ref="S196:S259" si="43">LN(Q196)</f>
        <v>5.2649673868664824</v>
      </c>
      <c r="T196" s="1">
        <f t="shared" ref="T196:T259" si="44">LN(R196)</f>
        <v>19.933341310820627</v>
      </c>
      <c r="U196" s="1">
        <f t="shared" si="38"/>
        <v>2.5064914418949657E-2</v>
      </c>
      <c r="V196" s="1">
        <f t="shared" si="37"/>
        <v>2.4755941725478171E-2</v>
      </c>
    </row>
    <row r="197" spans="1:22" x14ac:dyDescent="0.35">
      <c r="A197" s="2">
        <v>43367</v>
      </c>
      <c r="C197" s="1">
        <v>4686</v>
      </c>
      <c r="D197" s="1">
        <v>8632</v>
      </c>
      <c r="E197" s="1">
        <f t="shared" si="39"/>
        <v>8.4523346190677415</v>
      </c>
      <c r="F197" s="1">
        <f t="shared" si="40"/>
        <v>9.0632315069379707</v>
      </c>
      <c r="G197" s="1">
        <f t="shared" ref="G197:G260" si="45">(C197-C196)/C196</f>
        <v>-1.5546218487394958E-2</v>
      </c>
      <c r="H197" s="1">
        <f t="shared" si="36"/>
        <v>-1.5668328157724665E-2</v>
      </c>
      <c r="J197" s="1">
        <v>1.498</v>
      </c>
      <c r="K197" s="1">
        <v>17250000</v>
      </c>
      <c r="L197" s="1">
        <f t="shared" si="41"/>
        <v>0.40413088509502776</v>
      </c>
      <c r="M197" s="1">
        <f t="shared" si="42"/>
        <v>16.663322701441643</v>
      </c>
      <c r="N197" s="1">
        <f t="shared" ref="N197:N260" si="46">(J197-J196)/J196</f>
        <v>-1.3175230566534926E-2</v>
      </c>
      <c r="O197" s="1">
        <f t="shared" ref="O197:O260" si="47">LN(J197/J196)</f>
        <v>-1.3262793878410445E-2</v>
      </c>
      <c r="Q197" s="1">
        <v>203.32</v>
      </c>
      <c r="R197" s="1">
        <v>431220610</v>
      </c>
      <c r="S197" s="1">
        <f t="shared" si="43"/>
        <v>5.314781092578702</v>
      </c>
      <c r="T197" s="1">
        <f t="shared" si="44"/>
        <v>19.882130373262839</v>
      </c>
      <c r="U197" s="1">
        <f t="shared" si="38"/>
        <v>5.1075268817204277E-2</v>
      </c>
      <c r="V197" s="1">
        <f t="shared" si="37"/>
        <v>4.9813705712219172E-2</v>
      </c>
    </row>
    <row r="198" spans="1:22" x14ac:dyDescent="0.35">
      <c r="A198" s="2">
        <v>43374</v>
      </c>
      <c r="C198" s="1">
        <v>4616</v>
      </c>
      <c r="D198" s="1">
        <v>8591</v>
      </c>
      <c r="E198" s="1">
        <f t="shared" si="39"/>
        <v>8.4372838081879351</v>
      </c>
      <c r="F198" s="1">
        <f t="shared" si="40"/>
        <v>9.0584704226380559</v>
      </c>
      <c r="G198" s="1">
        <f t="shared" si="45"/>
        <v>-1.4938113529662825E-2</v>
      </c>
      <c r="H198" s="1">
        <f t="shared" ref="H198:H261" si="48">LN(C198/C197)</f>
        <v>-1.505081087980544E-2</v>
      </c>
      <c r="J198" s="1">
        <v>1.548</v>
      </c>
      <c r="K198" s="1">
        <v>20702000</v>
      </c>
      <c r="L198" s="1">
        <f t="shared" si="41"/>
        <v>0.43696377516753537</v>
      </c>
      <c r="M198" s="1">
        <f t="shared" si="42"/>
        <v>16.845740871925834</v>
      </c>
      <c r="N198" s="1">
        <f t="shared" si="46"/>
        <v>3.3377837116154906E-2</v>
      </c>
      <c r="O198" s="1">
        <f t="shared" si="47"/>
        <v>3.2832890072507594E-2</v>
      </c>
      <c r="Q198" s="1">
        <v>187.2</v>
      </c>
      <c r="R198" s="1">
        <v>401428000</v>
      </c>
      <c r="S198" s="1">
        <f t="shared" si="43"/>
        <v>5.232177564043492</v>
      </c>
      <c r="T198" s="1">
        <f t="shared" si="44"/>
        <v>19.810538747748193</v>
      </c>
      <c r="U198" s="1">
        <f t="shared" si="38"/>
        <v>-7.9283887468030709E-2</v>
      </c>
      <c r="V198" s="1">
        <f t="shared" ref="V198:V261" si="49">LN(Q198/Q197)</f>
        <v>-8.2603528535210122E-2</v>
      </c>
    </row>
    <row r="199" spans="1:22" x14ac:dyDescent="0.35">
      <c r="A199" s="2">
        <v>43381</v>
      </c>
      <c r="C199" s="1">
        <v>4650</v>
      </c>
      <c r="D199" s="1">
        <v>8072</v>
      </c>
      <c r="E199" s="1">
        <f t="shared" si="39"/>
        <v>8.4446224985814027</v>
      </c>
      <c r="F199" s="1">
        <f t="shared" si="40"/>
        <v>8.9961565620334447</v>
      </c>
      <c r="G199" s="1">
        <f t="shared" si="45"/>
        <v>7.3656845753899483E-3</v>
      </c>
      <c r="H199" s="1">
        <f t="shared" si="48"/>
        <v>7.3386903934665546E-3</v>
      </c>
      <c r="J199" s="1">
        <v>1.496</v>
      </c>
      <c r="K199" s="1">
        <v>6750000</v>
      </c>
      <c r="L199" s="1">
        <f t="shared" si="41"/>
        <v>0.40279487955228549</v>
      </c>
      <c r="M199" s="1">
        <f t="shared" si="42"/>
        <v>15.725053062848712</v>
      </c>
      <c r="N199" s="1">
        <f t="shared" si="46"/>
        <v>-3.35917312661499E-2</v>
      </c>
      <c r="O199" s="1">
        <f t="shared" si="47"/>
        <v>-3.4168895615249897E-2</v>
      </c>
      <c r="Q199" s="1">
        <v>191.85</v>
      </c>
      <c r="R199" s="1">
        <v>424418420</v>
      </c>
      <c r="S199" s="1">
        <f t="shared" si="43"/>
        <v>5.2567138166929617</v>
      </c>
      <c r="T199" s="1">
        <f t="shared" si="44"/>
        <v>19.866230366212761</v>
      </c>
      <c r="U199" s="1">
        <f t="shared" si="38"/>
        <v>2.4839743589743623E-2</v>
      </c>
      <c r="V199" s="1">
        <f t="shared" si="49"/>
        <v>2.4536252649469736E-2</v>
      </c>
    </row>
    <row r="200" spans="1:22" x14ac:dyDescent="0.35">
      <c r="A200" s="2">
        <v>43388</v>
      </c>
      <c r="C200" s="1">
        <v>4640</v>
      </c>
      <c r="D200" s="1">
        <v>39910</v>
      </c>
      <c r="E200" s="1">
        <f t="shared" si="39"/>
        <v>8.4424696452203012</v>
      </c>
      <c r="F200" s="1">
        <f t="shared" si="40"/>
        <v>10.59438219804278</v>
      </c>
      <c r="G200" s="1">
        <f t="shared" si="45"/>
        <v>-2.1505376344086021E-3</v>
      </c>
      <c r="H200" s="1">
        <f t="shared" si="48"/>
        <v>-2.1528533611010897E-3</v>
      </c>
      <c r="J200" s="1">
        <v>1.6379999999999999</v>
      </c>
      <c r="K200" s="1">
        <v>12327000</v>
      </c>
      <c r="L200" s="1">
        <f t="shared" si="41"/>
        <v>0.49347598543087762</v>
      </c>
      <c r="M200" s="1">
        <f t="shared" si="42"/>
        <v>16.327302536533658</v>
      </c>
      <c r="N200" s="1">
        <f t="shared" si="46"/>
        <v>9.491978609625662E-2</v>
      </c>
      <c r="O200" s="1">
        <f t="shared" si="47"/>
        <v>9.0681105878592225E-2</v>
      </c>
      <c r="Q200" s="1">
        <v>183.8</v>
      </c>
      <c r="R200" s="1">
        <v>343654980</v>
      </c>
      <c r="S200" s="1">
        <f t="shared" si="43"/>
        <v>5.2138482099215864</v>
      </c>
      <c r="T200" s="1">
        <f t="shared" si="44"/>
        <v>19.655148746915319</v>
      </c>
      <c r="U200" s="1">
        <f t="shared" si="38"/>
        <v>-4.1959864477456262E-2</v>
      </c>
      <c r="V200" s="1">
        <f t="shared" si="49"/>
        <v>-4.2865606771374618E-2</v>
      </c>
    </row>
    <row r="201" spans="1:22" x14ac:dyDescent="0.35">
      <c r="A201" s="2">
        <v>43395</v>
      </c>
      <c r="C201" s="1">
        <v>4531</v>
      </c>
      <c r="D201" s="1">
        <v>16846</v>
      </c>
      <c r="E201" s="1">
        <f t="shared" si="39"/>
        <v>8.4186979446671391</v>
      </c>
      <c r="F201" s="1">
        <f t="shared" si="40"/>
        <v>9.7318685188753093</v>
      </c>
      <c r="G201" s="1">
        <f t="shared" si="45"/>
        <v>-2.3491379310344826E-2</v>
      </c>
      <c r="H201" s="1">
        <f t="shared" si="48"/>
        <v>-2.3771700553162765E-2</v>
      </c>
      <c r="J201" s="1">
        <v>1.61</v>
      </c>
      <c r="K201" s="1">
        <v>6132000</v>
      </c>
      <c r="L201" s="1">
        <f t="shared" si="41"/>
        <v>0.47623417899637172</v>
      </c>
      <c r="M201" s="1">
        <f t="shared" si="42"/>
        <v>15.629031518973841</v>
      </c>
      <c r="N201" s="1">
        <f t="shared" si="46"/>
        <v>-1.7094017094016974E-2</v>
      </c>
      <c r="O201" s="1">
        <f t="shared" si="47"/>
        <v>-1.7241806434505878E-2</v>
      </c>
      <c r="Q201" s="1">
        <v>181</v>
      </c>
      <c r="R201" s="1">
        <v>450552890</v>
      </c>
      <c r="S201" s="1">
        <f t="shared" si="43"/>
        <v>5.1984970312658261</v>
      </c>
      <c r="T201" s="1">
        <f t="shared" si="44"/>
        <v>19.92598603100717</v>
      </c>
      <c r="U201" s="1">
        <f t="shared" si="38"/>
        <v>-1.5233949945593097E-2</v>
      </c>
      <c r="V201" s="1">
        <f t="shared" si="49"/>
        <v>-1.5351178655761022E-2</v>
      </c>
    </row>
    <row r="202" spans="1:22" x14ac:dyDescent="0.35">
      <c r="A202" s="2">
        <v>43402</v>
      </c>
      <c r="C202" s="1">
        <v>4570</v>
      </c>
      <c r="D202" s="1">
        <v>10528</v>
      </c>
      <c r="E202" s="1">
        <f t="shared" si="39"/>
        <v>8.4272684838882501</v>
      </c>
      <c r="F202" s="1">
        <f t="shared" si="40"/>
        <v>9.261793653565098</v>
      </c>
      <c r="G202" s="1">
        <f t="shared" si="45"/>
        <v>8.6073714411829625E-3</v>
      </c>
      <c r="H202" s="1">
        <f t="shared" si="48"/>
        <v>8.5705392211121775E-3</v>
      </c>
      <c r="J202" s="1">
        <v>1.59</v>
      </c>
      <c r="K202" s="1">
        <v>4259000</v>
      </c>
      <c r="L202" s="1">
        <f t="shared" si="41"/>
        <v>0.46373401623214022</v>
      </c>
      <c r="M202" s="1">
        <f t="shared" si="42"/>
        <v>15.26454494890535</v>
      </c>
      <c r="N202" s="1">
        <f t="shared" si="46"/>
        <v>-1.2422360248447215E-2</v>
      </c>
      <c r="O202" s="1">
        <f t="shared" si="47"/>
        <v>-1.2500162764231494E-2</v>
      </c>
      <c r="Q202" s="1">
        <v>192.6</v>
      </c>
      <c r="R202" s="1">
        <v>336399850</v>
      </c>
      <c r="S202" s="1">
        <f t="shared" si="43"/>
        <v>5.2606154993640253</v>
      </c>
      <c r="T202" s="1">
        <f t="shared" si="44"/>
        <v>19.633811040165227</v>
      </c>
      <c r="U202" s="1">
        <f t="shared" si="38"/>
        <v>6.4088397790055221E-2</v>
      </c>
      <c r="V202" s="1">
        <f t="shared" si="49"/>
        <v>6.2118468098199445E-2</v>
      </c>
    </row>
    <row r="203" spans="1:22" x14ac:dyDescent="0.35">
      <c r="A203" s="2">
        <v>43409</v>
      </c>
      <c r="C203" s="1">
        <v>4550</v>
      </c>
      <c r="D203" s="1">
        <v>9487</v>
      </c>
      <c r="E203" s="1">
        <f t="shared" si="39"/>
        <v>8.4228825119449962</v>
      </c>
      <c r="F203" s="1">
        <f t="shared" si="40"/>
        <v>9.1576777193928773</v>
      </c>
      <c r="G203" s="1">
        <f t="shared" si="45"/>
        <v>-4.3763676148796497E-3</v>
      </c>
      <c r="H203" s="1">
        <f t="shared" si="48"/>
        <v>-4.3859719432543286E-3</v>
      </c>
      <c r="J203" s="1">
        <v>1.524</v>
      </c>
      <c r="K203" s="1">
        <v>1231000</v>
      </c>
      <c r="L203" s="1">
        <f t="shared" si="41"/>
        <v>0.42133845726445457</v>
      </c>
      <c r="M203" s="1">
        <f t="shared" si="42"/>
        <v>14.02333740516659</v>
      </c>
      <c r="N203" s="1">
        <f t="shared" si="46"/>
        <v>-4.1509433962264183E-2</v>
      </c>
      <c r="O203" s="1">
        <f t="shared" si="47"/>
        <v>-4.2395558967685619E-2</v>
      </c>
      <c r="Q203" s="1">
        <v>195.75</v>
      </c>
      <c r="R203" s="1">
        <v>355373930</v>
      </c>
      <c r="S203" s="1">
        <f t="shared" si="43"/>
        <v>5.2768383348709129</v>
      </c>
      <c r="T203" s="1">
        <f t="shared" si="44"/>
        <v>19.688681117026931</v>
      </c>
      <c r="U203" s="1">
        <f t="shared" si="38"/>
        <v>1.6355140186915917E-2</v>
      </c>
      <c r="V203" s="1">
        <f t="shared" si="49"/>
        <v>1.6222835506887384E-2</v>
      </c>
    </row>
    <row r="204" spans="1:22" x14ac:dyDescent="0.35">
      <c r="A204" s="2">
        <v>43416</v>
      </c>
      <c r="C204" s="1">
        <v>4610</v>
      </c>
      <c r="D204" s="1">
        <v>7933</v>
      </c>
      <c r="E204" s="1">
        <f t="shared" si="39"/>
        <v>8.4359831359906945</v>
      </c>
      <c r="F204" s="1">
        <f t="shared" si="40"/>
        <v>8.9787865533020028</v>
      </c>
      <c r="G204" s="1">
        <f t="shared" si="45"/>
        <v>1.3186813186813187E-2</v>
      </c>
      <c r="H204" s="1">
        <f t="shared" si="48"/>
        <v>1.3100624045698056E-2</v>
      </c>
      <c r="J204" s="1">
        <v>1.486</v>
      </c>
      <c r="K204" s="1">
        <v>1811000</v>
      </c>
      <c r="L204" s="1">
        <f t="shared" si="41"/>
        <v>0.39608794629556743</v>
      </c>
      <c r="M204" s="1">
        <f t="shared" si="42"/>
        <v>14.409389736865551</v>
      </c>
      <c r="N204" s="1">
        <f t="shared" si="46"/>
        <v>-2.4934383202099758E-2</v>
      </c>
      <c r="O204" s="1">
        <f t="shared" si="47"/>
        <v>-2.5250510968887103E-2</v>
      </c>
      <c r="Q204" s="1">
        <v>199.26</v>
      </c>
      <c r="R204" s="1">
        <v>372882720</v>
      </c>
      <c r="S204" s="1">
        <f t="shared" si="43"/>
        <v>5.2946105046167098</v>
      </c>
      <c r="T204" s="1">
        <f t="shared" si="44"/>
        <v>19.736774504574136</v>
      </c>
      <c r="U204" s="1">
        <f t="shared" si="38"/>
        <v>1.7931034482758575E-2</v>
      </c>
      <c r="V204" s="1">
        <f t="shared" si="49"/>
        <v>1.7772169745797668E-2</v>
      </c>
    </row>
    <row r="205" spans="1:22" x14ac:dyDescent="0.35">
      <c r="A205" s="2">
        <v>43423</v>
      </c>
      <c r="C205" s="1">
        <v>4690</v>
      </c>
      <c r="D205" s="1">
        <v>6666</v>
      </c>
      <c r="E205" s="1">
        <f t="shared" si="39"/>
        <v>8.4531878614403251</v>
      </c>
      <c r="F205" s="1">
        <f t="shared" si="40"/>
        <v>8.8047752588676857</v>
      </c>
      <c r="G205" s="1">
        <f t="shared" si="45"/>
        <v>1.735357917570499E-2</v>
      </c>
      <c r="H205" s="1">
        <f t="shared" si="48"/>
        <v>1.720472544963076E-2</v>
      </c>
      <c r="J205" s="1">
        <v>1.3959999999999999</v>
      </c>
      <c r="K205" s="1">
        <v>2199000</v>
      </c>
      <c r="L205" s="1">
        <f t="shared" si="41"/>
        <v>0.33361100434018065</v>
      </c>
      <c r="M205" s="1">
        <f t="shared" si="42"/>
        <v>14.603513269536899</v>
      </c>
      <c r="N205" s="1">
        <f t="shared" si="46"/>
        <v>-6.0565275908479189E-2</v>
      </c>
      <c r="O205" s="1">
        <f t="shared" si="47"/>
        <v>-6.2476941955386708E-2</v>
      </c>
      <c r="Q205" s="1">
        <v>197.3</v>
      </c>
      <c r="R205" s="1">
        <v>276142380</v>
      </c>
      <c r="S205" s="1">
        <f t="shared" si="43"/>
        <v>5.2847254130285695</v>
      </c>
      <c r="T205" s="1">
        <f t="shared" si="44"/>
        <v>19.43642716023168</v>
      </c>
      <c r="U205" s="1">
        <f t="shared" si="38"/>
        <v>-9.8363946602427962E-3</v>
      </c>
      <c r="V205" s="1">
        <f t="shared" si="49"/>
        <v>-9.8850915881404152E-3</v>
      </c>
    </row>
    <row r="206" spans="1:22" x14ac:dyDescent="0.35">
      <c r="A206" s="2">
        <v>43430</v>
      </c>
      <c r="C206" s="1">
        <v>4620</v>
      </c>
      <c r="D206" s="1">
        <v>11678</v>
      </c>
      <c r="E206" s="1">
        <f t="shared" si="39"/>
        <v>8.4381499840757836</v>
      </c>
      <c r="F206" s="1">
        <f t="shared" si="40"/>
        <v>9.3654620088434832</v>
      </c>
      <c r="G206" s="1">
        <f t="shared" si="45"/>
        <v>-1.4925373134328358E-2</v>
      </c>
      <c r="H206" s="1">
        <f t="shared" si="48"/>
        <v>-1.5037877364540559E-2</v>
      </c>
      <c r="J206" s="1">
        <v>1.44</v>
      </c>
      <c r="K206" s="1">
        <v>2404000</v>
      </c>
      <c r="L206" s="1">
        <f t="shared" si="41"/>
        <v>0.36464311358790924</v>
      </c>
      <c r="M206" s="1">
        <f t="shared" si="42"/>
        <v>14.692644574637235</v>
      </c>
      <c r="N206" s="1">
        <f t="shared" si="46"/>
        <v>3.1518624641833838E-2</v>
      </c>
      <c r="O206" s="1">
        <f t="shared" si="47"/>
        <v>3.1032109247728461E-2</v>
      </c>
      <c r="Q206" s="1">
        <v>194</v>
      </c>
      <c r="R206" s="1">
        <v>416255450</v>
      </c>
      <c r="S206" s="1">
        <f t="shared" si="43"/>
        <v>5.2678581590633282</v>
      </c>
      <c r="T206" s="1">
        <f t="shared" si="44"/>
        <v>19.846809692266309</v>
      </c>
      <c r="U206" s="1">
        <f t="shared" si="38"/>
        <v>-1.6725798276735992E-2</v>
      </c>
      <c r="V206" s="1">
        <f t="shared" si="49"/>
        <v>-1.6867253965241635E-2</v>
      </c>
    </row>
    <row r="207" spans="1:22" x14ac:dyDescent="0.35">
      <c r="A207" s="2">
        <v>43437</v>
      </c>
      <c r="C207" s="1">
        <v>4600</v>
      </c>
      <c r="D207" s="1">
        <v>7882</v>
      </c>
      <c r="E207" s="1">
        <f t="shared" si="39"/>
        <v>8.4338115824771869</v>
      </c>
      <c r="F207" s="1">
        <f t="shared" si="40"/>
        <v>8.9723369577549494</v>
      </c>
      <c r="G207" s="1">
        <f t="shared" si="45"/>
        <v>-4.329004329004329E-3</v>
      </c>
      <c r="H207" s="1">
        <f t="shared" si="48"/>
        <v>-4.3384015985981298E-3</v>
      </c>
      <c r="J207" s="1">
        <v>1.3720000000000001</v>
      </c>
      <c r="K207" s="1">
        <v>1504000</v>
      </c>
      <c r="L207" s="1">
        <f t="shared" si="41"/>
        <v>0.31626952930369356</v>
      </c>
      <c r="M207" s="1">
        <f t="shared" si="42"/>
        <v>14.223638783491921</v>
      </c>
      <c r="N207" s="1">
        <f t="shared" si="46"/>
        <v>-4.722222222222211E-2</v>
      </c>
      <c r="O207" s="1">
        <f t="shared" si="47"/>
        <v>-4.8373584284215711E-2</v>
      </c>
      <c r="Q207" s="1">
        <v>195.01</v>
      </c>
      <c r="R207" s="1">
        <v>318162900</v>
      </c>
      <c r="S207" s="1">
        <f t="shared" si="43"/>
        <v>5.273050839300149</v>
      </c>
      <c r="T207" s="1">
        <f t="shared" si="44"/>
        <v>19.578074073732907</v>
      </c>
      <c r="U207" s="1">
        <f t="shared" ref="U207:U269" si="50">(Q207-Q206)/Q206</f>
        <v>5.206185567010262E-3</v>
      </c>
      <c r="V207" s="1">
        <f t="shared" si="49"/>
        <v>5.1926802368212205E-3</v>
      </c>
    </row>
    <row r="208" spans="1:22" x14ac:dyDescent="0.35">
      <c r="A208" s="2">
        <v>43444</v>
      </c>
      <c r="C208" s="1">
        <v>4520</v>
      </c>
      <c r="D208" s="1">
        <v>43688</v>
      </c>
      <c r="E208" s="1">
        <f t="shared" si="39"/>
        <v>8.4162672728262766</v>
      </c>
      <c r="F208" s="1">
        <f t="shared" si="40"/>
        <v>10.684828743831989</v>
      </c>
      <c r="G208" s="1">
        <f t="shared" si="45"/>
        <v>-1.7391304347826087E-2</v>
      </c>
      <c r="H208" s="1">
        <f t="shared" si="48"/>
        <v>-1.7544309650909508E-2</v>
      </c>
      <c r="J208" s="1">
        <v>1.33</v>
      </c>
      <c r="K208" s="1">
        <v>14354000</v>
      </c>
      <c r="L208" s="1">
        <f t="shared" si="41"/>
        <v>0.28517894223366247</v>
      </c>
      <c r="M208" s="1">
        <f t="shared" si="42"/>
        <v>16.479539206972156</v>
      </c>
      <c r="N208" s="1">
        <f t="shared" si="46"/>
        <v>-3.0612244897959207E-2</v>
      </c>
      <c r="O208" s="1">
        <f t="shared" si="47"/>
        <v>-3.1090587070031119E-2</v>
      </c>
      <c r="Q208" s="1">
        <v>184.93</v>
      </c>
      <c r="R208" s="1">
        <v>284493370</v>
      </c>
      <c r="S208" s="1">
        <f t="shared" si="43"/>
        <v>5.2199773750967848</v>
      </c>
      <c r="T208" s="1">
        <f t="shared" si="44"/>
        <v>19.466220507216939</v>
      </c>
      <c r="U208" s="1">
        <f t="shared" si="50"/>
        <v>-5.1689656940669633E-2</v>
      </c>
      <c r="V208" s="1">
        <f t="shared" si="49"/>
        <v>-5.3073464203364125E-2</v>
      </c>
    </row>
    <row r="209" spans="1:22" x14ac:dyDescent="0.35">
      <c r="A209" s="2">
        <v>43451</v>
      </c>
      <c r="C209" s="1">
        <v>4536</v>
      </c>
      <c r="D209" s="1">
        <v>26086</v>
      </c>
      <c r="E209" s="1">
        <f t="shared" si="39"/>
        <v>8.4198008454075879</v>
      </c>
      <c r="F209" s="1">
        <f t="shared" si="40"/>
        <v>10.169154050930228</v>
      </c>
      <c r="G209" s="1">
        <f t="shared" si="45"/>
        <v>3.5398230088495575E-3</v>
      </c>
      <c r="H209" s="1">
        <f t="shared" si="48"/>
        <v>3.5335725813110445E-3</v>
      </c>
      <c r="J209" s="1">
        <v>1.3140000000000001</v>
      </c>
      <c r="K209" s="1">
        <v>2906000</v>
      </c>
      <c r="L209" s="1">
        <f t="shared" si="41"/>
        <v>0.27307592006241882</v>
      </c>
      <c r="M209" s="1">
        <f t="shared" si="42"/>
        <v>14.882288123112366</v>
      </c>
      <c r="N209" s="1">
        <f t="shared" si="46"/>
        <v>-1.2030075187969934E-2</v>
      </c>
      <c r="O209" s="1">
        <f t="shared" si="47"/>
        <v>-1.2103022171243649E-2</v>
      </c>
      <c r="Q209" s="1">
        <v>186.79</v>
      </c>
      <c r="R209" s="1">
        <v>350928790</v>
      </c>
      <c r="S209" s="1">
        <f t="shared" si="43"/>
        <v>5.2299849911712117</v>
      </c>
      <c r="T209" s="1">
        <f t="shared" si="44"/>
        <v>19.676093883354842</v>
      </c>
      <c r="U209" s="1">
        <f t="shared" si="50"/>
        <v>1.0057859730708836E-2</v>
      </c>
      <c r="V209" s="1">
        <f t="shared" si="49"/>
        <v>1.0007616074426413E-2</v>
      </c>
    </row>
    <row r="210" spans="1:22" x14ac:dyDescent="0.35">
      <c r="A210" s="2">
        <v>43458</v>
      </c>
      <c r="C210" s="1">
        <v>4710</v>
      </c>
      <c r="D210" s="1">
        <v>69224</v>
      </c>
      <c r="E210" s="1">
        <f t="shared" si="39"/>
        <v>8.4574431870104636</v>
      </c>
      <c r="F210" s="1">
        <f t="shared" si="40"/>
        <v>11.145102902286574</v>
      </c>
      <c r="G210" s="1">
        <f t="shared" si="45"/>
        <v>3.8359788359788358E-2</v>
      </c>
      <c r="H210" s="1">
        <f t="shared" si="48"/>
        <v>3.7642341602875447E-2</v>
      </c>
      <c r="J210" s="1">
        <v>1.34</v>
      </c>
      <c r="K210" s="1">
        <v>2926000</v>
      </c>
      <c r="L210" s="1">
        <f t="shared" si="41"/>
        <v>0.29266961396282004</v>
      </c>
      <c r="M210" s="1">
        <f t="shared" si="42"/>
        <v>14.889146860562207</v>
      </c>
      <c r="N210" s="1">
        <f t="shared" si="46"/>
        <v>1.9786910197869118E-2</v>
      </c>
      <c r="O210" s="1">
        <f t="shared" si="47"/>
        <v>1.9593693900401284E-2</v>
      </c>
      <c r="Q210" s="1">
        <v>186.3</v>
      </c>
      <c r="R210" s="1">
        <v>193975710</v>
      </c>
      <c r="S210" s="1">
        <f t="shared" si="43"/>
        <v>5.2273582776075429</v>
      </c>
      <c r="T210" s="1">
        <f t="shared" si="44"/>
        <v>19.083243503003086</v>
      </c>
      <c r="U210" s="1">
        <f t="shared" si="50"/>
        <v>-2.623266770169606E-3</v>
      </c>
      <c r="V210" s="1">
        <f t="shared" si="49"/>
        <v>-2.6267135636687707E-3</v>
      </c>
    </row>
    <row r="211" spans="1:22" x14ac:dyDescent="0.35">
      <c r="A211" s="2">
        <v>43465</v>
      </c>
      <c r="C211" s="1">
        <v>4688</v>
      </c>
      <c r="D211" s="1">
        <v>1362</v>
      </c>
      <c r="E211" s="1">
        <f t="shared" si="39"/>
        <v>8.4527613312568484</v>
      </c>
      <c r="F211" s="1">
        <f t="shared" si="40"/>
        <v>7.2167094867094574</v>
      </c>
      <c r="G211" s="1">
        <f t="shared" si="45"/>
        <v>-4.6709129511677281E-3</v>
      </c>
      <c r="H211" s="1">
        <f t="shared" si="48"/>
        <v>-4.6818557536148879E-3</v>
      </c>
      <c r="J211" s="1">
        <v>1.32</v>
      </c>
      <c r="K211" s="1">
        <v>397000</v>
      </c>
      <c r="L211" s="1">
        <f t="shared" si="41"/>
        <v>0.27763173659827955</v>
      </c>
      <c r="M211" s="1">
        <f t="shared" si="42"/>
        <v>12.891691559669328</v>
      </c>
      <c r="N211" s="1">
        <f t="shared" si="46"/>
        <v>-1.492537313432837E-2</v>
      </c>
      <c r="O211" s="1">
        <f t="shared" si="47"/>
        <v>-1.5037877364540559E-2</v>
      </c>
      <c r="Q211" s="1">
        <v>190.99</v>
      </c>
      <c r="R211" s="1">
        <v>72832550</v>
      </c>
      <c r="S211" s="1">
        <f t="shared" si="43"/>
        <v>5.2522210706550636</v>
      </c>
      <c r="T211" s="1">
        <f t="shared" si="44"/>
        <v>18.103673528625229</v>
      </c>
      <c r="U211" s="1">
        <f t="shared" si="50"/>
        <v>2.5174449812130958E-2</v>
      </c>
      <c r="V211" s="1">
        <f t="shared" si="49"/>
        <v>2.4862793047520322E-2</v>
      </c>
    </row>
    <row r="212" spans="1:22" x14ac:dyDescent="0.35">
      <c r="A212" s="2">
        <v>43472</v>
      </c>
      <c r="C212" s="1">
        <v>4680</v>
      </c>
      <c r="D212" s="1">
        <v>22746</v>
      </c>
      <c r="E212" s="1">
        <f t="shared" si="39"/>
        <v>8.4510533889116921</v>
      </c>
      <c r="F212" s="1">
        <f t="shared" si="40"/>
        <v>10.03214458474439</v>
      </c>
      <c r="G212" s="1">
        <f t="shared" si="45"/>
        <v>-1.7064846416382253E-3</v>
      </c>
      <c r="H212" s="1">
        <f t="shared" si="48"/>
        <v>-1.7079423451561474E-3</v>
      </c>
      <c r="J212" s="1">
        <v>1.3220000000000001</v>
      </c>
      <c r="K212" s="1">
        <v>1089000</v>
      </c>
      <c r="L212" s="1">
        <f t="shared" si="41"/>
        <v>0.27914574142949461</v>
      </c>
      <c r="M212" s="1">
        <f t="shared" si="42"/>
        <v>13.900770401915098</v>
      </c>
      <c r="N212" s="1">
        <f t="shared" si="46"/>
        <v>1.5151515151515165E-3</v>
      </c>
      <c r="O212" s="1">
        <f t="shared" si="47"/>
        <v>1.5140048312150113E-3</v>
      </c>
      <c r="Q212" s="1">
        <v>196.8</v>
      </c>
      <c r="R212" s="1">
        <v>229754300</v>
      </c>
      <c r="S212" s="1">
        <f t="shared" si="43"/>
        <v>5.2821879846181528</v>
      </c>
      <c r="T212" s="1">
        <f t="shared" si="44"/>
        <v>19.252521035020575</v>
      </c>
      <c r="U212" s="1">
        <f t="shared" si="50"/>
        <v>3.0420440860778063E-2</v>
      </c>
      <c r="V212" s="1">
        <f t="shared" si="49"/>
        <v>2.9966913963089838E-2</v>
      </c>
    </row>
    <row r="213" spans="1:22" x14ac:dyDescent="0.35">
      <c r="A213" s="2">
        <v>43479</v>
      </c>
      <c r="C213" s="1">
        <v>4686</v>
      </c>
      <c r="D213" s="1">
        <v>2719</v>
      </c>
      <c r="E213" s="1">
        <f t="shared" si="39"/>
        <v>8.4523346190677415</v>
      </c>
      <c r="F213" s="1">
        <f t="shared" si="40"/>
        <v>7.9080194446324708</v>
      </c>
      <c r="G213" s="1">
        <f t="shared" si="45"/>
        <v>1.2820512820512821E-3</v>
      </c>
      <c r="H213" s="1">
        <f t="shared" si="48"/>
        <v>1.2812301560485399E-3</v>
      </c>
      <c r="J213" s="1">
        <v>1.496</v>
      </c>
      <c r="K213" s="1">
        <v>3782000</v>
      </c>
      <c r="L213" s="1">
        <f t="shared" si="41"/>
        <v>0.40279487955228549</v>
      </c>
      <c r="M213" s="1">
        <f t="shared" si="42"/>
        <v>15.14576352820054</v>
      </c>
      <c r="N213" s="1">
        <f t="shared" si="46"/>
        <v>0.1316187594553706</v>
      </c>
      <c r="O213" s="1">
        <f t="shared" si="47"/>
        <v>0.12364913812279092</v>
      </c>
      <c r="Q213" s="1">
        <v>208.44</v>
      </c>
      <c r="R213" s="1">
        <v>294785180</v>
      </c>
      <c r="S213" s="1">
        <f t="shared" si="43"/>
        <v>5.3396512300410137</v>
      </c>
      <c r="T213" s="1">
        <f t="shared" si="44"/>
        <v>19.501757445645389</v>
      </c>
      <c r="U213" s="1">
        <f t="shared" si="50"/>
        <v>5.9146341463414562E-2</v>
      </c>
      <c r="V213" s="1">
        <f t="shared" si="49"/>
        <v>5.746324542286077E-2</v>
      </c>
    </row>
    <row r="214" spans="1:22" x14ac:dyDescent="0.35">
      <c r="A214" s="2">
        <v>43486</v>
      </c>
      <c r="C214" s="1">
        <v>4690</v>
      </c>
      <c r="D214" s="1">
        <v>14135</v>
      </c>
      <c r="E214" s="1">
        <f t="shared" si="39"/>
        <v>8.4531878614403251</v>
      </c>
      <c r="F214" s="1">
        <f t="shared" si="40"/>
        <v>9.5564092701276913</v>
      </c>
      <c r="G214" s="1">
        <f t="shared" si="45"/>
        <v>8.5360648740930435E-4</v>
      </c>
      <c r="H214" s="1">
        <f t="shared" si="48"/>
        <v>8.5324237258417558E-4</v>
      </c>
      <c r="J214" s="1">
        <v>1.482</v>
      </c>
      <c r="K214" s="1">
        <v>1627000</v>
      </c>
      <c r="L214" s="1">
        <f t="shared" si="41"/>
        <v>0.39339252687389514</v>
      </c>
      <c r="M214" s="1">
        <f t="shared" si="42"/>
        <v>14.302248386201175</v>
      </c>
      <c r="N214" s="1">
        <f t="shared" si="46"/>
        <v>-9.3582887700534838E-3</v>
      </c>
      <c r="O214" s="1">
        <f t="shared" si="47"/>
        <v>-9.4023526783903934E-3</v>
      </c>
      <c r="Q214" s="1">
        <v>212</v>
      </c>
      <c r="R214" s="1">
        <v>324031980</v>
      </c>
      <c r="S214" s="1">
        <f t="shared" si="43"/>
        <v>5.3565862746720123</v>
      </c>
      <c r="T214" s="1">
        <f t="shared" si="44"/>
        <v>19.596352772589416</v>
      </c>
      <c r="U214" s="1">
        <f t="shared" si="50"/>
        <v>1.7079255421224345E-2</v>
      </c>
      <c r="V214" s="1">
        <f t="shared" si="49"/>
        <v>1.6935044630998482E-2</v>
      </c>
    </row>
    <row r="215" spans="1:22" x14ac:dyDescent="0.35">
      <c r="A215" s="2">
        <v>43493</v>
      </c>
      <c r="C215" s="1">
        <v>4670</v>
      </c>
      <c r="D215" s="1">
        <v>8832</v>
      </c>
      <c r="E215" s="1">
        <f t="shared" si="39"/>
        <v>8.4489143506629425</v>
      </c>
      <c r="F215" s="1">
        <f t="shared" si="40"/>
        <v>9.0861367685168766</v>
      </c>
      <c r="G215" s="1">
        <f t="shared" si="45"/>
        <v>-4.2643923240938165E-3</v>
      </c>
      <c r="H215" s="1">
        <f t="shared" si="48"/>
        <v>-4.2735107773820497E-3</v>
      </c>
      <c r="J215" s="1">
        <v>1.4990000000000001</v>
      </c>
      <c r="K215" s="1">
        <v>3975000</v>
      </c>
      <c r="L215" s="1">
        <f t="shared" si="41"/>
        <v>0.40479821912046071</v>
      </c>
      <c r="M215" s="1">
        <f t="shared" si="42"/>
        <v>15.195535306070569</v>
      </c>
      <c r="N215" s="1">
        <f t="shared" si="46"/>
        <v>1.1470985155195767E-2</v>
      </c>
      <c r="O215" s="1">
        <f t="shared" si="47"/>
        <v>1.140569224656556E-2</v>
      </c>
      <c r="Q215" s="1">
        <v>216.29</v>
      </c>
      <c r="R215" s="1">
        <v>315677210</v>
      </c>
      <c r="S215" s="1">
        <f t="shared" si="43"/>
        <v>5.3766200998052103</v>
      </c>
      <c r="T215" s="1">
        <f t="shared" si="44"/>
        <v>19.570230762135662</v>
      </c>
      <c r="U215" s="1">
        <f t="shared" si="50"/>
        <v>2.0235849056603736E-2</v>
      </c>
      <c r="V215" s="1">
        <f t="shared" si="49"/>
        <v>2.0033825133197732E-2</v>
      </c>
    </row>
    <row r="216" spans="1:22" x14ac:dyDescent="0.35">
      <c r="A216" s="2">
        <v>43500</v>
      </c>
      <c r="C216" s="1">
        <v>4670</v>
      </c>
      <c r="D216" s="1">
        <v>7848</v>
      </c>
      <c r="E216" s="1">
        <f t="shared" si="39"/>
        <v>8.4489143506629425</v>
      </c>
      <c r="F216" s="1">
        <f t="shared" si="40"/>
        <v>8.9680140012451997</v>
      </c>
      <c r="G216" s="1">
        <f t="shared" si="45"/>
        <v>0</v>
      </c>
      <c r="H216" s="1">
        <f t="shared" si="48"/>
        <v>0</v>
      </c>
      <c r="J216" s="1">
        <v>1.504</v>
      </c>
      <c r="K216" s="1">
        <v>3388000</v>
      </c>
      <c r="L216" s="1">
        <f t="shared" si="41"/>
        <v>0.4081282255276481</v>
      </c>
      <c r="M216" s="1">
        <f t="shared" si="42"/>
        <v>15.035750334754082</v>
      </c>
      <c r="N216" s="1">
        <f t="shared" si="46"/>
        <v>3.335557038025279E-3</v>
      </c>
      <c r="O216" s="1">
        <f t="shared" si="47"/>
        <v>3.3300064071874295E-3</v>
      </c>
      <c r="Q216" s="1">
        <v>210.43</v>
      </c>
      <c r="R216" s="1">
        <v>254819520</v>
      </c>
      <c r="S216" s="1">
        <f t="shared" si="43"/>
        <v>5.3491530562505325</v>
      </c>
      <c r="T216" s="1">
        <f t="shared" si="44"/>
        <v>19.356066087833135</v>
      </c>
      <c r="U216" s="1">
        <f t="shared" si="50"/>
        <v>-2.7093254426926745E-2</v>
      </c>
      <c r="V216" s="1">
        <f t="shared" si="49"/>
        <v>-2.7467043554678182E-2</v>
      </c>
    </row>
    <row r="217" spans="1:22" x14ac:dyDescent="0.35">
      <c r="A217" s="2">
        <v>43507</v>
      </c>
      <c r="C217" s="1">
        <v>4800</v>
      </c>
      <c r="D217" s="1">
        <v>6853</v>
      </c>
      <c r="E217" s="1">
        <f t="shared" si="39"/>
        <v>8.4763711968959825</v>
      </c>
      <c r="F217" s="1">
        <f t="shared" si="40"/>
        <v>8.8324417915858238</v>
      </c>
      <c r="G217" s="1">
        <f t="shared" si="45"/>
        <v>2.7837259100642397E-2</v>
      </c>
      <c r="H217" s="1">
        <f t="shared" si="48"/>
        <v>2.7456846233039289E-2</v>
      </c>
      <c r="J217" s="1">
        <v>1.51</v>
      </c>
      <c r="K217" s="1">
        <v>2520000</v>
      </c>
      <c r="L217" s="1">
        <f t="shared" si="41"/>
        <v>0.41210965082683298</v>
      </c>
      <c r="M217" s="1">
        <f t="shared" si="42"/>
        <v>14.739769459487606</v>
      </c>
      <c r="N217" s="1">
        <f t="shared" si="46"/>
        <v>3.9893617021276627E-3</v>
      </c>
      <c r="O217" s="1">
        <f t="shared" si="47"/>
        <v>3.9814252991848221E-3</v>
      </c>
      <c r="Q217" s="1">
        <v>208</v>
      </c>
      <c r="R217" s="1">
        <v>443654570</v>
      </c>
      <c r="S217" s="1">
        <f t="shared" si="43"/>
        <v>5.3375380797013179</v>
      </c>
      <c r="T217" s="1">
        <f t="shared" si="44"/>
        <v>19.910556822105448</v>
      </c>
      <c r="U217" s="1">
        <f t="shared" si="50"/>
        <v>-1.1547783110773211E-2</v>
      </c>
      <c r="V217" s="1">
        <f t="shared" si="49"/>
        <v>-1.1614976549214102E-2</v>
      </c>
    </row>
    <row r="218" spans="1:22" x14ac:dyDescent="0.35">
      <c r="A218" s="2">
        <v>43514</v>
      </c>
      <c r="C218" s="1">
        <v>4776</v>
      </c>
      <c r="D218" s="1">
        <v>7832</v>
      </c>
      <c r="E218" s="1">
        <f t="shared" si="39"/>
        <v>8.4713586550724376</v>
      </c>
      <c r="F218" s="1">
        <f t="shared" si="40"/>
        <v>8.9659731842103465</v>
      </c>
      <c r="G218" s="1">
        <f t="shared" si="45"/>
        <v>-5.0000000000000001E-3</v>
      </c>
      <c r="H218" s="1">
        <f t="shared" si="48"/>
        <v>-5.0125418235442863E-3</v>
      </c>
      <c r="J218" s="1">
        <v>1.5349999999999999</v>
      </c>
      <c r="K218" s="1">
        <v>4067000</v>
      </c>
      <c r="L218" s="1">
        <f t="shared" si="41"/>
        <v>0.42853038103916041</v>
      </c>
      <c r="M218" s="1">
        <f t="shared" si="42"/>
        <v>15.218416184889362</v>
      </c>
      <c r="N218" s="1">
        <f t="shared" si="46"/>
        <v>1.6556291390728419E-2</v>
      </c>
      <c r="O218" s="1">
        <f t="shared" si="47"/>
        <v>1.642073021232749E-2</v>
      </c>
      <c r="Q218" s="1">
        <v>205.25</v>
      </c>
      <c r="R218" s="1">
        <v>324104170</v>
      </c>
      <c r="S218" s="1">
        <f t="shared" si="43"/>
        <v>5.3242287483325379</v>
      </c>
      <c r="T218" s="1">
        <f t="shared" si="44"/>
        <v>19.596575534428265</v>
      </c>
      <c r="U218" s="1">
        <f t="shared" si="50"/>
        <v>-1.3221153846153846E-2</v>
      </c>
      <c r="V218" s="1">
        <f t="shared" si="49"/>
        <v>-1.330933136878038E-2</v>
      </c>
    </row>
    <row r="219" spans="1:22" x14ac:dyDescent="0.35">
      <c r="A219" s="2">
        <v>43521</v>
      </c>
      <c r="C219" s="1">
        <v>4716</v>
      </c>
      <c r="D219" s="1">
        <v>9397</v>
      </c>
      <c r="E219" s="1">
        <f t="shared" si="39"/>
        <v>8.458716261657262</v>
      </c>
      <c r="F219" s="1">
        <f t="shared" si="40"/>
        <v>9.1481457683830651</v>
      </c>
      <c r="G219" s="1">
        <f t="shared" si="45"/>
        <v>-1.2562814070351759E-2</v>
      </c>
      <c r="H219" s="1">
        <f t="shared" si="48"/>
        <v>-1.2642393415176468E-2</v>
      </c>
      <c r="J219" s="1">
        <v>1.4850000000000001</v>
      </c>
      <c r="K219" s="1">
        <v>2702000</v>
      </c>
      <c r="L219" s="1">
        <f t="shared" si="41"/>
        <v>0.39541477225466298</v>
      </c>
      <c r="M219" s="1">
        <f t="shared" si="42"/>
        <v>14.809502797502281</v>
      </c>
      <c r="N219" s="1">
        <f t="shared" si="46"/>
        <v>-3.2573289902280013E-2</v>
      </c>
      <c r="O219" s="1">
        <f t="shared" si="47"/>
        <v>-3.3115608784497437E-2</v>
      </c>
      <c r="Q219" s="1">
        <v>206.54</v>
      </c>
      <c r="R219" s="1">
        <v>284351400</v>
      </c>
      <c r="S219" s="1">
        <f t="shared" si="43"/>
        <v>5.3304940982432578</v>
      </c>
      <c r="T219" s="1">
        <f t="shared" si="44"/>
        <v>19.465721355214722</v>
      </c>
      <c r="U219" s="1">
        <f t="shared" si="50"/>
        <v>6.2850182704019099E-3</v>
      </c>
      <c r="V219" s="1">
        <f t="shared" si="49"/>
        <v>6.2653499107203281E-3</v>
      </c>
    </row>
    <row r="220" spans="1:22" x14ac:dyDescent="0.35">
      <c r="A220" s="2">
        <v>43528</v>
      </c>
      <c r="C220" s="1">
        <v>4700</v>
      </c>
      <c r="D220" s="1">
        <v>10129</v>
      </c>
      <c r="E220" s="1">
        <f t="shared" si="39"/>
        <v>8.4553177876981493</v>
      </c>
      <c r="F220" s="1">
        <f t="shared" si="40"/>
        <v>9.2231578756867965</v>
      </c>
      <c r="G220" s="1">
        <f t="shared" si="45"/>
        <v>-3.3927056827820186E-3</v>
      </c>
      <c r="H220" s="1">
        <f t="shared" si="48"/>
        <v>-3.3984739591116212E-3</v>
      </c>
      <c r="J220" s="1">
        <v>1.3759999999999999</v>
      </c>
      <c r="K220" s="1">
        <v>2401000</v>
      </c>
      <c r="L220" s="1">
        <f t="shared" si="41"/>
        <v>0.31918073951115183</v>
      </c>
      <c r="M220" s="1">
        <f t="shared" si="42"/>
        <v>14.691395875203391</v>
      </c>
      <c r="N220" s="1">
        <f t="shared" si="46"/>
        <v>-7.3400673400673536E-2</v>
      </c>
      <c r="O220" s="1">
        <f t="shared" si="47"/>
        <v>-7.6234032743511218E-2</v>
      </c>
      <c r="Q220" s="1">
        <v>203.95</v>
      </c>
      <c r="R220" s="1">
        <v>177103990</v>
      </c>
      <c r="S220" s="1">
        <f t="shared" si="43"/>
        <v>5.3178748657635673</v>
      </c>
      <c r="T220" s="1">
        <f t="shared" si="44"/>
        <v>18.992247632143542</v>
      </c>
      <c r="U220" s="1">
        <f t="shared" si="50"/>
        <v>-1.2539943836544996E-2</v>
      </c>
      <c r="V220" s="1">
        <f t="shared" si="49"/>
        <v>-1.2619232479690485E-2</v>
      </c>
    </row>
    <row r="221" spans="1:22" x14ac:dyDescent="0.35">
      <c r="A221" s="2">
        <v>43535</v>
      </c>
      <c r="C221" s="1">
        <v>4700</v>
      </c>
      <c r="D221" s="1">
        <v>10391</v>
      </c>
      <c r="E221" s="1">
        <f t="shared" si="39"/>
        <v>8.4553177876981493</v>
      </c>
      <c r="F221" s="1">
        <f t="shared" si="40"/>
        <v>9.2486953258526459</v>
      </c>
      <c r="G221" s="1">
        <f t="shared" si="45"/>
        <v>0</v>
      </c>
      <c r="H221" s="1">
        <f t="shared" si="48"/>
        <v>0</v>
      </c>
      <c r="J221" s="1">
        <v>1.4490000000000001</v>
      </c>
      <c r="K221" s="1">
        <v>3204000</v>
      </c>
      <c r="L221" s="1">
        <f t="shared" si="41"/>
        <v>0.37087366333854538</v>
      </c>
      <c r="M221" s="1">
        <f t="shared" si="42"/>
        <v>14.979910587170387</v>
      </c>
      <c r="N221" s="1">
        <f t="shared" si="46"/>
        <v>5.3052325581395478E-2</v>
      </c>
      <c r="O221" s="1">
        <f t="shared" si="47"/>
        <v>5.1692923827393551E-2</v>
      </c>
      <c r="Q221" s="1">
        <v>203.55</v>
      </c>
      <c r="R221" s="1">
        <v>193146730</v>
      </c>
      <c r="S221" s="1">
        <f t="shared" si="43"/>
        <v>5.3159116749489881</v>
      </c>
      <c r="T221" s="1">
        <f t="shared" si="44"/>
        <v>19.078960717085984</v>
      </c>
      <c r="U221" s="1">
        <f t="shared" si="50"/>
        <v>-1.961265015935167E-3</v>
      </c>
      <c r="V221" s="1">
        <f t="shared" si="49"/>
        <v>-1.9631908145795289E-3</v>
      </c>
    </row>
    <row r="222" spans="1:22" x14ac:dyDescent="0.35">
      <c r="A222" s="2">
        <v>43542</v>
      </c>
      <c r="C222" s="1">
        <v>4596</v>
      </c>
      <c r="D222" s="1">
        <v>20550</v>
      </c>
      <c r="E222" s="1">
        <f t="shared" si="39"/>
        <v>8.4329416389686465</v>
      </c>
      <c r="F222" s="1">
        <f t="shared" si="40"/>
        <v>9.9306162199243815</v>
      </c>
      <c r="G222" s="1">
        <f t="shared" si="45"/>
        <v>-2.2127659574468085E-2</v>
      </c>
      <c r="H222" s="1">
        <f t="shared" si="48"/>
        <v>-2.2376148729503619E-2</v>
      </c>
      <c r="J222" s="1">
        <v>1.4139999999999999</v>
      </c>
      <c r="K222" s="1">
        <v>1474000</v>
      </c>
      <c r="L222" s="1">
        <f t="shared" si="41"/>
        <v>0.34642256747438094</v>
      </c>
      <c r="M222" s="1">
        <f t="shared" si="42"/>
        <v>14.203490351731419</v>
      </c>
      <c r="N222" s="1">
        <f t="shared" si="46"/>
        <v>-2.4154589371980773E-2</v>
      </c>
      <c r="O222" s="1">
        <f t="shared" si="47"/>
        <v>-2.4451095864164423E-2</v>
      </c>
      <c r="Q222" s="1">
        <v>207.7</v>
      </c>
      <c r="R222" s="1">
        <v>260640190</v>
      </c>
      <c r="S222" s="1">
        <f t="shared" si="43"/>
        <v>5.336094730882067</v>
      </c>
      <c r="T222" s="1">
        <f t="shared" si="44"/>
        <v>19.378651431792573</v>
      </c>
      <c r="U222" s="1">
        <f t="shared" si="50"/>
        <v>2.0388111029231035E-2</v>
      </c>
      <c r="V222" s="1">
        <f t="shared" si="49"/>
        <v>2.018305593307863E-2</v>
      </c>
    </row>
    <row r="223" spans="1:22" x14ac:dyDescent="0.35">
      <c r="A223" s="2">
        <v>43549</v>
      </c>
      <c r="C223" s="1">
        <v>4574</v>
      </c>
      <c r="D223" s="1">
        <v>23397</v>
      </c>
      <c r="E223" s="1">
        <f t="shared" si="39"/>
        <v>8.4281433745827261</v>
      </c>
      <c r="F223" s="1">
        <f t="shared" si="40"/>
        <v>10.060363087998608</v>
      </c>
      <c r="G223" s="1">
        <f t="shared" si="45"/>
        <v>-4.7867711053089642E-3</v>
      </c>
      <c r="H223" s="1">
        <f t="shared" si="48"/>
        <v>-4.7982643859198941E-3</v>
      </c>
      <c r="J223" s="1">
        <v>1.3680000000000001</v>
      </c>
      <c r="K223" s="1">
        <v>975000</v>
      </c>
      <c r="L223" s="1">
        <f t="shared" si="41"/>
        <v>0.31334981920035881</v>
      </c>
      <c r="M223" s="1">
        <f t="shared" si="42"/>
        <v>13.790192749979985</v>
      </c>
      <c r="N223" s="1">
        <f t="shared" si="46"/>
        <v>-3.2531824611032406E-2</v>
      </c>
      <c r="O223" s="1">
        <f t="shared" si="47"/>
        <v>-3.3072748274022193E-2</v>
      </c>
      <c r="Q223" s="1">
        <v>214.42</v>
      </c>
      <c r="R223" s="1">
        <v>394953330</v>
      </c>
      <c r="S223" s="1">
        <f t="shared" si="43"/>
        <v>5.3679367084280933</v>
      </c>
      <c r="T223" s="1">
        <f t="shared" si="44"/>
        <v>19.794278163986178</v>
      </c>
      <c r="U223" s="1">
        <f t="shared" si="50"/>
        <v>3.2354357246027921E-2</v>
      </c>
      <c r="V223" s="1">
        <f t="shared" si="49"/>
        <v>3.1841977546027009E-2</v>
      </c>
    </row>
    <row r="224" spans="1:22" x14ac:dyDescent="0.35">
      <c r="A224" s="2">
        <v>43556</v>
      </c>
      <c r="C224" s="1">
        <v>4570</v>
      </c>
      <c r="D224" s="1">
        <v>17090</v>
      </c>
      <c r="E224" s="1">
        <f t="shared" si="39"/>
        <v>8.4272684838882501</v>
      </c>
      <c r="F224" s="1">
        <f t="shared" si="40"/>
        <v>9.7462487761096366</v>
      </c>
      <c r="G224" s="1">
        <f t="shared" si="45"/>
        <v>-8.7450808919982512E-4</v>
      </c>
      <c r="H224" s="1">
        <f t="shared" si="48"/>
        <v>-8.7489069447610642E-4</v>
      </c>
      <c r="J224" s="1">
        <v>1.3109999999999999</v>
      </c>
      <c r="K224" s="1">
        <v>1823000</v>
      </c>
      <c r="L224" s="1">
        <f t="shared" si="41"/>
        <v>0.27079020478156274</v>
      </c>
      <c r="M224" s="1">
        <f t="shared" si="42"/>
        <v>14.4159940536608</v>
      </c>
      <c r="N224" s="1">
        <f t="shared" si="46"/>
        <v>-4.1666666666666782E-2</v>
      </c>
      <c r="O224" s="1">
        <f t="shared" si="47"/>
        <v>-4.2559614418796007E-2</v>
      </c>
      <c r="Q224" s="1">
        <v>227.5</v>
      </c>
      <c r="R224" s="1">
        <v>323788770</v>
      </c>
      <c r="S224" s="1">
        <f t="shared" si="43"/>
        <v>5.4271502383910049</v>
      </c>
      <c r="T224" s="1">
        <f t="shared" si="44"/>
        <v>19.59560191670397</v>
      </c>
      <c r="U224" s="1">
        <f t="shared" si="50"/>
        <v>6.1001772222740475E-2</v>
      </c>
      <c r="V224" s="1">
        <f t="shared" si="49"/>
        <v>5.9213529962911494E-2</v>
      </c>
    </row>
    <row r="225" spans="1:22" x14ac:dyDescent="0.35">
      <c r="A225" s="2">
        <v>43563</v>
      </c>
      <c r="C225" s="1">
        <v>4554</v>
      </c>
      <c r="D225" s="1">
        <v>4675</v>
      </c>
      <c r="E225" s="1">
        <f t="shared" si="39"/>
        <v>8.4237612466236858</v>
      </c>
      <c r="F225" s="1">
        <f t="shared" si="40"/>
        <v>8.449984441722787</v>
      </c>
      <c r="G225" s="1">
        <f t="shared" si="45"/>
        <v>-3.50109409190372E-3</v>
      </c>
      <c r="H225" s="1">
        <f t="shared" si="48"/>
        <v>-3.5072372645654254E-3</v>
      </c>
      <c r="J225" s="1">
        <v>1.3</v>
      </c>
      <c r="K225" s="1">
        <v>1589000</v>
      </c>
      <c r="L225" s="1">
        <f t="shared" si="41"/>
        <v>0.26236426446749106</v>
      </c>
      <c r="M225" s="1">
        <f t="shared" si="42"/>
        <v>14.278615445518852</v>
      </c>
      <c r="N225" s="1">
        <f t="shared" si="46"/>
        <v>-8.390541571319526E-3</v>
      </c>
      <c r="O225" s="1">
        <f t="shared" si="47"/>
        <v>-8.4259403140717112E-3</v>
      </c>
      <c r="Q225" s="1">
        <v>239.5</v>
      </c>
      <c r="R225" s="1">
        <v>519300670</v>
      </c>
      <c r="S225" s="1">
        <f t="shared" si="43"/>
        <v>5.4785534168509695</v>
      </c>
      <c r="T225" s="1">
        <f t="shared" si="44"/>
        <v>20.067993599012059</v>
      </c>
      <c r="U225" s="1">
        <f t="shared" si="50"/>
        <v>5.2747252747252747E-2</v>
      </c>
      <c r="V225" s="1">
        <f t="shared" si="49"/>
        <v>5.1403178459964852E-2</v>
      </c>
    </row>
    <row r="226" spans="1:22" x14ac:dyDescent="0.35">
      <c r="A226" s="2">
        <v>43570</v>
      </c>
      <c r="C226" s="1">
        <v>4520</v>
      </c>
      <c r="D226" s="1">
        <v>17310</v>
      </c>
      <c r="E226" s="1">
        <f t="shared" si="39"/>
        <v>8.4162672728262766</v>
      </c>
      <c r="F226" s="1">
        <f t="shared" si="40"/>
        <v>9.7590396481702548</v>
      </c>
      <c r="G226" s="1">
        <f t="shared" si="45"/>
        <v>-7.465963987703118E-3</v>
      </c>
      <c r="H226" s="1">
        <f t="shared" si="48"/>
        <v>-7.4939737974080989E-3</v>
      </c>
      <c r="J226" s="1">
        <v>1.2809999999999999</v>
      </c>
      <c r="K226" s="1">
        <v>1607000</v>
      </c>
      <c r="L226" s="1">
        <f t="shared" si="41"/>
        <v>0.24764102291459714</v>
      </c>
      <c r="M226" s="1">
        <f t="shared" si="42"/>
        <v>14.289879644719649</v>
      </c>
      <c r="N226" s="1">
        <f t="shared" si="46"/>
        <v>-1.4615384615384714E-2</v>
      </c>
      <c r="O226" s="1">
        <f t="shared" si="47"/>
        <v>-1.4723241552893942E-2</v>
      </c>
      <c r="Q226" s="1">
        <v>232.6</v>
      </c>
      <c r="R226" s="1">
        <v>272588190</v>
      </c>
      <c r="S226" s="1">
        <f t="shared" si="43"/>
        <v>5.4493202400845639</v>
      </c>
      <c r="T226" s="1">
        <f t="shared" si="44"/>
        <v>19.423472752737222</v>
      </c>
      <c r="U226" s="1">
        <f t="shared" si="50"/>
        <v>-2.8810020876826745E-2</v>
      </c>
      <c r="V226" s="1">
        <f t="shared" si="49"/>
        <v>-2.9233176766405865E-2</v>
      </c>
    </row>
    <row r="227" spans="1:22" x14ac:dyDescent="0.35">
      <c r="A227" s="2">
        <v>43577</v>
      </c>
      <c r="C227" s="1">
        <v>4480</v>
      </c>
      <c r="D227" s="1">
        <v>11692</v>
      </c>
      <c r="E227" s="1">
        <f t="shared" si="39"/>
        <v>8.4073783254090309</v>
      </c>
      <c r="F227" s="1">
        <f t="shared" si="40"/>
        <v>9.3666601262311371</v>
      </c>
      <c r="G227" s="1">
        <f t="shared" si="45"/>
        <v>-8.8495575221238937E-3</v>
      </c>
      <c r="H227" s="1">
        <f t="shared" si="48"/>
        <v>-8.8889474172460393E-3</v>
      </c>
      <c r="J227" s="1">
        <v>1.17</v>
      </c>
      <c r="K227" s="1">
        <v>3346000</v>
      </c>
      <c r="L227" s="1">
        <f t="shared" si="41"/>
        <v>0.15700374880966469</v>
      </c>
      <c r="M227" s="1">
        <f t="shared" si="42"/>
        <v>15.023276160528907</v>
      </c>
      <c r="N227" s="1">
        <f t="shared" si="46"/>
        <v>-8.6651053864168617E-2</v>
      </c>
      <c r="O227" s="1">
        <f t="shared" si="47"/>
        <v>-9.0637274104932428E-2</v>
      </c>
      <c r="Q227" s="1">
        <v>223.18</v>
      </c>
      <c r="R227" s="1">
        <v>339713050</v>
      </c>
      <c r="S227" s="1">
        <f t="shared" si="43"/>
        <v>5.4079786207575555</v>
      </c>
      <c r="T227" s="1">
        <f t="shared" si="44"/>
        <v>19.643611848642561</v>
      </c>
      <c r="U227" s="1">
        <f t="shared" si="50"/>
        <v>-4.0498710232158161E-2</v>
      </c>
      <c r="V227" s="1">
        <f t="shared" si="49"/>
        <v>-4.1341619327008791E-2</v>
      </c>
    </row>
    <row r="228" spans="1:22" x14ac:dyDescent="0.35">
      <c r="A228" s="2">
        <v>43584</v>
      </c>
      <c r="C228" s="1">
        <v>4526</v>
      </c>
      <c r="D228" s="1">
        <v>12415</v>
      </c>
      <c r="E228" s="1">
        <f t="shared" si="39"/>
        <v>8.4175938261934835</v>
      </c>
      <c r="F228" s="1">
        <f t="shared" si="40"/>
        <v>9.4266606979422676</v>
      </c>
      <c r="G228" s="1">
        <f t="shared" si="45"/>
        <v>1.0267857142857143E-2</v>
      </c>
      <c r="H228" s="1">
        <f t="shared" si="48"/>
        <v>1.0215500784451858E-2</v>
      </c>
      <c r="J228" s="1">
        <v>1.0629999999999999</v>
      </c>
      <c r="K228" s="1">
        <v>2428000</v>
      </c>
      <c r="L228" s="1">
        <f t="shared" si="41"/>
        <v>6.1095099359810827E-2</v>
      </c>
      <c r="M228" s="1">
        <f t="shared" si="42"/>
        <v>14.702578431161525</v>
      </c>
      <c r="N228" s="1">
        <f t="shared" si="46"/>
        <v>-9.1452991452991447E-2</v>
      </c>
      <c r="O228" s="1">
        <f t="shared" si="47"/>
        <v>-9.5908649449853889E-2</v>
      </c>
      <c r="Q228" s="1">
        <v>232.52</v>
      </c>
      <c r="R228" s="1">
        <v>196467050</v>
      </c>
      <c r="S228" s="1">
        <f t="shared" si="43"/>
        <v>5.4489762428331501</v>
      </c>
      <c r="T228" s="1">
        <f t="shared" si="44"/>
        <v>19.096005290734606</v>
      </c>
      <c r="U228" s="1">
        <f t="shared" si="50"/>
        <v>4.1849628102876617E-2</v>
      </c>
      <c r="V228" s="1">
        <f t="shared" si="49"/>
        <v>4.0997622075594681E-2</v>
      </c>
    </row>
    <row r="229" spans="1:22" x14ac:dyDescent="0.35">
      <c r="A229" s="2">
        <v>43591</v>
      </c>
      <c r="C229" s="1">
        <v>4528</v>
      </c>
      <c r="D229" s="1">
        <v>9790</v>
      </c>
      <c r="E229" s="1">
        <f t="shared" si="39"/>
        <v>8.4180356198830193</v>
      </c>
      <c r="F229" s="1">
        <f t="shared" si="40"/>
        <v>9.1891167355245553</v>
      </c>
      <c r="G229" s="1">
        <f t="shared" si="45"/>
        <v>4.4189129474149361E-4</v>
      </c>
      <c r="H229" s="1">
        <f t="shared" si="48"/>
        <v>4.4179368953616531E-4</v>
      </c>
      <c r="J229" s="1">
        <v>1.1000000000000001</v>
      </c>
      <c r="K229" s="1">
        <v>1419000</v>
      </c>
      <c r="L229" s="1">
        <f t="shared" si="41"/>
        <v>9.5310179804324935E-2</v>
      </c>
      <c r="M229" s="1">
        <f t="shared" si="42"/>
        <v>14.16546295614218</v>
      </c>
      <c r="N229" s="1">
        <f t="shared" si="46"/>
        <v>3.4807149576669937E-2</v>
      </c>
      <c r="O229" s="1">
        <f t="shared" si="47"/>
        <v>3.421508044451415E-2</v>
      </c>
      <c r="Q229" s="1">
        <v>227</v>
      </c>
      <c r="R229" s="1">
        <v>181713000</v>
      </c>
      <c r="S229" s="1">
        <f t="shared" si="43"/>
        <v>5.4249500174814029</v>
      </c>
      <c r="T229" s="1">
        <f t="shared" si="44"/>
        <v>19.017939077312299</v>
      </c>
      <c r="U229" s="1">
        <f t="shared" si="50"/>
        <v>-2.3739893342508214E-2</v>
      </c>
      <c r="V229" s="1">
        <f t="shared" si="49"/>
        <v>-2.402622535174723E-2</v>
      </c>
    </row>
    <row r="230" spans="1:22" x14ac:dyDescent="0.35">
      <c r="A230" s="2">
        <v>43598</v>
      </c>
      <c r="C230" s="1">
        <v>4560</v>
      </c>
      <c r="D230" s="1">
        <v>16781</v>
      </c>
      <c r="E230" s="1">
        <f t="shared" si="39"/>
        <v>8.4250779025084324</v>
      </c>
      <c r="F230" s="1">
        <f t="shared" si="40"/>
        <v>9.7280025730011612</v>
      </c>
      <c r="G230" s="1">
        <f t="shared" si="45"/>
        <v>7.0671378091872791E-3</v>
      </c>
      <c r="H230" s="1">
        <f t="shared" si="48"/>
        <v>7.042282625412951E-3</v>
      </c>
      <c r="J230" s="1">
        <v>1.002</v>
      </c>
      <c r="K230" s="1">
        <v>1215000</v>
      </c>
      <c r="L230" s="1">
        <f t="shared" si="41"/>
        <v>1.9980026626730579E-3</v>
      </c>
      <c r="M230" s="1">
        <f t="shared" si="42"/>
        <v>14.010254634756786</v>
      </c>
      <c r="N230" s="1">
        <f t="shared" si="46"/>
        <v>-8.9090909090909165E-2</v>
      </c>
      <c r="O230" s="1">
        <f t="shared" si="47"/>
        <v>-9.3312177141651825E-2</v>
      </c>
      <c r="Q230" s="1">
        <v>226.94</v>
      </c>
      <c r="R230" s="1">
        <v>253468100</v>
      </c>
      <c r="S230" s="1">
        <f t="shared" si="43"/>
        <v>5.4246856653628432</v>
      </c>
      <c r="T230" s="1">
        <f t="shared" si="44"/>
        <v>19.350748534812915</v>
      </c>
      <c r="U230" s="1">
        <f t="shared" si="50"/>
        <v>-2.643171806167501E-4</v>
      </c>
      <c r="V230" s="1">
        <f t="shared" si="49"/>
        <v>-2.6435211855928802E-4</v>
      </c>
    </row>
    <row r="231" spans="1:22" x14ac:dyDescent="0.35">
      <c r="A231" s="2">
        <v>43605</v>
      </c>
      <c r="C231" s="1">
        <v>4578</v>
      </c>
      <c r="D231" s="1">
        <v>13482</v>
      </c>
      <c r="E231" s="1">
        <f t="shared" si="39"/>
        <v>8.4290175005125114</v>
      </c>
      <c r="F231" s="1">
        <f t="shared" si="40"/>
        <v>9.5091107414133837</v>
      </c>
      <c r="G231" s="1">
        <f t="shared" si="45"/>
        <v>3.9473684210526317E-3</v>
      </c>
      <c r="H231" s="1">
        <f t="shared" si="48"/>
        <v>3.9395980040803098E-3</v>
      </c>
      <c r="J231" s="1">
        <v>1.25</v>
      </c>
      <c r="K231" s="1">
        <v>7515000</v>
      </c>
      <c r="L231" s="1">
        <f t="shared" si="41"/>
        <v>0.22314355131420976</v>
      </c>
      <c r="M231" s="1">
        <f t="shared" si="42"/>
        <v>15.832411581169213</v>
      </c>
      <c r="N231" s="1">
        <f t="shared" si="46"/>
        <v>0.24750499001996007</v>
      </c>
      <c r="O231" s="1">
        <f t="shared" si="47"/>
        <v>0.22114554865153679</v>
      </c>
      <c r="Q231" s="1">
        <v>234.45</v>
      </c>
      <c r="R231" s="1">
        <v>266139430</v>
      </c>
      <c r="S231" s="1">
        <f t="shared" si="43"/>
        <v>5.4572423455355956</v>
      </c>
      <c r="T231" s="1">
        <f t="shared" si="44"/>
        <v>19.39953090234766</v>
      </c>
      <c r="U231" s="1">
        <f t="shared" si="50"/>
        <v>3.3092447342909982E-2</v>
      </c>
      <c r="V231" s="1">
        <f t="shared" si="49"/>
        <v>3.2556680172751887E-2</v>
      </c>
    </row>
    <row r="232" spans="1:22" x14ac:dyDescent="0.35">
      <c r="A232" s="2">
        <v>43612</v>
      </c>
      <c r="C232" s="1">
        <v>4600</v>
      </c>
      <c r="D232" s="1">
        <v>5716</v>
      </c>
      <c r="E232" s="1">
        <f t="shared" si="39"/>
        <v>8.4338115824771869</v>
      </c>
      <c r="F232" s="1">
        <f t="shared" si="40"/>
        <v>8.6510245390497573</v>
      </c>
      <c r="G232" s="1">
        <f t="shared" si="45"/>
        <v>4.8055919615552639E-3</v>
      </c>
      <c r="H232" s="1">
        <f t="shared" si="48"/>
        <v>4.7940819646743755E-3</v>
      </c>
      <c r="J232" s="1">
        <v>1.2190000000000001</v>
      </c>
      <c r="K232" s="1">
        <v>2234000</v>
      </c>
      <c r="L232" s="1">
        <f t="shared" si="41"/>
        <v>0.19803085049913455</v>
      </c>
      <c r="M232" s="1">
        <f t="shared" si="42"/>
        <v>14.619304258611283</v>
      </c>
      <c r="N232" s="1">
        <f t="shared" si="46"/>
        <v>-2.4799999999999933E-2</v>
      </c>
      <c r="O232" s="1">
        <f t="shared" si="47"/>
        <v>-2.5112700815075214E-2</v>
      </c>
      <c r="Q232" s="1">
        <v>233.24</v>
      </c>
      <c r="R232" s="1">
        <v>243682380</v>
      </c>
      <c r="S232" s="1">
        <f t="shared" si="43"/>
        <v>5.4520679663539555</v>
      </c>
      <c r="T232" s="1">
        <f t="shared" si="44"/>
        <v>19.311376213970849</v>
      </c>
      <c r="U232" s="1">
        <f t="shared" si="50"/>
        <v>-5.1610151418211968E-3</v>
      </c>
      <c r="V232" s="1">
        <f t="shared" si="49"/>
        <v>-5.1743791816399893E-3</v>
      </c>
    </row>
    <row r="233" spans="1:22" x14ac:dyDescent="0.35">
      <c r="A233" s="2">
        <v>43619</v>
      </c>
      <c r="C233" s="1">
        <v>4634</v>
      </c>
      <c r="D233" s="1">
        <v>2880</v>
      </c>
      <c r="E233" s="1">
        <f t="shared" si="39"/>
        <v>8.4411757049923217</v>
      </c>
      <c r="F233" s="1">
        <f t="shared" si="40"/>
        <v>7.965545573129992</v>
      </c>
      <c r="G233" s="1">
        <f t="shared" si="45"/>
        <v>7.391304347826087E-3</v>
      </c>
      <c r="H233" s="1">
        <f t="shared" si="48"/>
        <v>7.3641225151350386E-3</v>
      </c>
      <c r="J233" s="1">
        <v>1.23</v>
      </c>
      <c r="K233" s="1">
        <v>2260000</v>
      </c>
      <c r="L233" s="1">
        <f t="shared" si="41"/>
        <v>0.20701416938432612</v>
      </c>
      <c r="M233" s="1">
        <f t="shared" si="42"/>
        <v>14.630875371248468</v>
      </c>
      <c r="N233" s="1">
        <f t="shared" si="46"/>
        <v>9.0237899917964704E-3</v>
      </c>
      <c r="O233" s="1">
        <f t="shared" si="47"/>
        <v>8.9833188851915283E-3</v>
      </c>
      <c r="Q233" s="1">
        <v>248.28</v>
      </c>
      <c r="R233" s="1">
        <v>337168150</v>
      </c>
      <c r="S233" s="1">
        <f t="shared" si="43"/>
        <v>5.5145571415454517</v>
      </c>
      <c r="T233" s="1">
        <f t="shared" si="44"/>
        <v>19.63609232530111</v>
      </c>
      <c r="U233" s="1">
        <f t="shared" si="50"/>
        <v>6.4482936031555443E-2</v>
      </c>
      <c r="V233" s="1">
        <f t="shared" si="49"/>
        <v>6.2489175191496771E-2</v>
      </c>
    </row>
    <row r="234" spans="1:22" x14ac:dyDescent="0.35">
      <c r="A234" s="2">
        <v>43626</v>
      </c>
      <c r="C234" s="1">
        <v>4550</v>
      </c>
      <c r="D234" s="1">
        <v>6861</v>
      </c>
      <c r="E234" s="1">
        <f t="shared" si="39"/>
        <v>8.4228825119449962</v>
      </c>
      <c r="F234" s="1">
        <f t="shared" si="40"/>
        <v>8.8336084826908916</v>
      </c>
      <c r="G234" s="1">
        <f t="shared" si="45"/>
        <v>-1.812688821752266E-2</v>
      </c>
      <c r="H234" s="1">
        <f t="shared" si="48"/>
        <v>-1.8293193047325376E-2</v>
      </c>
      <c r="J234" s="1">
        <v>1.2549999999999999</v>
      </c>
      <c r="K234" s="1">
        <v>1419000</v>
      </c>
      <c r="L234" s="1">
        <f t="shared" si="41"/>
        <v>0.22713557258374711</v>
      </c>
      <c r="M234" s="1">
        <f t="shared" si="42"/>
        <v>14.16546295614218</v>
      </c>
      <c r="N234" s="1">
        <f t="shared" si="46"/>
        <v>2.0325203252032447E-2</v>
      </c>
      <c r="O234" s="1">
        <f t="shared" si="47"/>
        <v>2.0121403199421028E-2</v>
      </c>
      <c r="Q234" s="1">
        <v>238.8</v>
      </c>
      <c r="R234" s="1">
        <v>256303920</v>
      </c>
      <c r="S234" s="1">
        <f t="shared" si="43"/>
        <v>5.4756263815184472</v>
      </c>
      <c r="T234" s="1">
        <f t="shared" si="44"/>
        <v>19.361874485794008</v>
      </c>
      <c r="U234" s="1">
        <f t="shared" si="50"/>
        <v>-3.8182696955050707E-2</v>
      </c>
      <c r="V234" s="1">
        <f t="shared" si="49"/>
        <v>-3.8930760027004921E-2</v>
      </c>
    </row>
    <row r="235" spans="1:22" x14ac:dyDescent="0.35">
      <c r="A235" s="2">
        <v>43633</v>
      </c>
      <c r="C235" s="1">
        <v>4514</v>
      </c>
      <c r="D235" s="1">
        <v>3228</v>
      </c>
      <c r="E235" s="1">
        <f t="shared" si="39"/>
        <v>8.4149389573774815</v>
      </c>
      <c r="F235" s="1">
        <f t="shared" si="40"/>
        <v>8.0796180293898399</v>
      </c>
      <c r="G235" s="1">
        <f t="shared" si="45"/>
        <v>-7.9120879120879121E-3</v>
      </c>
      <c r="H235" s="1">
        <f t="shared" si="48"/>
        <v>-7.9435545675150473E-3</v>
      </c>
      <c r="J235" s="1">
        <v>1.3</v>
      </c>
      <c r="K235" s="1">
        <v>4336000</v>
      </c>
      <c r="L235" s="1">
        <f t="shared" si="41"/>
        <v>0.26236426446749106</v>
      </c>
      <c r="M235" s="1">
        <f t="shared" si="42"/>
        <v>15.282462822101619</v>
      </c>
      <c r="N235" s="1">
        <f t="shared" si="46"/>
        <v>3.5856573705179404E-2</v>
      </c>
      <c r="O235" s="1">
        <f t="shared" si="47"/>
        <v>3.5228691883744029E-2</v>
      </c>
      <c r="Q235" s="1">
        <v>238.02</v>
      </c>
      <c r="R235" s="1">
        <v>241969560</v>
      </c>
      <c r="S235" s="1">
        <f t="shared" si="43"/>
        <v>5.4723547037542941</v>
      </c>
      <c r="T235" s="1">
        <f t="shared" si="44"/>
        <v>19.304322491085383</v>
      </c>
      <c r="U235" s="1">
        <f t="shared" si="50"/>
        <v>-3.2663316582914621E-3</v>
      </c>
      <c r="V235" s="1">
        <f t="shared" si="49"/>
        <v>-3.2716777641532812E-3</v>
      </c>
    </row>
    <row r="236" spans="1:22" x14ac:dyDescent="0.35">
      <c r="A236" s="2">
        <v>43640</v>
      </c>
      <c r="C236" s="1">
        <v>4564</v>
      </c>
      <c r="D236" s="1">
        <v>2760</v>
      </c>
      <c r="E236" s="1">
        <f t="shared" si="39"/>
        <v>8.4259547109819657</v>
      </c>
      <c r="F236" s="1">
        <f t="shared" si="40"/>
        <v>7.9229859587111955</v>
      </c>
      <c r="G236" s="1">
        <f t="shared" si="45"/>
        <v>1.1076650420912717E-2</v>
      </c>
      <c r="H236" s="1">
        <f t="shared" si="48"/>
        <v>1.1015753604485309E-2</v>
      </c>
      <c r="J236" s="1">
        <v>1.2789999999999999</v>
      </c>
      <c r="K236" s="1">
        <v>2325000</v>
      </c>
      <c r="L236" s="1">
        <f t="shared" si="41"/>
        <v>0.24607852259670557</v>
      </c>
      <c r="M236" s="1">
        <f t="shared" si="42"/>
        <v>14.659230597003594</v>
      </c>
      <c r="N236" s="1">
        <f t="shared" si="46"/>
        <v>-1.6153846153846255E-2</v>
      </c>
      <c r="O236" s="1">
        <f t="shared" si="47"/>
        <v>-1.6285741870785558E-2</v>
      </c>
      <c r="Q236" s="1">
        <v>238.55</v>
      </c>
      <c r="R236" s="1">
        <v>187563350</v>
      </c>
      <c r="S236" s="1">
        <f t="shared" si="43"/>
        <v>5.4745789319621156</v>
      </c>
      <c r="T236" s="1">
        <f t="shared" si="44"/>
        <v>19.049627212977317</v>
      </c>
      <c r="U236" s="1">
        <f t="shared" si="50"/>
        <v>2.2267036383497234E-3</v>
      </c>
      <c r="V236" s="1">
        <f t="shared" si="49"/>
        <v>2.2242282078221718E-3</v>
      </c>
    </row>
    <row r="237" spans="1:22" x14ac:dyDescent="0.35">
      <c r="A237" s="2">
        <v>43647</v>
      </c>
      <c r="C237" s="1">
        <v>4630</v>
      </c>
      <c r="D237" s="1">
        <v>12614</v>
      </c>
      <c r="E237" s="1">
        <f t="shared" si="39"/>
        <v>8.4403121470802791</v>
      </c>
      <c r="F237" s="1">
        <f t="shared" si="40"/>
        <v>9.4425625872235965</v>
      </c>
      <c r="G237" s="1">
        <f t="shared" si="45"/>
        <v>1.4460999123575811E-2</v>
      </c>
      <c r="H237" s="1">
        <f t="shared" si="48"/>
        <v>1.435743609831348E-2</v>
      </c>
      <c r="J237" s="1">
        <v>1.2170000000000001</v>
      </c>
      <c r="K237" s="1">
        <v>2912000</v>
      </c>
      <c r="L237" s="1">
        <f t="shared" si="41"/>
        <v>0.19638881400539018</v>
      </c>
      <c r="M237" s="1">
        <f t="shared" si="42"/>
        <v>14.884350688298714</v>
      </c>
      <c r="N237" s="1">
        <f t="shared" si="46"/>
        <v>-4.8475371383893538E-2</v>
      </c>
      <c r="O237" s="1">
        <f t="shared" si="47"/>
        <v>-4.9689708591315419E-2</v>
      </c>
      <c r="Q237" s="1">
        <v>242.83</v>
      </c>
      <c r="R237" s="1">
        <v>165261130</v>
      </c>
      <c r="S237" s="1">
        <f t="shared" si="43"/>
        <v>5.4923616100369719</v>
      </c>
      <c r="T237" s="1">
        <f t="shared" si="44"/>
        <v>18.923037386924211</v>
      </c>
      <c r="U237" s="1">
        <f t="shared" si="50"/>
        <v>1.7941731293229936E-2</v>
      </c>
      <c r="V237" s="1">
        <f t="shared" si="49"/>
        <v>1.778267807485566E-2</v>
      </c>
    </row>
    <row r="238" spans="1:22" x14ac:dyDescent="0.35">
      <c r="A238" s="2">
        <v>43654</v>
      </c>
      <c r="C238" s="1">
        <v>4682</v>
      </c>
      <c r="D238" s="1">
        <v>11173</v>
      </c>
      <c r="E238" s="1">
        <f t="shared" si="39"/>
        <v>8.4514806480508557</v>
      </c>
      <c r="F238" s="1">
        <f t="shared" si="40"/>
        <v>9.3212554325473373</v>
      </c>
      <c r="G238" s="1">
        <f t="shared" si="45"/>
        <v>1.123110151187905E-2</v>
      </c>
      <c r="H238" s="1">
        <f t="shared" si="48"/>
        <v>1.1168500970576383E-2</v>
      </c>
      <c r="J238" s="1">
        <v>1.224</v>
      </c>
      <c r="K238" s="1">
        <v>2866000</v>
      </c>
      <c r="L238" s="1">
        <f t="shared" si="41"/>
        <v>0.20212418409013433</v>
      </c>
      <c r="M238" s="1">
        <f t="shared" si="42"/>
        <v>14.868427887370254</v>
      </c>
      <c r="N238" s="1">
        <f t="shared" si="46"/>
        <v>5.7518488085455174E-3</v>
      </c>
      <c r="O238" s="1">
        <f t="shared" si="47"/>
        <v>5.7353700847441276E-3</v>
      </c>
      <c r="Q238" s="1">
        <v>237.02</v>
      </c>
      <c r="R238" s="1">
        <v>177457950</v>
      </c>
      <c r="S238" s="1">
        <f t="shared" si="43"/>
        <v>5.4681445257603025</v>
      </c>
      <c r="T238" s="1">
        <f t="shared" si="44"/>
        <v>18.994244237405724</v>
      </c>
      <c r="U238" s="1">
        <f t="shared" si="50"/>
        <v>-2.3926203516863656E-2</v>
      </c>
      <c r="V238" s="1">
        <f t="shared" si="49"/>
        <v>-2.4217084276669135E-2</v>
      </c>
    </row>
    <row r="239" spans="1:22" x14ac:dyDescent="0.35">
      <c r="A239" s="2">
        <v>43661</v>
      </c>
      <c r="C239" s="1">
        <v>4650</v>
      </c>
      <c r="D239" s="1">
        <v>5487</v>
      </c>
      <c r="E239" s="1">
        <f t="shared" si="39"/>
        <v>8.4446224985814027</v>
      </c>
      <c r="F239" s="1">
        <f t="shared" si="40"/>
        <v>8.6101369370589751</v>
      </c>
      <c r="G239" s="1">
        <f t="shared" si="45"/>
        <v>-6.834686031610423E-3</v>
      </c>
      <c r="H239" s="1">
        <f t="shared" si="48"/>
        <v>-6.8581494694540711E-3</v>
      </c>
      <c r="J239" s="1">
        <v>1.2</v>
      </c>
      <c r="K239" s="1">
        <v>1449000</v>
      </c>
      <c r="L239" s="1">
        <f t="shared" si="41"/>
        <v>0.18232155679395459</v>
      </c>
      <c r="M239" s="1">
        <f t="shared" si="42"/>
        <v>14.18638422130282</v>
      </c>
      <c r="N239" s="1">
        <f t="shared" si="46"/>
        <v>-1.9607843137254919E-2</v>
      </c>
      <c r="O239" s="1">
        <f t="shared" si="47"/>
        <v>-1.9802627296179754E-2</v>
      </c>
      <c r="Q239" s="1">
        <v>232.85</v>
      </c>
      <c r="R239" s="1">
        <v>172586260</v>
      </c>
      <c r="S239" s="1">
        <f t="shared" si="43"/>
        <v>5.4503944694283861</v>
      </c>
      <c r="T239" s="1">
        <f t="shared" si="44"/>
        <v>18.96640772741938</v>
      </c>
      <c r="U239" s="1">
        <f t="shared" si="50"/>
        <v>-1.7593452029364676E-2</v>
      </c>
      <c r="V239" s="1">
        <f t="shared" si="49"/>
        <v>-1.7750056331916422E-2</v>
      </c>
    </row>
    <row r="240" spans="1:22" x14ac:dyDescent="0.35">
      <c r="A240" s="2">
        <v>43668</v>
      </c>
      <c r="C240" s="1">
        <v>4650</v>
      </c>
      <c r="D240" s="1">
        <v>26036</v>
      </c>
      <c r="E240" s="1">
        <f t="shared" si="39"/>
        <v>8.4446224985814027</v>
      </c>
      <c r="F240" s="1">
        <f t="shared" si="40"/>
        <v>10.167235474692278</v>
      </c>
      <c r="G240" s="1">
        <f t="shared" si="45"/>
        <v>0</v>
      </c>
      <c r="H240" s="1">
        <f t="shared" si="48"/>
        <v>0</v>
      </c>
      <c r="J240" s="1">
        <v>1.18</v>
      </c>
      <c r="K240" s="1">
        <v>1414000</v>
      </c>
      <c r="L240" s="1">
        <f t="shared" si="41"/>
        <v>0.16551443847757333</v>
      </c>
      <c r="M240" s="1">
        <f t="shared" si="42"/>
        <v>14.161933125438654</v>
      </c>
      <c r="N240" s="1">
        <f t="shared" si="46"/>
        <v>-1.6666666666666684E-2</v>
      </c>
      <c r="O240" s="1">
        <f t="shared" si="47"/>
        <v>-1.6807118316381289E-2</v>
      </c>
      <c r="Q240" s="1">
        <v>230.55</v>
      </c>
      <c r="R240" s="1">
        <v>160675280</v>
      </c>
      <c r="S240" s="1">
        <f t="shared" si="43"/>
        <v>5.4404677586527148</v>
      </c>
      <c r="T240" s="1">
        <f t="shared" si="44"/>
        <v>18.89489599186831</v>
      </c>
      <c r="U240" s="1">
        <f t="shared" si="50"/>
        <v>-9.8776036074725484E-3</v>
      </c>
      <c r="V240" s="1">
        <f t="shared" si="49"/>
        <v>-9.9267107756716207E-3</v>
      </c>
    </row>
    <row r="241" spans="1:22" x14ac:dyDescent="0.35">
      <c r="A241" s="2">
        <v>43675</v>
      </c>
      <c r="C241" s="1">
        <v>4670</v>
      </c>
      <c r="D241" s="1">
        <v>27834</v>
      </c>
      <c r="E241" s="1">
        <f t="shared" si="39"/>
        <v>8.4489143506629425</v>
      </c>
      <c r="F241" s="1">
        <f t="shared" si="40"/>
        <v>10.234013573979798</v>
      </c>
      <c r="G241" s="1">
        <f t="shared" si="45"/>
        <v>4.3010752688172043E-3</v>
      </c>
      <c r="H241" s="1">
        <f t="shared" si="48"/>
        <v>4.2918520815410843E-3</v>
      </c>
      <c r="J241" s="1">
        <v>1.173</v>
      </c>
      <c r="K241" s="1">
        <v>4529000</v>
      </c>
      <c r="L241" s="1">
        <f t="shared" si="41"/>
        <v>0.15956456967133845</v>
      </c>
      <c r="M241" s="1">
        <f t="shared" si="42"/>
        <v>15.32601172253835</v>
      </c>
      <c r="N241" s="1">
        <f t="shared" si="46"/>
        <v>-5.9322033898304202E-3</v>
      </c>
      <c r="O241" s="1">
        <f t="shared" si="47"/>
        <v>-5.949868806234943E-3</v>
      </c>
      <c r="Q241" s="1">
        <v>220.81</v>
      </c>
      <c r="R241" s="1">
        <v>254907910</v>
      </c>
      <c r="S241" s="1">
        <f t="shared" si="43"/>
        <v>5.3973026032324585</v>
      </c>
      <c r="T241" s="1">
        <f t="shared" si="44"/>
        <v>19.356412900642034</v>
      </c>
      <c r="U241" s="1">
        <f t="shared" si="50"/>
        <v>-4.2246801127738057E-2</v>
      </c>
      <c r="V241" s="1">
        <f t="shared" si="49"/>
        <v>-4.3165155420256396E-2</v>
      </c>
    </row>
    <row r="242" spans="1:22" x14ac:dyDescent="0.35">
      <c r="A242" s="2">
        <v>43682</v>
      </c>
      <c r="C242" s="1">
        <v>4662</v>
      </c>
      <c r="D242" s="1">
        <v>56359</v>
      </c>
      <c r="E242" s="1">
        <f t="shared" si="39"/>
        <v>8.4471998195957028</v>
      </c>
      <c r="F242" s="1">
        <f t="shared" si="40"/>
        <v>10.939497222775007</v>
      </c>
      <c r="G242" s="1">
        <f t="shared" si="45"/>
        <v>-1.7130620985010706E-3</v>
      </c>
      <c r="H242" s="1">
        <f t="shared" si="48"/>
        <v>-1.7145310672405669E-3</v>
      </c>
      <c r="J242" s="1">
        <v>1.1120000000000001</v>
      </c>
      <c r="K242" s="1">
        <v>1841000</v>
      </c>
      <c r="L242" s="1">
        <f t="shared" si="41"/>
        <v>0.10616019582839072</v>
      </c>
      <c r="M242" s="1">
        <f t="shared" si="42"/>
        <v>14.425819460215214</v>
      </c>
      <c r="N242" s="1">
        <f t="shared" si="46"/>
        <v>-5.2003410059675993E-2</v>
      </c>
      <c r="O242" s="1">
        <f t="shared" si="47"/>
        <v>-5.3404373842947744E-2</v>
      </c>
      <c r="Q242" s="1">
        <v>220.67</v>
      </c>
      <c r="R242" s="1">
        <v>210418190</v>
      </c>
      <c r="S242" s="1">
        <f t="shared" si="43"/>
        <v>5.3966683728949896</v>
      </c>
      <c r="T242" s="1">
        <f t="shared" si="44"/>
        <v>19.164607489463489</v>
      </c>
      <c r="U242" s="1">
        <f t="shared" si="50"/>
        <v>-6.3402925592144727E-4</v>
      </c>
      <c r="V242" s="1">
        <f t="shared" si="49"/>
        <v>-6.3423033746905038E-4</v>
      </c>
    </row>
    <row r="243" spans="1:22" x14ac:dyDescent="0.35">
      <c r="A243" s="2">
        <v>43689</v>
      </c>
      <c r="C243" s="1">
        <v>4722</v>
      </c>
      <c r="D243" s="1">
        <v>13723</v>
      </c>
      <c r="E243" s="1">
        <f t="shared" si="39"/>
        <v>8.4599877176454576</v>
      </c>
      <c r="F243" s="1">
        <f t="shared" si="40"/>
        <v>9.5268285362696332</v>
      </c>
      <c r="G243" s="1">
        <f t="shared" si="45"/>
        <v>1.2870012870012869E-2</v>
      </c>
      <c r="H243" s="1">
        <f t="shared" si="48"/>
        <v>1.2787898049755688E-2</v>
      </c>
      <c r="J243" s="1">
        <v>1.071</v>
      </c>
      <c r="K243" s="1">
        <v>1136000</v>
      </c>
      <c r="L243" s="1">
        <f t="shared" si="41"/>
        <v>6.8592791465611674E-2</v>
      </c>
      <c r="M243" s="1">
        <f t="shared" si="42"/>
        <v>13.943023878263233</v>
      </c>
      <c r="N243" s="1">
        <f t="shared" si="46"/>
        <v>-3.6870503597122434E-2</v>
      </c>
      <c r="O243" s="1">
        <f t="shared" si="47"/>
        <v>-3.7567404362779028E-2</v>
      </c>
      <c r="Q243" s="1">
        <v>215.05</v>
      </c>
      <c r="R243" s="1">
        <v>234320330</v>
      </c>
      <c r="S243" s="1">
        <f t="shared" si="43"/>
        <v>5.3708705592297452</v>
      </c>
      <c r="T243" s="1">
        <f t="shared" si="44"/>
        <v>19.272199668813247</v>
      </c>
      <c r="U243" s="1">
        <f t="shared" si="50"/>
        <v>-2.5467893234241069E-2</v>
      </c>
      <c r="V243" s="1">
        <f t="shared" si="49"/>
        <v>-2.579781366524378E-2</v>
      </c>
    </row>
    <row r="244" spans="1:22" x14ac:dyDescent="0.35">
      <c r="A244" s="2">
        <v>43696</v>
      </c>
      <c r="C244" s="1">
        <v>4710</v>
      </c>
      <c r="D244" s="1">
        <v>16510</v>
      </c>
      <c r="E244" s="1">
        <f t="shared" si="39"/>
        <v>8.4574431870104636</v>
      </c>
      <c r="F244" s="1">
        <f t="shared" si="40"/>
        <v>9.7117215369141743</v>
      </c>
      <c r="G244" s="1">
        <f t="shared" si="45"/>
        <v>-2.5412960609911056E-3</v>
      </c>
      <c r="H244" s="1">
        <f t="shared" si="48"/>
        <v>-2.5445306349947613E-3</v>
      </c>
      <c r="J244" s="1">
        <v>1.0860000000000001</v>
      </c>
      <c r="K244" s="1">
        <v>593000</v>
      </c>
      <c r="L244" s="1">
        <f t="shared" si="41"/>
        <v>8.2501221511743772E-2</v>
      </c>
      <c r="M244" s="1">
        <f t="shared" si="42"/>
        <v>13.292949677979863</v>
      </c>
      <c r="N244" s="1">
        <f t="shared" si="46"/>
        <v>1.4005602240896475E-2</v>
      </c>
      <c r="O244" s="1">
        <f t="shared" si="47"/>
        <v>1.390843004613215E-2</v>
      </c>
      <c r="Q244" s="1">
        <v>219.5</v>
      </c>
      <c r="R244" s="1">
        <v>218294470</v>
      </c>
      <c r="S244" s="1">
        <f t="shared" si="43"/>
        <v>5.3913522325152261</v>
      </c>
      <c r="T244" s="1">
        <f t="shared" si="44"/>
        <v>19.201355489087536</v>
      </c>
      <c r="U244" s="1">
        <f t="shared" si="50"/>
        <v>2.0692862125087134E-2</v>
      </c>
      <c r="V244" s="1">
        <f t="shared" si="49"/>
        <v>2.0481673285480565E-2</v>
      </c>
    </row>
    <row r="245" spans="1:22" x14ac:dyDescent="0.35">
      <c r="A245" s="2">
        <v>43703</v>
      </c>
      <c r="C245" s="1">
        <v>4840</v>
      </c>
      <c r="D245" s="1">
        <v>36979</v>
      </c>
      <c r="E245" s="1">
        <f t="shared" si="39"/>
        <v>8.4846699997106771</v>
      </c>
      <c r="F245" s="1">
        <f t="shared" si="40"/>
        <v>10.518105462931352</v>
      </c>
      <c r="G245" s="1">
        <f t="shared" si="45"/>
        <v>2.7600849256900213E-2</v>
      </c>
      <c r="H245" s="1">
        <f t="shared" si="48"/>
        <v>2.7226812700213952E-2</v>
      </c>
      <c r="J245" s="1">
        <v>1.093</v>
      </c>
      <c r="K245" s="1">
        <v>863000</v>
      </c>
      <c r="L245" s="1">
        <f t="shared" si="41"/>
        <v>8.8926209194401487E-2</v>
      </c>
      <c r="M245" s="1">
        <f t="shared" si="42"/>
        <v>13.668169970065565</v>
      </c>
      <c r="N245" s="1">
        <f t="shared" si="46"/>
        <v>6.445672191528448E-3</v>
      </c>
      <c r="O245" s="1">
        <f t="shared" si="47"/>
        <v>6.4249876826577412E-3</v>
      </c>
      <c r="Q245" s="1">
        <v>224.2</v>
      </c>
      <c r="R245" s="1">
        <v>210987040</v>
      </c>
      <c r="S245" s="1">
        <f t="shared" si="43"/>
        <v>5.4125385106380595</v>
      </c>
      <c r="T245" s="1">
        <f t="shared" si="44"/>
        <v>19.167307267752996</v>
      </c>
      <c r="U245" s="1">
        <f t="shared" si="50"/>
        <v>2.1412300683371247E-2</v>
      </c>
      <c r="V245" s="1">
        <f t="shared" si="49"/>
        <v>2.1186278122833496E-2</v>
      </c>
    </row>
    <row r="246" spans="1:22" x14ac:dyDescent="0.35">
      <c r="A246" s="2">
        <v>43710</v>
      </c>
      <c r="C246" s="1">
        <v>5014</v>
      </c>
      <c r="D246" s="1">
        <v>55794</v>
      </c>
      <c r="E246" s="1">
        <f t="shared" si="39"/>
        <v>8.5199892787182385</v>
      </c>
      <c r="F246" s="1">
        <f t="shared" si="40"/>
        <v>10.929421615706252</v>
      </c>
      <c r="G246" s="1">
        <f t="shared" si="45"/>
        <v>3.5950413223140493E-2</v>
      </c>
      <c r="H246" s="1">
        <f t="shared" si="48"/>
        <v>3.5319279007561336E-2</v>
      </c>
      <c r="J246" s="1">
        <v>1.0860000000000001</v>
      </c>
      <c r="K246" s="1">
        <v>3135000</v>
      </c>
      <c r="L246" s="1">
        <f t="shared" si="41"/>
        <v>8.2501221511743772E-2</v>
      </c>
      <c r="M246" s="1">
        <f t="shared" si="42"/>
        <v>14.958139732049158</v>
      </c>
      <c r="N246" s="1">
        <f t="shared" si="46"/>
        <v>-6.4043915827995384E-3</v>
      </c>
      <c r="O246" s="1">
        <f t="shared" si="47"/>
        <v>-6.4249876826576622E-3</v>
      </c>
      <c r="Q246" s="1">
        <v>229.02</v>
      </c>
      <c r="R246" s="1">
        <v>218009050</v>
      </c>
      <c r="S246" s="1">
        <f t="shared" si="43"/>
        <v>5.4338093359851936</v>
      </c>
      <c r="T246" s="1">
        <f t="shared" si="44"/>
        <v>19.200047133653158</v>
      </c>
      <c r="U246" s="1">
        <f t="shared" si="50"/>
        <v>2.1498661909009911E-2</v>
      </c>
      <c r="V246" s="1">
        <f t="shared" si="49"/>
        <v>2.1270825347133863E-2</v>
      </c>
    </row>
    <row r="247" spans="1:22" x14ac:dyDescent="0.35">
      <c r="A247" s="2">
        <v>43717</v>
      </c>
      <c r="C247" s="1">
        <v>4994</v>
      </c>
      <c r="D247" s="1">
        <v>16492</v>
      </c>
      <c r="E247" s="1">
        <f t="shared" si="39"/>
        <v>8.5159924708397181</v>
      </c>
      <c r="F247" s="1">
        <f t="shared" si="40"/>
        <v>9.7106306938267899</v>
      </c>
      <c r="G247" s="1">
        <f t="shared" si="45"/>
        <v>-3.9888312724371761E-3</v>
      </c>
      <c r="H247" s="1">
        <f t="shared" si="48"/>
        <v>-3.996807878520206E-3</v>
      </c>
      <c r="J247" s="1">
        <v>1.026</v>
      </c>
      <c r="K247" s="1">
        <v>3243000</v>
      </c>
      <c r="L247" s="1">
        <f t="shared" si="41"/>
        <v>2.5667746748577813E-2</v>
      </c>
      <c r="M247" s="1">
        <f t="shared" si="42"/>
        <v>14.992009385289455</v>
      </c>
      <c r="N247" s="1">
        <f t="shared" si="46"/>
        <v>-5.5248618784530433E-2</v>
      </c>
      <c r="O247" s="1">
        <f t="shared" si="47"/>
        <v>-5.6833474763165991E-2</v>
      </c>
      <c r="Q247" s="1">
        <v>233</v>
      </c>
      <c r="R247" s="1">
        <v>187207030</v>
      </c>
      <c r="S247" s="1">
        <f t="shared" si="43"/>
        <v>5.4510384535657002</v>
      </c>
      <c r="T247" s="1">
        <f t="shared" si="44"/>
        <v>19.047725674721459</v>
      </c>
      <c r="U247" s="1">
        <f t="shared" si="50"/>
        <v>1.7378394900008688E-2</v>
      </c>
      <c r="V247" s="1">
        <f t="shared" si="49"/>
        <v>1.7229117580507054E-2</v>
      </c>
    </row>
    <row r="248" spans="1:22" x14ac:dyDescent="0.35">
      <c r="A248" s="2">
        <v>43724</v>
      </c>
      <c r="C248" s="1">
        <v>4970</v>
      </c>
      <c r="D248" s="1">
        <v>18389</v>
      </c>
      <c r="E248" s="1">
        <f t="shared" si="39"/>
        <v>8.5111751190906748</v>
      </c>
      <c r="F248" s="1">
        <f t="shared" si="40"/>
        <v>9.8195079387408537</v>
      </c>
      <c r="G248" s="1">
        <f t="shared" si="45"/>
        <v>-4.8057669203043652E-3</v>
      </c>
      <c r="H248" s="1">
        <f t="shared" si="48"/>
        <v>-4.8173517490440743E-3</v>
      </c>
      <c r="J248" s="1">
        <v>1.02</v>
      </c>
      <c r="K248" s="1">
        <v>2297000</v>
      </c>
      <c r="L248" s="1">
        <f t="shared" si="41"/>
        <v>1.980262729617973E-2</v>
      </c>
      <c r="M248" s="1">
        <f t="shared" si="42"/>
        <v>14.647114481671235</v>
      </c>
      <c r="N248" s="1">
        <f t="shared" si="46"/>
        <v>-5.8479532163742739E-3</v>
      </c>
      <c r="O248" s="1">
        <f t="shared" si="47"/>
        <v>-5.8651194523981339E-3</v>
      </c>
      <c r="Q248" s="1">
        <v>232</v>
      </c>
      <c r="R248" s="1">
        <v>201025950</v>
      </c>
      <c r="S248" s="1">
        <f t="shared" si="43"/>
        <v>5.4467373716663099</v>
      </c>
      <c r="T248" s="1">
        <f t="shared" si="44"/>
        <v>19.118944562167695</v>
      </c>
      <c r="U248" s="1">
        <f t="shared" si="50"/>
        <v>-4.2918454935622317E-3</v>
      </c>
      <c r="V248" s="1">
        <f t="shared" si="49"/>
        <v>-4.3010818993905854E-3</v>
      </c>
    </row>
    <row r="249" spans="1:22" x14ac:dyDescent="0.35">
      <c r="A249" s="2">
        <v>43731</v>
      </c>
      <c r="C249" s="1">
        <v>4944</v>
      </c>
      <c r="D249" s="1">
        <v>7272</v>
      </c>
      <c r="E249" s="1">
        <f t="shared" si="39"/>
        <v>8.5059299991375266</v>
      </c>
      <c r="F249" s="1">
        <f t="shared" si="40"/>
        <v>8.891786635857315</v>
      </c>
      <c r="G249" s="1">
        <f t="shared" si="45"/>
        <v>-5.2313883299798794E-3</v>
      </c>
      <c r="H249" s="1">
        <f t="shared" si="48"/>
        <v>-5.2451199531476558E-3</v>
      </c>
      <c r="J249" s="1">
        <v>1.119</v>
      </c>
      <c r="K249" s="1">
        <v>8357000</v>
      </c>
      <c r="L249" s="1">
        <f t="shared" si="41"/>
        <v>0.11243542932978817</v>
      </c>
      <c r="M249" s="1">
        <f t="shared" si="42"/>
        <v>15.938610068983573</v>
      </c>
      <c r="N249" s="1">
        <f t="shared" si="46"/>
        <v>9.7058823529411739E-2</v>
      </c>
      <c r="O249" s="1">
        <f t="shared" si="47"/>
        <v>9.2632802033608352E-2</v>
      </c>
      <c r="Q249" s="1">
        <v>228.05</v>
      </c>
      <c r="R249" s="1">
        <v>160386850</v>
      </c>
      <c r="S249" s="1">
        <f t="shared" si="43"/>
        <v>5.4295649031577096</v>
      </c>
      <c r="T249" s="1">
        <f t="shared" si="44"/>
        <v>18.893099267492296</v>
      </c>
      <c r="U249" s="1">
        <f t="shared" si="50"/>
        <v>-1.7025862068965468E-2</v>
      </c>
      <c r="V249" s="1">
        <f t="shared" si="49"/>
        <v>-1.7172468508600502E-2</v>
      </c>
    </row>
    <row r="250" spans="1:22" x14ac:dyDescent="0.35">
      <c r="A250" s="2">
        <v>43738</v>
      </c>
      <c r="C250" s="1">
        <v>5040</v>
      </c>
      <c r="D250" s="1">
        <v>5625</v>
      </c>
      <c r="E250" s="1">
        <f t="shared" si="39"/>
        <v>8.5251613610654147</v>
      </c>
      <c r="F250" s="1">
        <f t="shared" si="40"/>
        <v>8.6349762270726202</v>
      </c>
      <c r="G250" s="1">
        <f t="shared" si="45"/>
        <v>1.9417475728155338E-2</v>
      </c>
      <c r="H250" s="1">
        <f t="shared" si="48"/>
        <v>1.9231361927887592E-2</v>
      </c>
      <c r="J250" s="1">
        <v>1.0449999999999999</v>
      </c>
      <c r="K250" s="1">
        <v>9341000</v>
      </c>
      <c r="L250" s="1">
        <f t="shared" si="41"/>
        <v>4.401688541677426E-2</v>
      </c>
      <c r="M250" s="1">
        <f t="shared" si="42"/>
        <v>16.049923870854986</v>
      </c>
      <c r="N250" s="1">
        <f t="shared" si="46"/>
        <v>-6.6130473637176113E-2</v>
      </c>
      <c r="O250" s="1">
        <f t="shared" si="47"/>
        <v>-6.8418543913013857E-2</v>
      </c>
      <c r="Q250" s="1">
        <v>222.76</v>
      </c>
      <c r="R250" s="1">
        <v>173139040</v>
      </c>
      <c r="S250" s="1">
        <f t="shared" si="43"/>
        <v>5.4060949587214679</v>
      </c>
      <c r="T250" s="1">
        <f t="shared" si="44"/>
        <v>18.969605529090579</v>
      </c>
      <c r="U250" s="1">
        <f t="shared" si="50"/>
        <v>-2.3196667397500637E-2</v>
      </c>
      <c r="V250" s="1">
        <f t="shared" si="49"/>
        <v>-2.3469944436241629E-2</v>
      </c>
    </row>
    <row r="251" spans="1:22" x14ac:dyDescent="0.35">
      <c r="A251" s="2">
        <v>43745</v>
      </c>
      <c r="C251" s="1">
        <v>5028</v>
      </c>
      <c r="D251" s="1">
        <v>1494</v>
      </c>
      <c r="E251" s="1">
        <f t="shared" si="39"/>
        <v>8.5227775697101382</v>
      </c>
      <c r="F251" s="1">
        <f t="shared" si="40"/>
        <v>7.3092123656927628</v>
      </c>
      <c r="G251" s="1">
        <f t="shared" si="45"/>
        <v>-2.3809523809523812E-3</v>
      </c>
      <c r="H251" s="1">
        <f t="shared" si="48"/>
        <v>-2.3837913552762504E-3</v>
      </c>
      <c r="J251" s="1">
        <v>0.99</v>
      </c>
      <c r="K251" s="1">
        <v>3430000</v>
      </c>
      <c r="L251" s="1">
        <f t="shared" si="41"/>
        <v>-1.0050335853501451E-2</v>
      </c>
      <c r="M251" s="1">
        <f t="shared" si="42"/>
        <v>15.048070819142122</v>
      </c>
      <c r="N251" s="1">
        <f t="shared" si="46"/>
        <v>-5.2631578947368363E-2</v>
      </c>
      <c r="O251" s="1">
        <f t="shared" si="47"/>
        <v>-5.4067221270275703E-2</v>
      </c>
      <c r="Q251" s="1">
        <v>230.31</v>
      </c>
      <c r="R251" s="1">
        <v>180103460</v>
      </c>
      <c r="S251" s="1">
        <f t="shared" si="43"/>
        <v>5.4394262275079166</v>
      </c>
      <c r="T251" s="1">
        <f t="shared" si="44"/>
        <v>19.009042021510783</v>
      </c>
      <c r="U251" s="1">
        <f t="shared" si="50"/>
        <v>3.3892978990842211E-2</v>
      </c>
      <c r="V251" s="1">
        <f t="shared" si="49"/>
        <v>3.3331268786449007E-2</v>
      </c>
    </row>
    <row r="252" spans="1:22" x14ac:dyDescent="0.35">
      <c r="A252" s="2">
        <v>43752</v>
      </c>
      <c r="C252" s="1">
        <v>5028</v>
      </c>
      <c r="D252" s="1">
        <v>1685</v>
      </c>
      <c r="E252" s="1">
        <f t="shared" si="39"/>
        <v>8.5227775697101382</v>
      </c>
      <c r="F252" s="1">
        <f t="shared" si="40"/>
        <v>7.4295208427864621</v>
      </c>
      <c r="G252" s="1">
        <f t="shared" si="45"/>
        <v>0</v>
      </c>
      <c r="H252" s="1">
        <f t="shared" si="48"/>
        <v>0</v>
      </c>
      <c r="J252" s="1">
        <v>0.98599999999999999</v>
      </c>
      <c r="K252" s="1">
        <v>2608000</v>
      </c>
      <c r="L252" s="1">
        <f t="shared" si="41"/>
        <v>-1.4098924379501648E-2</v>
      </c>
      <c r="M252" s="1">
        <f t="shared" si="42"/>
        <v>14.77409420202868</v>
      </c>
      <c r="N252" s="1">
        <f t="shared" si="46"/>
        <v>-4.0404040404040439E-3</v>
      </c>
      <c r="O252" s="1">
        <f t="shared" si="47"/>
        <v>-4.0485885260002205E-3</v>
      </c>
      <c r="Q252" s="1">
        <v>235.55</v>
      </c>
      <c r="R252" s="1">
        <v>193343400</v>
      </c>
      <c r="S252" s="1">
        <f t="shared" si="43"/>
        <v>5.46192320514605</v>
      </c>
      <c r="T252" s="1">
        <f t="shared" si="44"/>
        <v>19.079978440446606</v>
      </c>
      <c r="U252" s="1">
        <f t="shared" si="50"/>
        <v>2.2751943033302979E-2</v>
      </c>
      <c r="V252" s="1">
        <f t="shared" si="49"/>
        <v>2.2496977638133322E-2</v>
      </c>
    </row>
    <row r="253" spans="1:22" x14ac:dyDescent="0.35">
      <c r="A253" s="2">
        <v>43759</v>
      </c>
      <c r="C253" s="1">
        <v>5006</v>
      </c>
      <c r="D253" s="1">
        <v>4618</v>
      </c>
      <c r="E253" s="1">
        <f t="shared" si="39"/>
        <v>8.518392471991719</v>
      </c>
      <c r="F253" s="1">
        <f t="shared" si="40"/>
        <v>8.4377169899144402</v>
      </c>
      <c r="G253" s="1">
        <f t="shared" si="45"/>
        <v>-4.3754972155926808E-3</v>
      </c>
      <c r="H253" s="1">
        <f t="shared" si="48"/>
        <v>-4.3850977184185531E-3</v>
      </c>
      <c r="J253" s="1">
        <v>0.95</v>
      </c>
      <c r="K253" s="1">
        <v>2825000</v>
      </c>
      <c r="L253" s="1">
        <f t="shared" si="41"/>
        <v>-5.1293294387550578E-2</v>
      </c>
      <c r="M253" s="1">
        <f t="shared" si="42"/>
        <v>14.854018922562679</v>
      </c>
      <c r="N253" s="1">
        <f t="shared" si="46"/>
        <v>-3.651115618661261E-2</v>
      </c>
      <c r="O253" s="1">
        <f t="shared" si="47"/>
        <v>-3.7194370008048927E-2</v>
      </c>
      <c r="Q253" s="1">
        <v>240</v>
      </c>
      <c r="R253" s="1">
        <v>193585600</v>
      </c>
      <c r="S253" s="1">
        <f t="shared" si="43"/>
        <v>5.4806389233419912</v>
      </c>
      <c r="T253" s="1">
        <f t="shared" si="44"/>
        <v>19.081230349875121</v>
      </c>
      <c r="U253" s="1">
        <f t="shared" si="50"/>
        <v>1.8891954998938604E-2</v>
      </c>
      <c r="V253" s="1">
        <f t="shared" si="49"/>
        <v>1.871571819594112E-2</v>
      </c>
    </row>
    <row r="254" spans="1:22" x14ac:dyDescent="0.35">
      <c r="A254" s="2">
        <v>43766</v>
      </c>
      <c r="C254" s="1">
        <v>4960</v>
      </c>
      <c r="D254" s="1">
        <v>8135</v>
      </c>
      <c r="E254" s="1">
        <f t="shared" si="39"/>
        <v>8.5091610197189738</v>
      </c>
      <c r="F254" s="1">
        <f t="shared" si="40"/>
        <v>9.0039310196531375</v>
      </c>
      <c r="G254" s="1">
        <f t="shared" si="45"/>
        <v>-9.1889732321214536E-3</v>
      </c>
      <c r="H254" s="1">
        <f t="shared" si="48"/>
        <v>-9.2314522727463232E-3</v>
      </c>
      <c r="J254" s="1">
        <v>0.93500000000000005</v>
      </c>
      <c r="K254" s="1">
        <v>4060000</v>
      </c>
      <c r="L254" s="1">
        <f t="shared" si="41"/>
        <v>-6.720874969344999E-2</v>
      </c>
      <c r="M254" s="1">
        <f t="shared" si="42"/>
        <v>15.216693531577915</v>
      </c>
      <c r="N254" s="1">
        <f t="shared" si="46"/>
        <v>-1.5789473684210423E-2</v>
      </c>
      <c r="O254" s="1">
        <f t="shared" si="47"/>
        <v>-1.5915455305899457E-2</v>
      </c>
      <c r="Q254" s="1">
        <v>236.4</v>
      </c>
      <c r="R254" s="1">
        <v>223686730</v>
      </c>
      <c r="S254" s="1">
        <f t="shared" si="43"/>
        <v>5.4655252855319434</v>
      </c>
      <c r="T254" s="1">
        <f t="shared" si="44"/>
        <v>19.225757104182275</v>
      </c>
      <c r="U254" s="1">
        <f t="shared" si="50"/>
        <v>-1.4999999999999977E-2</v>
      </c>
      <c r="V254" s="1">
        <f t="shared" si="49"/>
        <v>-1.5113637810048184E-2</v>
      </c>
    </row>
    <row r="255" spans="1:22" x14ac:dyDescent="0.35">
      <c r="A255" s="2">
        <v>43773</v>
      </c>
      <c r="C255" s="1">
        <v>4934</v>
      </c>
      <c r="D255" s="1">
        <v>6931</v>
      </c>
      <c r="E255" s="1">
        <f t="shared" si="39"/>
        <v>8.5039052970893021</v>
      </c>
      <c r="F255" s="1">
        <f t="shared" si="40"/>
        <v>8.8437593819179838</v>
      </c>
      <c r="G255" s="1">
        <f t="shared" si="45"/>
        <v>-5.2419354838709681E-3</v>
      </c>
      <c r="H255" s="1">
        <f t="shared" si="48"/>
        <v>-5.2557226296711659E-3</v>
      </c>
      <c r="J255" s="1">
        <v>0.99299999999999999</v>
      </c>
      <c r="K255" s="1">
        <v>3812000</v>
      </c>
      <c r="L255" s="1">
        <f t="shared" si="41"/>
        <v>-7.0246149369644663E-3</v>
      </c>
      <c r="M255" s="1">
        <f t="shared" si="42"/>
        <v>15.15366454375623</v>
      </c>
      <c r="N255" s="1">
        <f t="shared" si="46"/>
        <v>6.2032085561497259E-2</v>
      </c>
      <c r="O255" s="1">
        <f t="shared" si="47"/>
        <v>6.0184134756485576E-2</v>
      </c>
      <c r="Q255" s="1">
        <v>240.17</v>
      </c>
      <c r="R255" s="1">
        <v>152360700</v>
      </c>
      <c r="S255" s="1">
        <f t="shared" si="43"/>
        <v>5.4813470059256719</v>
      </c>
      <c r="T255" s="1">
        <f t="shared" si="44"/>
        <v>18.841761293945851</v>
      </c>
      <c r="U255" s="1">
        <f t="shared" si="50"/>
        <v>1.59475465313028E-2</v>
      </c>
      <c r="V255" s="1">
        <f t="shared" si="49"/>
        <v>1.5821720393728457E-2</v>
      </c>
    </row>
    <row r="256" spans="1:22" x14ac:dyDescent="0.35">
      <c r="A256" s="2">
        <v>43780</v>
      </c>
      <c r="C256" s="1">
        <v>4900</v>
      </c>
      <c r="D256" s="1">
        <v>2732</v>
      </c>
      <c r="E256" s="1">
        <f t="shared" si="39"/>
        <v>8.4969904840987187</v>
      </c>
      <c r="F256" s="1">
        <f t="shared" si="40"/>
        <v>7.9127892206906809</v>
      </c>
      <c r="G256" s="1">
        <f t="shared" si="45"/>
        <v>-6.8909606809890557E-3</v>
      </c>
      <c r="H256" s="1">
        <f t="shared" si="48"/>
        <v>-6.9148129905840187E-3</v>
      </c>
      <c r="J256" s="1">
        <v>0.92200000000000004</v>
      </c>
      <c r="K256" s="1">
        <v>2518000</v>
      </c>
      <c r="L256" s="1">
        <f t="shared" si="41"/>
        <v>-8.1210055425543173E-2</v>
      </c>
      <c r="M256" s="1">
        <f t="shared" si="42"/>
        <v>14.73897549358643</v>
      </c>
      <c r="N256" s="1">
        <f t="shared" si="46"/>
        <v>-7.1500503524672659E-2</v>
      </c>
      <c r="O256" s="1">
        <f t="shared" si="47"/>
        <v>-7.4185440488578683E-2</v>
      </c>
      <c r="Q256" s="1">
        <v>240</v>
      </c>
      <c r="R256" s="1">
        <v>159135800</v>
      </c>
      <c r="S256" s="1">
        <f t="shared" si="43"/>
        <v>5.4806389233419912</v>
      </c>
      <c r="T256" s="1">
        <f t="shared" si="44"/>
        <v>18.885268483709165</v>
      </c>
      <c r="U256" s="1">
        <f t="shared" si="50"/>
        <v>-7.0783195236702131E-4</v>
      </c>
      <c r="V256" s="1">
        <f t="shared" si="49"/>
        <v>-7.0808258368028668E-4</v>
      </c>
    </row>
    <row r="257" spans="1:22" x14ac:dyDescent="0.35">
      <c r="A257" s="2">
        <v>43787</v>
      </c>
      <c r="C257" s="1">
        <v>4914</v>
      </c>
      <c r="D257" s="1">
        <v>7104</v>
      </c>
      <c r="E257" s="1">
        <f t="shared" si="39"/>
        <v>8.4998435530811243</v>
      </c>
      <c r="F257" s="1">
        <f t="shared" si="40"/>
        <v>8.8684132846720054</v>
      </c>
      <c r="G257" s="1">
        <f t="shared" si="45"/>
        <v>2.8571428571428571E-3</v>
      </c>
      <c r="H257" s="1">
        <f t="shared" si="48"/>
        <v>2.8530689824064807E-3</v>
      </c>
      <c r="J257" s="1">
        <v>1.028</v>
      </c>
      <c r="K257" s="1">
        <v>6157000</v>
      </c>
      <c r="L257" s="1">
        <f t="shared" si="41"/>
        <v>2.7615167032973391E-2</v>
      </c>
      <c r="M257" s="1">
        <f t="shared" si="42"/>
        <v>15.633100203893347</v>
      </c>
      <c r="N257" s="1">
        <f t="shared" si="46"/>
        <v>0.11496746203904552</v>
      </c>
      <c r="O257" s="1">
        <f t="shared" si="47"/>
        <v>0.10882522245851654</v>
      </c>
      <c r="Q257" s="1">
        <v>238.13</v>
      </c>
      <c r="R257" s="1">
        <v>148422890</v>
      </c>
      <c r="S257" s="1">
        <f t="shared" si="43"/>
        <v>5.4728167430358514</v>
      </c>
      <c r="T257" s="1">
        <f t="shared" si="44"/>
        <v>18.815576122085993</v>
      </c>
      <c r="U257" s="1">
        <f t="shared" si="50"/>
        <v>-7.7916666666666854E-3</v>
      </c>
      <c r="V257" s="1">
        <f t="shared" si="49"/>
        <v>-7.8221803061395822E-3</v>
      </c>
    </row>
    <row r="258" spans="1:22" x14ac:dyDescent="0.35">
      <c r="A258" s="2">
        <v>43794</v>
      </c>
      <c r="C258" s="1">
        <v>4926</v>
      </c>
      <c r="D258" s="1">
        <v>4538</v>
      </c>
      <c r="E258" s="1">
        <f t="shared" si="39"/>
        <v>8.5022825786804841</v>
      </c>
      <c r="F258" s="1">
        <f t="shared" si="40"/>
        <v>8.4202416653397876</v>
      </c>
      <c r="G258" s="1">
        <f t="shared" si="45"/>
        <v>2.442002442002442E-3</v>
      </c>
      <c r="H258" s="1">
        <f t="shared" si="48"/>
        <v>2.4390255993587892E-3</v>
      </c>
      <c r="J258" s="1">
        <v>0.996</v>
      </c>
      <c r="K258" s="1">
        <v>2632000</v>
      </c>
      <c r="L258" s="1">
        <f t="shared" si="41"/>
        <v>-4.0080213975388218E-3</v>
      </c>
      <c r="M258" s="1">
        <f t="shared" si="42"/>
        <v>14.783254571427344</v>
      </c>
      <c r="N258" s="1">
        <f t="shared" si="46"/>
        <v>-3.1128404669260729E-2</v>
      </c>
      <c r="O258" s="1">
        <f t="shared" si="47"/>
        <v>-3.1623188430512185E-2</v>
      </c>
      <c r="Q258" s="1">
        <v>233.98</v>
      </c>
      <c r="R258" s="1">
        <v>143925930</v>
      </c>
      <c r="S258" s="1">
        <f t="shared" si="43"/>
        <v>5.4552356416194554</v>
      </c>
      <c r="T258" s="1">
        <f t="shared" si="44"/>
        <v>18.784809350204071</v>
      </c>
      <c r="U258" s="1">
        <f t="shared" si="50"/>
        <v>-1.7427455591483669E-2</v>
      </c>
      <c r="V258" s="1">
        <f t="shared" si="49"/>
        <v>-1.7581101416396221E-2</v>
      </c>
    </row>
    <row r="259" spans="1:22" x14ac:dyDescent="0.35">
      <c r="A259" s="2">
        <v>43801</v>
      </c>
      <c r="C259" s="1">
        <v>4950</v>
      </c>
      <c r="D259" s="1">
        <v>5804</v>
      </c>
      <c r="E259" s="1">
        <f t="shared" si="39"/>
        <v>8.5071428555627353</v>
      </c>
      <c r="F259" s="1">
        <f t="shared" si="40"/>
        <v>8.6663026140040778</v>
      </c>
      <c r="G259" s="1">
        <f t="shared" si="45"/>
        <v>4.8721071863580996E-3</v>
      </c>
      <c r="H259" s="1">
        <f t="shared" si="48"/>
        <v>4.8602768822526626E-3</v>
      </c>
      <c r="J259" s="1">
        <v>0.94</v>
      </c>
      <c r="K259" s="1">
        <v>2313000</v>
      </c>
      <c r="L259" s="1">
        <f t="shared" si="41"/>
        <v>-6.1875403718087529E-2</v>
      </c>
      <c r="M259" s="1">
        <f t="shared" si="42"/>
        <v>14.654055941213576</v>
      </c>
      <c r="N259" s="1">
        <f t="shared" si="46"/>
        <v>-5.6224899598393621E-2</v>
      </c>
      <c r="O259" s="1">
        <f t="shared" si="47"/>
        <v>-5.7867382320548687E-2</v>
      </c>
      <c r="Q259" s="1">
        <v>235.14</v>
      </c>
      <c r="R259" s="1">
        <v>135714910</v>
      </c>
      <c r="S259" s="1">
        <f t="shared" si="43"/>
        <v>5.460181081439595</v>
      </c>
      <c r="T259" s="1">
        <f t="shared" si="44"/>
        <v>18.726066993492967</v>
      </c>
      <c r="U259" s="1">
        <f t="shared" si="50"/>
        <v>4.9576886913411259E-3</v>
      </c>
      <c r="V259" s="1">
        <f t="shared" si="49"/>
        <v>4.9454398201396682E-3</v>
      </c>
    </row>
    <row r="260" spans="1:22" x14ac:dyDescent="0.35">
      <c r="A260" s="2">
        <v>43808</v>
      </c>
      <c r="C260" s="1">
        <v>4850</v>
      </c>
      <c r="D260" s="1">
        <v>23796</v>
      </c>
      <c r="E260" s="1">
        <f t="shared" ref="E260:E268" si="51">LN(C260)</f>
        <v>8.4867339839315292</v>
      </c>
      <c r="F260" s="1">
        <f t="shared" ref="F260:F268" si="52">LN(D260)</f>
        <v>10.077272778307796</v>
      </c>
      <c r="G260" s="1">
        <f t="shared" si="45"/>
        <v>-2.0202020202020204E-2</v>
      </c>
      <c r="H260" s="1">
        <f t="shared" si="48"/>
        <v>-2.0408871631207123E-2</v>
      </c>
      <c r="J260" s="1">
        <v>0.94799999999999995</v>
      </c>
      <c r="K260" s="1">
        <v>1575000</v>
      </c>
      <c r="L260" s="1">
        <f t="shared" ref="L260:L269" si="53">LN(J260)</f>
        <v>-5.3400776727115296E-2</v>
      </c>
      <c r="M260" s="1">
        <f t="shared" ref="M260:M269" si="54">LN(K260)</f>
        <v>14.269765830241871</v>
      </c>
      <c r="N260" s="1">
        <f t="shared" si="46"/>
        <v>8.5106382978723492E-3</v>
      </c>
      <c r="O260" s="1">
        <f t="shared" si="47"/>
        <v>8.4746269909722356E-3</v>
      </c>
      <c r="Q260" s="1">
        <v>241.21</v>
      </c>
      <c r="R260" s="1">
        <v>181379200</v>
      </c>
      <c r="S260" s="1">
        <f t="shared" ref="S260:S269" si="55">LN(Q260)</f>
        <v>5.4856679233634322</v>
      </c>
      <c r="T260" s="1">
        <f t="shared" ref="T260:T269" si="56">LN(R260)</f>
        <v>19.016100425344352</v>
      </c>
      <c r="U260" s="1">
        <f t="shared" si="50"/>
        <v>2.5814408437526672E-2</v>
      </c>
      <c r="V260" s="1">
        <f t="shared" si="49"/>
        <v>2.5486841923837055E-2</v>
      </c>
    </row>
    <row r="261" spans="1:22" x14ac:dyDescent="0.35">
      <c r="A261" s="2">
        <v>43815</v>
      </c>
      <c r="C261" s="1">
        <v>4822</v>
      </c>
      <c r="D261" s="1">
        <v>10227</v>
      </c>
      <c r="E261" s="1">
        <f t="shared" si="51"/>
        <v>8.480944058741116</v>
      </c>
      <c r="F261" s="1">
        <f t="shared" si="52"/>
        <v>9.2327865608060122</v>
      </c>
      <c r="G261" s="1">
        <f t="shared" ref="G261:G269" si="57">(C261-C260)/C260</f>
        <v>-5.7731958762886598E-3</v>
      </c>
      <c r="H261" s="1">
        <f t="shared" si="48"/>
        <v>-5.789925190412523E-3</v>
      </c>
      <c r="J261" s="1">
        <v>0.93200000000000005</v>
      </c>
      <c r="K261" s="1">
        <v>2852000</v>
      </c>
      <c r="L261" s="1">
        <f t="shared" si="53"/>
        <v>-7.042246429654582E-2</v>
      </c>
      <c r="M261" s="1">
        <f t="shared" si="54"/>
        <v>14.863531060516324</v>
      </c>
      <c r="N261" s="1">
        <f t="shared" ref="N261:N269" si="58">(J261-J260)/J260</f>
        <v>-1.6877637130801586E-2</v>
      </c>
      <c r="O261" s="1">
        <f t="shared" ref="O261:O269" si="59">LN(J261/J260)</f>
        <v>-1.7021687569430524E-2</v>
      </c>
      <c r="Q261" s="1">
        <v>244.71</v>
      </c>
      <c r="R261" s="1">
        <v>208140700</v>
      </c>
      <c r="S261" s="1">
        <f t="shared" si="55"/>
        <v>5.500073835980599</v>
      </c>
      <c r="T261" s="1">
        <f t="shared" si="56"/>
        <v>19.153724851289308</v>
      </c>
      <c r="U261" s="1">
        <f t="shared" si="50"/>
        <v>1.451017785332283E-2</v>
      </c>
      <c r="V261" s="1">
        <f t="shared" si="49"/>
        <v>1.440591261716662E-2</v>
      </c>
    </row>
    <row r="262" spans="1:22" x14ac:dyDescent="0.35">
      <c r="A262" s="2">
        <v>43822</v>
      </c>
      <c r="C262" s="1">
        <v>4788</v>
      </c>
      <c r="D262" s="1">
        <v>5853</v>
      </c>
      <c r="E262" s="1">
        <f t="shared" si="51"/>
        <v>8.4738680666778645</v>
      </c>
      <c r="F262" s="1">
        <f t="shared" si="52"/>
        <v>8.67470962929122</v>
      </c>
      <c r="G262" s="1">
        <f t="shared" si="57"/>
        <v>-7.0510161758606388E-3</v>
      </c>
      <c r="H262" s="1">
        <f t="shared" ref="H262:H268" si="60">LN(C262/C261)</f>
        <v>-7.0759920632526346E-3</v>
      </c>
      <c r="J262" s="1">
        <v>0.94199999999999995</v>
      </c>
      <c r="K262" s="1">
        <v>3766000</v>
      </c>
      <c r="L262" s="1">
        <f t="shared" si="53"/>
        <v>-5.9750004405774049E-2</v>
      </c>
      <c r="M262" s="1">
        <f t="shared" si="54"/>
        <v>15.141523988199236</v>
      </c>
      <c r="N262" s="1">
        <f t="shared" si="58"/>
        <v>1.072961373390547E-2</v>
      </c>
      <c r="O262" s="1">
        <f t="shared" si="59"/>
        <v>1.0672459890771759E-2</v>
      </c>
      <c r="Q262" s="1">
        <v>252.06</v>
      </c>
      <c r="R262" s="1">
        <v>97951950</v>
      </c>
      <c r="S262" s="1">
        <f t="shared" si="55"/>
        <v>5.5296671544093456</v>
      </c>
      <c r="T262" s="1">
        <f t="shared" si="56"/>
        <v>18.399987610273048</v>
      </c>
      <c r="U262" s="1">
        <f t="shared" si="50"/>
        <v>3.0035552286379771E-2</v>
      </c>
      <c r="V262" s="1">
        <f t="shared" ref="V262:V269" si="61">LN(Q262/Q261)</f>
        <v>2.9593318428746945E-2</v>
      </c>
    </row>
    <row r="263" spans="1:22" x14ac:dyDescent="0.35">
      <c r="A263" s="2">
        <v>43829</v>
      </c>
      <c r="C263" s="1">
        <v>4784</v>
      </c>
      <c r="D263" s="1">
        <v>5351</v>
      </c>
      <c r="E263" s="1">
        <f t="shared" si="51"/>
        <v>8.4730322956304676</v>
      </c>
      <c r="F263" s="1">
        <f t="shared" si="52"/>
        <v>8.5850387383113045</v>
      </c>
      <c r="G263" s="1">
        <f t="shared" si="57"/>
        <v>-8.3542188805346695E-4</v>
      </c>
      <c r="H263" s="1">
        <f t="shared" si="60"/>
        <v>-8.3577104739615776E-4</v>
      </c>
      <c r="J263" s="1">
        <v>0.93600000000000005</v>
      </c>
      <c r="K263" s="1">
        <v>459000</v>
      </c>
      <c r="L263" s="1">
        <f t="shared" si="53"/>
        <v>-6.6139802504544945E-2</v>
      </c>
      <c r="M263" s="1">
        <f t="shared" si="54"/>
        <v>13.036805489042683</v>
      </c>
      <c r="N263" s="1">
        <f t="shared" si="58"/>
        <v>-6.3694267515922451E-3</v>
      </c>
      <c r="O263" s="1">
        <f t="shared" si="59"/>
        <v>-6.3897980987708981E-3</v>
      </c>
      <c r="Q263" s="1">
        <v>255</v>
      </c>
      <c r="R263" s="1">
        <v>79009200</v>
      </c>
      <c r="S263" s="1">
        <f t="shared" si="55"/>
        <v>5.5412635451584258</v>
      </c>
      <c r="T263" s="1">
        <f t="shared" si="56"/>
        <v>18.185074859347061</v>
      </c>
      <c r="U263" s="1">
        <f t="shared" si="50"/>
        <v>1.1663889550107108E-2</v>
      </c>
      <c r="V263" s="1">
        <f t="shared" si="61"/>
        <v>1.1596390749080445E-2</v>
      </c>
    </row>
    <row r="264" spans="1:22" x14ac:dyDescent="0.35">
      <c r="A264" s="2">
        <v>43836</v>
      </c>
      <c r="C264" s="1">
        <v>4700</v>
      </c>
      <c r="D264" s="1">
        <v>17365</v>
      </c>
      <c r="E264" s="1">
        <f t="shared" si="51"/>
        <v>8.4553177876981493</v>
      </c>
      <c r="F264" s="1">
        <f t="shared" si="52"/>
        <v>9.7622119651781745</v>
      </c>
      <c r="G264" s="1">
        <f t="shared" si="57"/>
        <v>-1.7558528428093644E-2</v>
      </c>
      <c r="H264" s="1">
        <f t="shared" si="60"/>
        <v>-1.7714507932317755E-2</v>
      </c>
      <c r="J264" s="1">
        <v>0.98599999999999999</v>
      </c>
      <c r="K264" s="1">
        <v>2485000</v>
      </c>
      <c r="L264" s="1">
        <f t="shared" si="53"/>
        <v>-1.4098924379501648E-2</v>
      </c>
      <c r="M264" s="1">
        <f t="shared" si="54"/>
        <v>14.725783217512866</v>
      </c>
      <c r="N264" s="1">
        <f t="shared" si="58"/>
        <v>5.3418803418803347E-2</v>
      </c>
      <c r="O264" s="1">
        <f t="shared" si="59"/>
        <v>5.2040878125043398E-2</v>
      </c>
      <c r="Q264" s="1">
        <v>258.19</v>
      </c>
      <c r="R264" s="1">
        <v>120345950</v>
      </c>
      <c r="S264" s="1">
        <f t="shared" si="55"/>
        <v>5.5536957479956044</v>
      </c>
      <c r="T264" s="1">
        <f t="shared" si="56"/>
        <v>18.605881069778345</v>
      </c>
      <c r="U264" s="1">
        <f t="shared" si="50"/>
        <v>1.2509803921568618E-2</v>
      </c>
      <c r="V264" s="1">
        <f t="shared" si="61"/>
        <v>1.2432202837178103E-2</v>
      </c>
    </row>
    <row r="265" spans="1:22" x14ac:dyDescent="0.35">
      <c r="A265" s="2">
        <v>43843</v>
      </c>
      <c r="C265" s="1">
        <v>4740</v>
      </c>
      <c r="D265" s="1">
        <v>36217</v>
      </c>
      <c r="E265" s="1">
        <f t="shared" si="51"/>
        <v>8.4637924146891219</v>
      </c>
      <c r="F265" s="1">
        <f t="shared" si="52"/>
        <v>10.497283900839735</v>
      </c>
      <c r="G265" s="1">
        <f t="shared" si="57"/>
        <v>8.5106382978723406E-3</v>
      </c>
      <c r="H265" s="1">
        <f t="shared" si="60"/>
        <v>8.4746269909722356E-3</v>
      </c>
      <c r="J265" s="1">
        <v>1.0429999999999999</v>
      </c>
      <c r="K265" s="1">
        <v>22341000</v>
      </c>
      <c r="L265" s="1">
        <f t="shared" si="53"/>
        <v>4.2101176018635326E-2</v>
      </c>
      <c r="M265" s="1">
        <f t="shared" si="54"/>
        <v>16.921934113360891</v>
      </c>
      <c r="N265" s="1">
        <f t="shared" si="58"/>
        <v>5.7809330628803182E-2</v>
      </c>
      <c r="O265" s="1">
        <f t="shared" si="59"/>
        <v>5.6200100398137005E-2</v>
      </c>
      <c r="Q265" s="1">
        <v>262.5</v>
      </c>
      <c r="R265" s="1">
        <v>191503600</v>
      </c>
      <c r="S265" s="1">
        <f t="shared" si="55"/>
        <v>5.5702510820316782</v>
      </c>
      <c r="T265" s="1">
        <f t="shared" si="56"/>
        <v>19.070417165363889</v>
      </c>
      <c r="U265" s="1">
        <f t="shared" si="50"/>
        <v>1.6693132964096215E-2</v>
      </c>
      <c r="V265" s="1">
        <f t="shared" si="61"/>
        <v>1.6555334036074128E-2</v>
      </c>
    </row>
    <row r="266" spans="1:22" x14ac:dyDescent="0.35">
      <c r="A266" s="2">
        <v>43850</v>
      </c>
      <c r="C266" s="1">
        <v>4732</v>
      </c>
      <c r="D266" s="1">
        <v>21910</v>
      </c>
      <c r="E266" s="1">
        <f t="shared" si="51"/>
        <v>8.4621032250982768</v>
      </c>
      <c r="F266" s="1">
        <f t="shared" si="52"/>
        <v>9.9946984325895123</v>
      </c>
      <c r="G266" s="1">
        <f t="shared" si="57"/>
        <v>-1.6877637130801688E-3</v>
      </c>
      <c r="H266" s="1">
        <f t="shared" si="60"/>
        <v>-1.689189590844829E-3</v>
      </c>
      <c r="J266" s="1">
        <v>1.0009999999999999</v>
      </c>
      <c r="K266" s="1">
        <v>4552000</v>
      </c>
      <c r="L266" s="1">
        <f t="shared" si="53"/>
        <v>9.9950033308342321E-4</v>
      </c>
      <c r="M266" s="1">
        <f t="shared" si="54"/>
        <v>15.331077254788305</v>
      </c>
      <c r="N266" s="1">
        <f t="shared" si="58"/>
        <v>-4.0268456375838965E-2</v>
      </c>
      <c r="O266" s="1">
        <f t="shared" si="59"/>
        <v>-4.1101675685551918E-2</v>
      </c>
      <c r="Q266" s="1">
        <v>265.49</v>
      </c>
      <c r="R266" s="1">
        <v>180106560</v>
      </c>
      <c r="S266" s="1">
        <f t="shared" si="55"/>
        <v>5.5815771751892305</v>
      </c>
      <c r="T266" s="1">
        <f t="shared" si="56"/>
        <v>19.009059233691612</v>
      </c>
      <c r="U266" s="1">
        <f t="shared" si="50"/>
        <v>1.1390476190476225E-2</v>
      </c>
      <c r="V266" s="1">
        <f t="shared" si="61"/>
        <v>1.1326093157551809E-2</v>
      </c>
    </row>
    <row r="267" spans="1:22" x14ac:dyDescent="0.35">
      <c r="A267" s="2">
        <v>43857</v>
      </c>
      <c r="C267" s="1">
        <v>4838</v>
      </c>
      <c r="D267" s="1">
        <v>49654</v>
      </c>
      <c r="E267" s="1">
        <f t="shared" si="51"/>
        <v>8.4842566911699731</v>
      </c>
      <c r="F267" s="1">
        <f t="shared" si="52"/>
        <v>10.812834230175852</v>
      </c>
      <c r="G267" s="1">
        <f t="shared" si="57"/>
        <v>2.2400676246830092E-2</v>
      </c>
      <c r="H267" s="1">
        <f t="shared" si="60"/>
        <v>2.215346607169514E-2</v>
      </c>
      <c r="J267" s="1">
        <v>0.997</v>
      </c>
      <c r="K267" s="1">
        <v>3443000</v>
      </c>
      <c r="L267" s="1">
        <f t="shared" si="53"/>
        <v>-3.0045090202987243E-3</v>
      </c>
      <c r="M267" s="1">
        <f t="shared" si="54"/>
        <v>15.051853742320661</v>
      </c>
      <c r="N267" s="1">
        <f t="shared" si="58"/>
        <v>-3.9960039960038893E-3</v>
      </c>
      <c r="O267" s="1">
        <f t="shared" si="59"/>
        <v>-4.0040093533821189E-3</v>
      </c>
      <c r="Q267" s="1">
        <v>252.2</v>
      </c>
      <c r="R267" s="1">
        <v>219329570</v>
      </c>
      <c r="S267" s="1">
        <f t="shared" si="55"/>
        <v>5.5302224235308195</v>
      </c>
      <c r="T267" s="1">
        <f t="shared" si="56"/>
        <v>19.206086042419571</v>
      </c>
      <c r="U267" s="1">
        <f t="shared" si="50"/>
        <v>-5.0058382613281181E-2</v>
      </c>
      <c r="V267" s="1">
        <f t="shared" si="61"/>
        <v>-5.1354751658411198E-2</v>
      </c>
    </row>
    <row r="268" spans="1:22" x14ac:dyDescent="0.35">
      <c r="A268" s="2">
        <v>43864</v>
      </c>
      <c r="C268" s="1">
        <v>4852</v>
      </c>
      <c r="D268" s="1">
        <v>33282</v>
      </c>
      <c r="E268" s="1">
        <f t="shared" si="51"/>
        <v>8.4871462700639402</v>
      </c>
      <c r="F268" s="1">
        <f t="shared" si="52"/>
        <v>10.412771989283289</v>
      </c>
      <c r="G268" s="1">
        <f t="shared" si="57"/>
        <v>2.8937577511368336E-3</v>
      </c>
      <c r="H268" s="1">
        <f t="shared" si="60"/>
        <v>2.8895788939681134E-3</v>
      </c>
      <c r="J268" s="1">
        <v>0.999</v>
      </c>
      <c r="K268" s="1">
        <v>3204000</v>
      </c>
      <c r="L268" s="1">
        <f t="shared" si="53"/>
        <v>-1.0005003335835344E-3</v>
      </c>
      <c r="M268" s="1">
        <f t="shared" si="54"/>
        <v>14.979910587170387</v>
      </c>
      <c r="N268" s="1">
        <f t="shared" si="58"/>
        <v>2.0060180541624892E-3</v>
      </c>
      <c r="O268" s="1">
        <f t="shared" si="59"/>
        <v>2.0040086867152622E-3</v>
      </c>
      <c r="Q268" s="1">
        <v>254.3</v>
      </c>
      <c r="R268" s="1">
        <v>247114000</v>
      </c>
      <c r="S268" s="1">
        <f t="shared" si="55"/>
        <v>5.5385146724280743</v>
      </c>
      <c r="T268" s="1">
        <f t="shared" si="56"/>
        <v>19.325360326577673</v>
      </c>
      <c r="U268" s="1">
        <f t="shared" si="50"/>
        <v>8.3267248215702725E-3</v>
      </c>
      <c r="V268" s="1">
        <f t="shared" si="61"/>
        <v>8.2922488972549599E-3</v>
      </c>
    </row>
    <row r="269" spans="1:22" x14ac:dyDescent="0.35">
      <c r="A269" s="2">
        <v>43871</v>
      </c>
      <c r="C269" s="1">
        <v>4780</v>
      </c>
      <c r="D269" s="1">
        <v>178014</v>
      </c>
      <c r="E269" s="1">
        <f>LN(C269)</f>
        <v>8.4721958254855014</v>
      </c>
      <c r="F269" s="1">
        <f>LN(D269)</f>
        <v>12.089617477866733</v>
      </c>
      <c r="G269" s="1">
        <f t="shared" si="57"/>
        <v>-1.483924154987634E-2</v>
      </c>
      <c r="H269" s="1">
        <f>LN(C269/C268)</f>
        <v>-1.495044457843912E-2</v>
      </c>
      <c r="J269" s="1">
        <v>1.0329999999999999</v>
      </c>
      <c r="K269" s="1">
        <v>3194000</v>
      </c>
      <c r="L269" s="1">
        <f t="shared" si="53"/>
        <v>3.2467190137501413E-2</v>
      </c>
      <c r="M269" s="1">
        <f t="shared" si="54"/>
        <v>14.976784607757095</v>
      </c>
      <c r="N269" s="1">
        <f t="shared" si="58"/>
        <v>3.4034034034033954E-2</v>
      </c>
      <c r="O269" s="1">
        <f t="shared" si="59"/>
        <v>3.3467690471084929E-2</v>
      </c>
      <c r="Q269" s="1">
        <v>253.89</v>
      </c>
      <c r="R269" s="1">
        <v>203929560</v>
      </c>
      <c r="S269" s="1">
        <f t="shared" si="55"/>
        <v>5.5369011023501242</v>
      </c>
      <c r="T269" s="1">
        <f t="shared" si="56"/>
        <v>19.133285198063103</v>
      </c>
      <c r="U269" s="1">
        <f t="shared" si="50"/>
        <v>-1.6122689736532637E-3</v>
      </c>
      <c r="V269" s="1">
        <f t="shared" si="61"/>
        <v>-1.6135700779497818E-3</v>
      </c>
    </row>
    <row r="270" spans="1:22" x14ac:dyDescent="0.35">
      <c r="A270" s="2"/>
    </row>
    <row r="271" spans="1:22" x14ac:dyDescent="0.35">
      <c r="A271" s="2"/>
    </row>
    <row r="272" spans="1:22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9" x14ac:dyDescent="0.35">
      <c r="A801" s="2"/>
    </row>
    <row r="802" spans="1:9" x14ac:dyDescent="0.35">
      <c r="A802" s="2"/>
    </row>
    <row r="803" spans="1:9" x14ac:dyDescent="0.35">
      <c r="I803" s="2"/>
    </row>
  </sheetData>
  <mergeCells count="4">
    <mergeCell ref="A1:A2"/>
    <mergeCell ref="C1:H1"/>
    <mergeCell ref="J1:O1"/>
    <mergeCell ref="Q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50" zoomScaleNormal="50" workbookViewId="0">
      <selection activeCell="Y57" sqref="Y5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9"/>
  <sheetViews>
    <sheetView topLeftCell="D40" workbookViewId="0">
      <selection activeCell="M60" sqref="M60"/>
    </sheetView>
  </sheetViews>
  <sheetFormatPr defaultRowHeight="14.5" x14ac:dyDescent="0.35"/>
  <cols>
    <col min="1" max="1" width="12.08984375" style="1" customWidth="1"/>
    <col min="2" max="3" width="8.7265625" style="1"/>
    <col min="4" max="4" width="10.26953125" style="1" customWidth="1"/>
    <col min="5" max="5" width="8.7265625" style="1"/>
    <col min="6" max="6" width="12.08984375" style="1" customWidth="1"/>
    <col min="7" max="8" width="8.7265625" style="1"/>
    <col min="9" max="9" width="10.08984375" style="1" customWidth="1"/>
    <col min="10" max="10" width="8.7265625" style="1"/>
    <col min="11" max="11" width="19.7265625" style="1" customWidth="1"/>
    <col min="12" max="12" width="8.7265625" style="1"/>
    <col min="13" max="13" width="19.90625" style="1" customWidth="1"/>
    <col min="14" max="14" width="8.7265625" style="1"/>
    <col min="15" max="15" width="15.36328125" style="1" customWidth="1"/>
    <col min="16" max="16384" width="8.7265625" style="1"/>
  </cols>
  <sheetData>
    <row r="1" spans="1:14" x14ac:dyDescent="0.35">
      <c r="A1" s="56" t="s">
        <v>10</v>
      </c>
      <c r="B1" s="56"/>
      <c r="C1" s="56"/>
      <c r="D1" s="56"/>
      <c r="G1" s="56" t="s">
        <v>11</v>
      </c>
      <c r="H1" s="56"/>
      <c r="I1" s="56"/>
    </row>
    <row r="2" spans="1:14" x14ac:dyDescent="0.35">
      <c r="A2" s="1" t="s">
        <v>3</v>
      </c>
      <c r="B2" s="1" t="s">
        <v>0</v>
      </c>
      <c r="C2" s="1" t="s">
        <v>1</v>
      </c>
      <c r="D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L2" s="1" t="s">
        <v>0</v>
      </c>
      <c r="M2" s="1" t="s">
        <v>1</v>
      </c>
      <c r="N2" s="1" t="s">
        <v>2</v>
      </c>
    </row>
    <row r="3" spans="1:14" x14ac:dyDescent="0.35">
      <c r="A3" s="2">
        <v>42009</v>
      </c>
      <c r="B3" s="1">
        <v>1856</v>
      </c>
      <c r="C3" s="1">
        <v>0.999</v>
      </c>
      <c r="D3" s="1">
        <v>63.1</v>
      </c>
      <c r="F3" s="2">
        <v>42009</v>
      </c>
      <c r="G3" s="1">
        <f>(B3-$L$3)/($L$4-$L$3)</f>
        <v>0</v>
      </c>
      <c r="H3" s="1">
        <f>(C3-$M$3)/($M$4-$M$3)</f>
        <v>0.37391304347826082</v>
      </c>
      <c r="I3" s="1">
        <f>(D3-$N$3)/($N$4-$N$3)</f>
        <v>9.7002171000970076E-3</v>
      </c>
      <c r="K3" s="1" t="s">
        <v>12</v>
      </c>
      <c r="L3" s="1">
        <f>MIN(B3:B269)</f>
        <v>1856</v>
      </c>
      <c r="M3" s="1">
        <f t="shared" ref="M3:N3" si="0">MIN(C3:C269)</f>
        <v>0.44</v>
      </c>
      <c r="N3" s="1">
        <f t="shared" si="0"/>
        <v>61</v>
      </c>
    </row>
    <row r="4" spans="1:14" x14ac:dyDescent="0.35">
      <c r="A4" s="2">
        <v>42016</v>
      </c>
      <c r="B4" s="1">
        <v>2061</v>
      </c>
      <c r="C4" s="1">
        <v>0.997</v>
      </c>
      <c r="D4" s="1">
        <v>61.99</v>
      </c>
      <c r="F4" s="2">
        <v>42016</v>
      </c>
      <c r="G4" s="1">
        <f t="shared" ref="G4:G67" si="1">(B4-$L$3)/($L$4-$L$3)</f>
        <v>6.4384422110552758E-2</v>
      </c>
      <c r="H4" s="1">
        <f t="shared" ref="H4:H67" si="2">(C4-$M$3)/($M$4-$M$3)</f>
        <v>0.37257525083612031</v>
      </c>
      <c r="I4" s="1">
        <f t="shared" ref="I4:I67" si="3">(D4-$N$3)/($N$4-$N$3)</f>
        <v>4.5729594900457389E-3</v>
      </c>
      <c r="K4" s="1" t="s">
        <v>13</v>
      </c>
      <c r="L4" s="1">
        <f>MAX(B3:B269)</f>
        <v>5040</v>
      </c>
      <c r="M4" s="1">
        <f t="shared" ref="M4:N4" si="4">MAX(C3:C269)</f>
        <v>1.9350000000000001</v>
      </c>
      <c r="N4" s="1">
        <f t="shared" si="4"/>
        <v>277.49</v>
      </c>
    </row>
    <row r="5" spans="1:14" x14ac:dyDescent="0.35">
      <c r="A5" s="2">
        <v>42023</v>
      </c>
      <c r="B5" s="1">
        <v>2258</v>
      </c>
      <c r="C5" s="1">
        <v>0.98</v>
      </c>
      <c r="D5" s="1">
        <v>64.45</v>
      </c>
      <c r="F5" s="2">
        <v>42023</v>
      </c>
      <c r="G5" s="1">
        <f t="shared" si="1"/>
        <v>0.12625628140703518</v>
      </c>
      <c r="H5" s="1">
        <f t="shared" si="2"/>
        <v>0.3612040133779264</v>
      </c>
      <c r="I5" s="1">
        <f t="shared" si="3"/>
        <v>1.5936070950159375E-2</v>
      </c>
    </row>
    <row r="6" spans="1:14" x14ac:dyDescent="0.35">
      <c r="A6" s="2">
        <v>42030</v>
      </c>
      <c r="B6" s="1">
        <v>2378</v>
      </c>
      <c r="C6" s="1">
        <v>0.90800000000000003</v>
      </c>
      <c r="D6" s="1">
        <v>61.5</v>
      </c>
      <c r="F6" s="2">
        <v>42030</v>
      </c>
      <c r="G6" s="1">
        <f t="shared" si="1"/>
        <v>0.16394472361809045</v>
      </c>
      <c r="H6" s="1">
        <f t="shared" si="2"/>
        <v>0.31304347826086953</v>
      </c>
      <c r="I6" s="1">
        <f t="shared" si="3"/>
        <v>2.3095755000230958E-3</v>
      </c>
    </row>
    <row r="7" spans="1:14" x14ac:dyDescent="0.35">
      <c r="A7" s="2">
        <v>42037</v>
      </c>
      <c r="B7" s="1">
        <v>2306</v>
      </c>
      <c r="C7" s="1">
        <v>0.9</v>
      </c>
      <c r="D7" s="1">
        <v>64.31</v>
      </c>
      <c r="F7" s="2">
        <v>42037</v>
      </c>
      <c r="G7" s="1">
        <f t="shared" si="1"/>
        <v>0.14133165829145727</v>
      </c>
      <c r="H7" s="1">
        <f t="shared" si="2"/>
        <v>0.30769230769230771</v>
      </c>
      <c r="I7" s="1">
        <f t="shared" si="3"/>
        <v>1.5289389810152904E-2</v>
      </c>
    </row>
    <row r="8" spans="1:14" x14ac:dyDescent="0.35">
      <c r="A8" s="2">
        <v>42044</v>
      </c>
      <c r="B8" s="1">
        <v>2477</v>
      </c>
      <c r="C8" s="1">
        <v>0.91400000000000003</v>
      </c>
      <c r="D8" s="1">
        <v>70.599999999999994</v>
      </c>
      <c r="F8" s="2">
        <v>42044</v>
      </c>
      <c r="G8" s="1">
        <f t="shared" si="1"/>
        <v>0.19503768844221106</v>
      </c>
      <c r="H8" s="1">
        <f t="shared" si="2"/>
        <v>0.31705685618729096</v>
      </c>
      <c r="I8" s="1">
        <f t="shared" si="3"/>
        <v>4.4343849600443408E-2</v>
      </c>
    </row>
    <row r="9" spans="1:14" x14ac:dyDescent="0.35">
      <c r="A9" s="2">
        <v>42051</v>
      </c>
      <c r="B9" s="1">
        <v>2530</v>
      </c>
      <c r="C9" s="1">
        <v>0.879</v>
      </c>
      <c r="D9" s="1">
        <v>74.75</v>
      </c>
      <c r="F9" s="2">
        <v>42051</v>
      </c>
      <c r="G9" s="1">
        <f t="shared" si="1"/>
        <v>0.21168341708542712</v>
      </c>
      <c r="H9" s="1">
        <f t="shared" si="2"/>
        <v>0.29364548494983278</v>
      </c>
      <c r="I9" s="1">
        <f t="shared" si="3"/>
        <v>6.3513326250635133E-2</v>
      </c>
    </row>
    <row r="10" spans="1:14" x14ac:dyDescent="0.35">
      <c r="A10" s="2">
        <v>42058</v>
      </c>
      <c r="B10" s="1">
        <v>2435</v>
      </c>
      <c r="C10" s="1">
        <v>0.879</v>
      </c>
      <c r="D10" s="1">
        <v>75.91</v>
      </c>
      <c r="F10" s="2">
        <v>42058</v>
      </c>
      <c r="G10" s="1">
        <f t="shared" si="1"/>
        <v>0.1818467336683417</v>
      </c>
      <c r="H10" s="1">
        <f t="shared" si="2"/>
        <v>0.29364548494983278</v>
      </c>
      <c r="I10" s="1">
        <f t="shared" si="3"/>
        <v>6.88715414106887E-2</v>
      </c>
    </row>
    <row r="11" spans="1:14" x14ac:dyDescent="0.35">
      <c r="A11" s="2">
        <v>42065</v>
      </c>
      <c r="B11" s="1">
        <v>2512</v>
      </c>
      <c r="C11" s="1">
        <v>1.1000000000000001</v>
      </c>
      <c r="D11" s="1">
        <v>73.25</v>
      </c>
      <c r="F11" s="2">
        <v>42065</v>
      </c>
      <c r="G11" s="1">
        <f t="shared" si="1"/>
        <v>0.20603015075376885</v>
      </c>
      <c r="H11" s="1">
        <f t="shared" si="2"/>
        <v>0.44147157190635455</v>
      </c>
      <c r="I11" s="1">
        <f t="shared" si="3"/>
        <v>5.6584599750565845E-2</v>
      </c>
    </row>
    <row r="12" spans="1:14" x14ac:dyDescent="0.35">
      <c r="A12" s="2">
        <v>42072</v>
      </c>
      <c r="B12" s="1">
        <v>2445</v>
      </c>
      <c r="C12" s="1">
        <v>1.181</v>
      </c>
      <c r="D12" s="1">
        <v>67.87</v>
      </c>
      <c r="F12" s="2">
        <v>42072</v>
      </c>
      <c r="G12" s="1">
        <f t="shared" si="1"/>
        <v>0.18498743718592964</v>
      </c>
      <c r="H12" s="1">
        <f t="shared" si="2"/>
        <v>0.4956521739130435</v>
      </c>
      <c r="I12" s="1">
        <f t="shared" si="3"/>
        <v>3.1733567370317357E-2</v>
      </c>
    </row>
    <row r="13" spans="1:14" x14ac:dyDescent="0.35">
      <c r="A13" s="2">
        <v>42079</v>
      </c>
      <c r="B13" s="1">
        <v>2300</v>
      </c>
      <c r="C13" s="1">
        <v>1.468</v>
      </c>
      <c r="D13" s="1">
        <v>67</v>
      </c>
      <c r="F13" s="2">
        <v>42079</v>
      </c>
      <c r="G13" s="1">
        <f t="shared" si="1"/>
        <v>0.13944723618090452</v>
      </c>
      <c r="H13" s="1">
        <f t="shared" si="2"/>
        <v>0.68762541806020061</v>
      </c>
      <c r="I13" s="1">
        <f t="shared" si="3"/>
        <v>2.7714906000277147E-2</v>
      </c>
    </row>
    <row r="14" spans="1:14" x14ac:dyDescent="0.35">
      <c r="A14" s="2">
        <v>42086</v>
      </c>
      <c r="B14" s="1">
        <v>2193</v>
      </c>
      <c r="C14" s="1">
        <v>1.226</v>
      </c>
      <c r="D14" s="1">
        <v>61</v>
      </c>
      <c r="F14" s="2">
        <v>42086</v>
      </c>
      <c r="G14" s="1">
        <f t="shared" si="1"/>
        <v>0.10584170854271356</v>
      </c>
      <c r="H14" s="1">
        <f t="shared" si="2"/>
        <v>0.52575250836120402</v>
      </c>
      <c r="I14" s="1">
        <f t="shared" si="3"/>
        <v>0</v>
      </c>
    </row>
    <row r="15" spans="1:14" x14ac:dyDescent="0.35">
      <c r="A15" s="2">
        <v>42093</v>
      </c>
      <c r="B15" s="1">
        <v>2325</v>
      </c>
      <c r="C15" s="1">
        <v>1.22</v>
      </c>
      <c r="D15" s="1">
        <v>65.5</v>
      </c>
      <c r="F15" s="2">
        <v>42093</v>
      </c>
      <c r="G15" s="1">
        <f t="shared" si="1"/>
        <v>0.14729899497487436</v>
      </c>
      <c r="H15" s="1">
        <f t="shared" si="2"/>
        <v>0.52173913043478259</v>
      </c>
      <c r="I15" s="1">
        <f t="shared" si="3"/>
        <v>2.078617950020786E-2</v>
      </c>
    </row>
    <row r="16" spans="1:14" x14ac:dyDescent="0.35">
      <c r="A16" s="2">
        <v>42100</v>
      </c>
      <c r="B16" s="1">
        <v>2250</v>
      </c>
      <c r="C16" s="1">
        <v>1.194</v>
      </c>
      <c r="D16" s="1">
        <v>71.5</v>
      </c>
      <c r="F16" s="2">
        <v>42100</v>
      </c>
      <c r="G16" s="1">
        <f t="shared" si="1"/>
        <v>0.12374371859296482</v>
      </c>
      <c r="H16" s="1">
        <f t="shared" si="2"/>
        <v>0.5043478260869565</v>
      </c>
      <c r="I16" s="1">
        <f t="shared" si="3"/>
        <v>4.8501085500485007E-2</v>
      </c>
    </row>
    <row r="17" spans="1:14" ht="15" thickBot="1" x14ac:dyDescent="0.4">
      <c r="A17" s="2">
        <v>42107</v>
      </c>
      <c r="B17" s="1">
        <v>2145</v>
      </c>
      <c r="C17" s="1">
        <v>1.0660000000000001</v>
      </c>
      <c r="D17" s="1">
        <v>72.5</v>
      </c>
      <c r="F17" s="2">
        <v>42107</v>
      </c>
      <c r="G17" s="1">
        <f t="shared" si="1"/>
        <v>9.0766331658291455E-2</v>
      </c>
      <c r="H17" s="1">
        <f t="shared" si="2"/>
        <v>0.41872909698996658</v>
      </c>
      <c r="I17" s="1">
        <f t="shared" si="3"/>
        <v>5.3120236500531201E-2</v>
      </c>
    </row>
    <row r="18" spans="1:14" x14ac:dyDescent="0.35">
      <c r="A18" s="2">
        <v>42114</v>
      </c>
      <c r="B18" s="1">
        <v>2225</v>
      </c>
      <c r="C18" s="1">
        <v>1.0189999999999999</v>
      </c>
      <c r="D18" s="1">
        <v>75.75</v>
      </c>
      <c r="F18" s="2">
        <v>42114</v>
      </c>
      <c r="G18" s="1">
        <f t="shared" si="1"/>
        <v>0.11589195979899497</v>
      </c>
      <c r="H18" s="1">
        <f t="shared" si="2"/>
        <v>0.38729096989966549</v>
      </c>
      <c r="I18" s="1">
        <f t="shared" si="3"/>
        <v>6.813247725068132E-2</v>
      </c>
      <c r="K18" s="7"/>
      <c r="L18" s="7" t="s">
        <v>0</v>
      </c>
      <c r="M18" s="7" t="s">
        <v>1</v>
      </c>
      <c r="N18" s="7" t="s">
        <v>2</v>
      </c>
    </row>
    <row r="19" spans="1:14" x14ac:dyDescent="0.35">
      <c r="A19" s="2">
        <v>42121</v>
      </c>
      <c r="B19" s="1">
        <v>2262</v>
      </c>
      <c r="C19" s="1">
        <v>1.042</v>
      </c>
      <c r="D19" s="1">
        <v>76.900000000000006</v>
      </c>
      <c r="F19" s="2">
        <v>42121</v>
      </c>
      <c r="G19" s="1">
        <f t="shared" si="1"/>
        <v>0.12751256281407036</v>
      </c>
      <c r="H19" s="1">
        <f t="shared" si="2"/>
        <v>0.40267558528428099</v>
      </c>
      <c r="I19" s="1">
        <f t="shared" si="3"/>
        <v>7.3444500900734469E-2</v>
      </c>
      <c r="K19" s="5" t="s">
        <v>0</v>
      </c>
      <c r="L19" s="5">
        <v>1</v>
      </c>
      <c r="M19" s="5"/>
      <c r="N19" s="5"/>
    </row>
    <row r="20" spans="1:14" x14ac:dyDescent="0.35">
      <c r="A20" s="2">
        <v>42128</v>
      </c>
      <c r="B20" s="1">
        <v>2336</v>
      </c>
      <c r="C20" s="1">
        <v>1</v>
      </c>
      <c r="D20" s="1">
        <v>75.5</v>
      </c>
      <c r="F20" s="2">
        <v>42128</v>
      </c>
      <c r="G20" s="1">
        <f t="shared" si="1"/>
        <v>0.15075376884422109</v>
      </c>
      <c r="H20" s="1">
        <f t="shared" si="2"/>
        <v>0.37458193979933113</v>
      </c>
      <c r="I20" s="1">
        <f t="shared" si="3"/>
        <v>6.6977689500669776E-2</v>
      </c>
      <c r="K20" s="5" t="s">
        <v>1</v>
      </c>
      <c r="L20" s="5">
        <v>0.49024592591063443</v>
      </c>
      <c r="M20" s="5">
        <v>1</v>
      </c>
      <c r="N20" s="5"/>
    </row>
    <row r="21" spans="1:14" ht="15" thickBot="1" x14ac:dyDescent="0.4">
      <c r="A21" s="2">
        <v>42135</v>
      </c>
      <c r="B21" s="1">
        <v>2257</v>
      </c>
      <c r="C21" s="1">
        <v>0.97</v>
      </c>
      <c r="D21" s="1">
        <v>75.05</v>
      </c>
      <c r="F21" s="2">
        <v>42135</v>
      </c>
      <c r="G21" s="1">
        <f t="shared" si="1"/>
        <v>0.12594221105527639</v>
      </c>
      <c r="H21" s="1">
        <f t="shared" si="2"/>
        <v>0.35451505016722407</v>
      </c>
      <c r="I21" s="1">
        <f t="shared" si="3"/>
        <v>6.4899071550648973E-2</v>
      </c>
      <c r="K21" s="6" t="s">
        <v>2</v>
      </c>
      <c r="L21" s="6">
        <v>0.85332309709983223</v>
      </c>
      <c r="M21" s="6">
        <v>0.3005975093122929</v>
      </c>
      <c r="N21" s="6">
        <v>1</v>
      </c>
    </row>
    <row r="22" spans="1:14" x14ac:dyDescent="0.35">
      <c r="A22" s="2">
        <v>42142</v>
      </c>
      <c r="B22" s="1">
        <v>2262</v>
      </c>
      <c r="C22" s="1">
        <v>0.90200000000000002</v>
      </c>
      <c r="D22" s="1">
        <v>74.349999999999994</v>
      </c>
      <c r="F22" s="2">
        <v>42142</v>
      </c>
      <c r="G22" s="1">
        <f t="shared" si="1"/>
        <v>0.12751256281407036</v>
      </c>
      <c r="H22" s="1">
        <f t="shared" si="2"/>
        <v>0.30903010033444817</v>
      </c>
      <c r="I22" s="1">
        <f t="shared" si="3"/>
        <v>6.1665665850616627E-2</v>
      </c>
    </row>
    <row r="23" spans="1:14" x14ac:dyDescent="0.35">
      <c r="A23" s="2">
        <v>42149</v>
      </c>
      <c r="B23" s="1">
        <v>2216</v>
      </c>
      <c r="C23" s="1">
        <v>0.95899999999999996</v>
      </c>
      <c r="D23" s="1">
        <v>73.5</v>
      </c>
      <c r="F23" s="2">
        <v>42149</v>
      </c>
      <c r="G23" s="1">
        <f t="shared" si="1"/>
        <v>0.11306532663316583</v>
      </c>
      <c r="H23" s="1">
        <f t="shared" si="2"/>
        <v>0.34715719063545142</v>
      </c>
      <c r="I23" s="1">
        <f t="shared" si="3"/>
        <v>5.7739387500577388E-2</v>
      </c>
    </row>
    <row r="24" spans="1:14" x14ac:dyDescent="0.35">
      <c r="A24" s="2">
        <v>42156</v>
      </c>
      <c r="B24" s="1">
        <v>2262</v>
      </c>
      <c r="C24" s="1">
        <v>0.85</v>
      </c>
      <c r="D24" s="1">
        <v>70.61</v>
      </c>
      <c r="F24" s="2">
        <v>42156</v>
      </c>
      <c r="G24" s="1">
        <f t="shared" si="1"/>
        <v>0.12751256281407036</v>
      </c>
      <c r="H24" s="1">
        <f t="shared" si="2"/>
        <v>0.27424749163879597</v>
      </c>
      <c r="I24" s="1">
        <f t="shared" si="3"/>
        <v>4.4390041110443895E-2</v>
      </c>
    </row>
    <row r="25" spans="1:14" x14ac:dyDescent="0.35">
      <c r="A25" s="2">
        <v>42163</v>
      </c>
      <c r="B25" s="1">
        <v>2150</v>
      </c>
      <c r="C25" s="1">
        <v>0.85499999999999998</v>
      </c>
      <c r="D25" s="1">
        <v>72.55</v>
      </c>
      <c r="F25" s="2">
        <v>42163</v>
      </c>
      <c r="G25" s="1">
        <f t="shared" si="1"/>
        <v>9.2336683417085424E-2</v>
      </c>
      <c r="H25" s="1">
        <f t="shared" si="2"/>
        <v>0.27759197324414714</v>
      </c>
      <c r="I25" s="1">
        <f t="shared" si="3"/>
        <v>5.3351194050533499E-2</v>
      </c>
    </row>
    <row r="26" spans="1:14" x14ac:dyDescent="0.35">
      <c r="A26" s="2">
        <v>42170</v>
      </c>
      <c r="B26" s="1">
        <v>2220</v>
      </c>
      <c r="C26" s="1">
        <v>0.871</v>
      </c>
      <c r="D26" s="1">
        <v>71.56</v>
      </c>
      <c r="F26" s="2">
        <v>42170</v>
      </c>
      <c r="G26" s="1">
        <f t="shared" si="1"/>
        <v>0.114321608040201</v>
      </c>
      <c r="H26" s="1">
        <f t="shared" si="2"/>
        <v>0.2882943143812709</v>
      </c>
      <c r="I26" s="1">
        <f t="shared" si="3"/>
        <v>4.8778234560487792E-2</v>
      </c>
    </row>
    <row r="27" spans="1:14" x14ac:dyDescent="0.35">
      <c r="A27" s="2">
        <v>42177</v>
      </c>
      <c r="B27" s="1">
        <v>2270</v>
      </c>
      <c r="C27" s="1">
        <v>0.83099999999999996</v>
      </c>
      <c r="D27" s="1">
        <v>70.599999999999994</v>
      </c>
      <c r="F27" s="2">
        <v>42177</v>
      </c>
      <c r="G27" s="1">
        <f t="shared" si="1"/>
        <v>0.1300251256281407</v>
      </c>
      <c r="H27" s="1">
        <f t="shared" si="2"/>
        <v>0.2615384615384615</v>
      </c>
      <c r="I27" s="1">
        <f t="shared" si="3"/>
        <v>4.4343849600443408E-2</v>
      </c>
    </row>
    <row r="28" spans="1:14" x14ac:dyDescent="0.35">
      <c r="A28" s="2">
        <v>42184</v>
      </c>
      <c r="B28" s="1">
        <v>2280</v>
      </c>
      <c r="C28" s="1">
        <v>0.83599999999999997</v>
      </c>
      <c r="D28" s="1">
        <v>70.67</v>
      </c>
      <c r="F28" s="2">
        <v>42184</v>
      </c>
      <c r="G28" s="1">
        <f t="shared" si="1"/>
        <v>0.13316582914572864</v>
      </c>
      <c r="H28" s="1">
        <f t="shared" si="2"/>
        <v>0.26488294314381267</v>
      </c>
      <c r="I28" s="1">
        <f t="shared" si="3"/>
        <v>4.466719017044668E-2</v>
      </c>
    </row>
    <row r="29" spans="1:14" x14ac:dyDescent="0.35">
      <c r="A29" s="2">
        <v>42191</v>
      </c>
      <c r="B29" s="1">
        <v>2359</v>
      </c>
      <c r="C29" s="1">
        <v>0.82</v>
      </c>
      <c r="D29" s="1">
        <v>71.06</v>
      </c>
      <c r="F29" s="2">
        <v>42191</v>
      </c>
      <c r="G29" s="1">
        <f t="shared" si="1"/>
        <v>0.15797738693467336</v>
      </c>
      <c r="H29" s="1">
        <f t="shared" si="2"/>
        <v>0.2541806020066889</v>
      </c>
      <c r="I29" s="1">
        <f t="shared" si="3"/>
        <v>4.6468659060464698E-2</v>
      </c>
    </row>
    <row r="30" spans="1:14" x14ac:dyDescent="0.35">
      <c r="A30" s="2">
        <v>42198</v>
      </c>
      <c r="B30" s="1">
        <v>2589</v>
      </c>
      <c r="C30" s="1">
        <v>0.79500000000000004</v>
      </c>
      <c r="D30" s="1">
        <v>75.52</v>
      </c>
      <c r="F30" s="2">
        <v>42198</v>
      </c>
      <c r="G30" s="1">
        <f t="shared" si="1"/>
        <v>0.23021356783919597</v>
      </c>
      <c r="H30" s="1">
        <f t="shared" si="2"/>
        <v>0.23745819397993312</v>
      </c>
      <c r="I30" s="1">
        <f t="shared" si="3"/>
        <v>6.7070072520670682E-2</v>
      </c>
    </row>
    <row r="31" spans="1:14" x14ac:dyDescent="0.35">
      <c r="A31" s="2">
        <v>42205</v>
      </c>
      <c r="B31" s="1">
        <v>2583</v>
      </c>
      <c r="C31" s="1">
        <v>0.85</v>
      </c>
      <c r="D31" s="1">
        <v>70.45</v>
      </c>
      <c r="F31" s="2">
        <v>42205</v>
      </c>
      <c r="G31" s="1">
        <f t="shared" si="1"/>
        <v>0.22832914572864321</v>
      </c>
      <c r="H31" s="1">
        <f t="shared" si="2"/>
        <v>0.27424749163879597</v>
      </c>
      <c r="I31" s="1">
        <f t="shared" si="3"/>
        <v>4.3650976950436522E-2</v>
      </c>
    </row>
    <row r="32" spans="1:14" x14ac:dyDescent="0.35">
      <c r="A32" s="2">
        <v>42212</v>
      </c>
      <c r="B32" s="1">
        <v>2556</v>
      </c>
      <c r="C32" s="1">
        <v>0.93</v>
      </c>
      <c r="D32" s="1">
        <v>72.3</v>
      </c>
      <c r="F32" s="2">
        <v>42212</v>
      </c>
      <c r="G32" s="1">
        <f t="shared" si="1"/>
        <v>0.21984924623115579</v>
      </c>
      <c r="H32" s="1">
        <f t="shared" si="2"/>
        <v>0.32775919732441472</v>
      </c>
      <c r="I32" s="1">
        <f t="shared" si="3"/>
        <v>5.2196406300521948E-2</v>
      </c>
    </row>
    <row r="33" spans="1:16" x14ac:dyDescent="0.35">
      <c r="A33" s="2">
        <v>42219</v>
      </c>
      <c r="B33" s="1">
        <v>2591</v>
      </c>
      <c r="C33" s="1">
        <v>1.004</v>
      </c>
      <c r="D33" s="1">
        <v>74.2</v>
      </c>
      <c r="F33" s="2">
        <v>42219</v>
      </c>
      <c r="G33" s="1">
        <f t="shared" si="1"/>
        <v>0.23084170854271358</v>
      </c>
      <c r="H33" s="1">
        <f t="shared" si="2"/>
        <v>0.37725752508361204</v>
      </c>
      <c r="I33" s="1">
        <f t="shared" si="3"/>
        <v>6.0972793200609741E-2</v>
      </c>
    </row>
    <row r="34" spans="1:16" x14ac:dyDescent="0.35">
      <c r="A34" s="2">
        <v>42226</v>
      </c>
      <c r="B34" s="1">
        <v>2776</v>
      </c>
      <c r="C34" s="1">
        <v>0.98</v>
      </c>
      <c r="D34" s="1">
        <v>74.430000000000007</v>
      </c>
      <c r="F34" s="2">
        <v>42226</v>
      </c>
      <c r="G34" s="1">
        <f t="shared" si="1"/>
        <v>0.28894472361809043</v>
      </c>
      <c r="H34" s="1">
        <f t="shared" si="2"/>
        <v>0.3612040133779264</v>
      </c>
      <c r="I34" s="1">
        <f t="shared" si="3"/>
        <v>6.203519793062038E-2</v>
      </c>
    </row>
    <row r="35" spans="1:16" x14ac:dyDescent="0.35">
      <c r="A35" s="2">
        <v>42233</v>
      </c>
      <c r="B35" s="1">
        <v>2852</v>
      </c>
      <c r="C35" s="1">
        <v>0.95</v>
      </c>
      <c r="D35" s="1">
        <v>69.86</v>
      </c>
      <c r="F35" s="2">
        <v>42233</v>
      </c>
      <c r="G35" s="1">
        <f t="shared" si="1"/>
        <v>0.31281407035175879</v>
      </c>
      <c r="H35" s="1">
        <f t="shared" si="2"/>
        <v>0.34113712374581939</v>
      </c>
      <c r="I35" s="1">
        <f t="shared" si="3"/>
        <v>4.0925677860409251E-2</v>
      </c>
    </row>
    <row r="36" spans="1:16" x14ac:dyDescent="0.35">
      <c r="A36" s="2">
        <v>42240</v>
      </c>
      <c r="B36" s="1">
        <v>2700</v>
      </c>
      <c r="C36" s="1">
        <v>0.95499999999999996</v>
      </c>
      <c r="D36" s="1">
        <v>74.819999999999993</v>
      </c>
      <c r="F36" s="2">
        <v>42240</v>
      </c>
      <c r="G36" s="1">
        <f t="shared" si="1"/>
        <v>0.26507537688442212</v>
      </c>
      <c r="H36" s="1">
        <f t="shared" si="2"/>
        <v>0.34448160535117051</v>
      </c>
      <c r="I36" s="1">
        <f t="shared" si="3"/>
        <v>6.3836666820638335E-2</v>
      </c>
    </row>
    <row r="37" spans="1:16" ht="15" thickBot="1" x14ac:dyDescent="0.4">
      <c r="A37" s="2">
        <v>42247</v>
      </c>
      <c r="B37" s="1">
        <v>2830</v>
      </c>
      <c r="C37" s="1">
        <v>0.96</v>
      </c>
      <c r="D37" s="1">
        <v>73.959999999999994</v>
      </c>
      <c r="F37" s="2">
        <v>42247</v>
      </c>
      <c r="G37" s="1">
        <f t="shared" si="1"/>
        <v>0.30590452261306533</v>
      </c>
      <c r="H37" s="1">
        <f t="shared" si="2"/>
        <v>0.34782608695652173</v>
      </c>
      <c r="I37" s="1">
        <f t="shared" si="3"/>
        <v>5.9864196960598609E-2</v>
      </c>
    </row>
    <row r="38" spans="1:16" x14ac:dyDescent="0.35">
      <c r="A38" s="2">
        <v>42254</v>
      </c>
      <c r="B38" s="1">
        <v>2950</v>
      </c>
      <c r="C38" s="1">
        <v>0.95</v>
      </c>
      <c r="D38" s="1">
        <v>74.099999999999994</v>
      </c>
      <c r="F38" s="2">
        <v>42254</v>
      </c>
      <c r="G38" s="1">
        <f t="shared" si="1"/>
        <v>0.34359296482412061</v>
      </c>
      <c r="H38" s="1">
        <f t="shared" si="2"/>
        <v>0.34113712374581939</v>
      </c>
      <c r="I38" s="1">
        <f t="shared" si="3"/>
        <v>6.0510878100605077E-2</v>
      </c>
      <c r="K38" s="7"/>
      <c r="L38" s="7" t="s">
        <v>0</v>
      </c>
      <c r="M38" s="7" t="s">
        <v>1</v>
      </c>
      <c r="N38" s="7" t="s">
        <v>2</v>
      </c>
    </row>
    <row r="39" spans="1:16" x14ac:dyDescent="0.35">
      <c r="A39" s="2">
        <v>42261</v>
      </c>
      <c r="B39" s="1">
        <v>3000</v>
      </c>
      <c r="C39" s="1">
        <v>0.93100000000000005</v>
      </c>
      <c r="D39" s="1">
        <v>75.5</v>
      </c>
      <c r="F39" s="2">
        <v>42261</v>
      </c>
      <c r="G39" s="1">
        <f t="shared" si="1"/>
        <v>0.3592964824120603</v>
      </c>
      <c r="H39" s="1">
        <f t="shared" si="2"/>
        <v>0.32842809364548498</v>
      </c>
      <c r="I39" s="1">
        <f t="shared" si="3"/>
        <v>6.6977689500669776E-2</v>
      </c>
      <c r="K39" s="5" t="s">
        <v>0</v>
      </c>
      <c r="L39" s="5">
        <v>1</v>
      </c>
      <c r="M39" s="5"/>
      <c r="N39" s="5"/>
    </row>
    <row r="40" spans="1:16" x14ac:dyDescent="0.35">
      <c r="A40" s="2">
        <v>42268</v>
      </c>
      <c r="B40" s="1">
        <v>2960</v>
      </c>
      <c r="C40" s="1">
        <v>0.88700000000000001</v>
      </c>
      <c r="D40" s="1">
        <v>74.97</v>
      </c>
      <c r="F40" s="2">
        <v>42268</v>
      </c>
      <c r="G40" s="1">
        <f t="shared" si="1"/>
        <v>0.34673366834170855</v>
      </c>
      <c r="H40" s="1">
        <f t="shared" si="2"/>
        <v>0.29899665551839466</v>
      </c>
      <c r="I40" s="1">
        <f t="shared" si="3"/>
        <v>6.4529539470645284E-2</v>
      </c>
      <c r="K40" s="5" t="s">
        <v>1</v>
      </c>
      <c r="L40" s="5">
        <v>0.49024592591063443</v>
      </c>
      <c r="M40" s="5">
        <v>1</v>
      </c>
      <c r="N40" s="5"/>
    </row>
    <row r="41" spans="1:16" ht="15" thickBot="1" x14ac:dyDescent="0.4">
      <c r="A41" s="2">
        <v>42275</v>
      </c>
      <c r="B41" s="1">
        <v>2998</v>
      </c>
      <c r="C41" s="1">
        <v>0.85099999999999998</v>
      </c>
      <c r="D41" s="1">
        <v>73.8</v>
      </c>
      <c r="F41" s="2">
        <v>42275</v>
      </c>
      <c r="G41" s="1">
        <f t="shared" si="1"/>
        <v>0.35866834170854273</v>
      </c>
      <c r="H41" s="1">
        <f t="shared" si="2"/>
        <v>0.27491638795986617</v>
      </c>
      <c r="I41" s="1">
        <f t="shared" si="3"/>
        <v>5.9125132800591236E-2</v>
      </c>
      <c r="K41" s="6" t="s">
        <v>2</v>
      </c>
      <c r="L41" s="6">
        <v>0.85332309709983223</v>
      </c>
      <c r="M41" s="6">
        <v>0.3005975093122929</v>
      </c>
      <c r="N41" s="6">
        <v>1</v>
      </c>
    </row>
    <row r="42" spans="1:16" ht="15" thickBot="1" x14ac:dyDescent="0.4">
      <c r="A42" s="2">
        <v>42282</v>
      </c>
      <c r="B42" s="1">
        <v>2888</v>
      </c>
      <c r="C42" s="1">
        <v>0.92200000000000004</v>
      </c>
      <c r="D42" s="1">
        <v>85.77</v>
      </c>
      <c r="F42" s="2">
        <v>42282</v>
      </c>
      <c r="G42" s="1">
        <f t="shared" si="1"/>
        <v>0.32412060301507539</v>
      </c>
      <c r="H42" s="1">
        <f t="shared" si="2"/>
        <v>0.32240802675585284</v>
      </c>
      <c r="I42" s="1">
        <f t="shared" si="3"/>
        <v>0.11441637027114414</v>
      </c>
    </row>
    <row r="43" spans="1:16" x14ac:dyDescent="0.35">
      <c r="A43" s="2">
        <v>42289</v>
      </c>
      <c r="B43" s="1">
        <v>2952</v>
      </c>
      <c r="C43" s="1">
        <v>0.88800000000000001</v>
      </c>
      <c r="D43" s="1">
        <v>88.52</v>
      </c>
      <c r="F43" s="2">
        <v>42289</v>
      </c>
      <c r="G43" s="1">
        <f t="shared" si="1"/>
        <v>0.34422110552763818</v>
      </c>
      <c r="H43" s="1">
        <f t="shared" si="2"/>
        <v>0.29966555183946486</v>
      </c>
      <c r="I43" s="1">
        <f t="shared" si="3"/>
        <v>0.12711903552127116</v>
      </c>
      <c r="K43" s="7" t="s">
        <v>0</v>
      </c>
      <c r="L43" s="7"/>
      <c r="M43" s="7" t="s">
        <v>1</v>
      </c>
      <c r="N43" s="7"/>
      <c r="O43" s="7" t="s">
        <v>2</v>
      </c>
      <c r="P43" s="7"/>
    </row>
    <row r="44" spans="1:16" x14ac:dyDescent="0.35">
      <c r="A44" s="2">
        <v>42296</v>
      </c>
      <c r="B44" s="1">
        <v>2982</v>
      </c>
      <c r="C44" s="1">
        <v>0.88500000000000001</v>
      </c>
      <c r="D44" s="1">
        <v>90.45</v>
      </c>
      <c r="F44" s="2">
        <v>42296</v>
      </c>
      <c r="G44" s="1">
        <f t="shared" si="1"/>
        <v>0.353643216080402</v>
      </c>
      <c r="H44" s="1">
        <f t="shared" si="2"/>
        <v>0.29765886287625415</v>
      </c>
      <c r="I44" s="1">
        <f t="shared" si="3"/>
        <v>0.13603399695136034</v>
      </c>
      <c r="K44" s="5"/>
      <c r="L44" s="5"/>
      <c r="M44" s="5"/>
      <c r="N44" s="5"/>
      <c r="O44" s="5"/>
      <c r="P44" s="5"/>
    </row>
    <row r="45" spans="1:16" x14ac:dyDescent="0.35">
      <c r="A45" s="2">
        <v>42303</v>
      </c>
      <c r="B45" s="1">
        <v>3100</v>
      </c>
      <c r="C45" s="1">
        <v>0.85</v>
      </c>
      <c r="D45" s="1">
        <v>90.53</v>
      </c>
      <c r="F45" s="2">
        <v>42303</v>
      </c>
      <c r="G45" s="1">
        <f t="shared" si="1"/>
        <v>0.3907035175879397</v>
      </c>
      <c r="H45" s="1">
        <f t="shared" si="2"/>
        <v>0.27424749163879597</v>
      </c>
      <c r="I45" s="1">
        <f t="shared" si="3"/>
        <v>0.13640352903136405</v>
      </c>
      <c r="K45" s="5" t="s">
        <v>15</v>
      </c>
      <c r="L45" s="5">
        <v>3774.4082397003745</v>
      </c>
      <c r="M45" s="5" t="s">
        <v>15</v>
      </c>
      <c r="N45" s="5">
        <v>0.91736329588014942</v>
      </c>
      <c r="O45" s="5" t="s">
        <v>15</v>
      </c>
      <c r="P45" s="5">
        <v>168.40078651685383</v>
      </c>
    </row>
    <row r="46" spans="1:16" x14ac:dyDescent="0.35">
      <c r="A46" s="2">
        <v>42310</v>
      </c>
      <c r="B46" s="1">
        <v>2980</v>
      </c>
      <c r="C46" s="1">
        <v>0.83199999999999996</v>
      </c>
      <c r="D46" s="1">
        <v>94.09</v>
      </c>
      <c r="F46" s="2">
        <v>42310</v>
      </c>
      <c r="G46" s="1">
        <f t="shared" si="1"/>
        <v>0.35301507537688442</v>
      </c>
      <c r="H46" s="1">
        <f t="shared" si="2"/>
        <v>0.26220735785953175</v>
      </c>
      <c r="I46" s="1">
        <f t="shared" si="3"/>
        <v>0.15284770659152849</v>
      </c>
      <c r="K46" s="5" t="s">
        <v>16</v>
      </c>
      <c r="L46" s="5">
        <v>49.002383006725481</v>
      </c>
      <c r="M46" s="5" t="s">
        <v>16</v>
      </c>
      <c r="N46" s="5">
        <v>2.0652234621379842E-2</v>
      </c>
      <c r="O46" s="5" t="s">
        <v>16</v>
      </c>
      <c r="P46" s="5">
        <v>3.6969172037439391</v>
      </c>
    </row>
    <row r="47" spans="1:16" x14ac:dyDescent="0.35">
      <c r="A47" s="2">
        <v>42317</v>
      </c>
      <c r="B47" s="1">
        <v>2971</v>
      </c>
      <c r="C47" s="1">
        <v>0.81</v>
      </c>
      <c r="D47" s="1">
        <v>93.4</v>
      </c>
      <c r="F47" s="2">
        <v>42317</v>
      </c>
      <c r="G47" s="1">
        <f t="shared" si="1"/>
        <v>0.35018844221105527</v>
      </c>
      <c r="H47" s="1">
        <f t="shared" si="2"/>
        <v>0.24749163879598665</v>
      </c>
      <c r="I47" s="1">
        <f t="shared" si="3"/>
        <v>0.14966049240149662</v>
      </c>
      <c r="K47" s="5" t="s">
        <v>17</v>
      </c>
      <c r="L47" s="5">
        <v>3675</v>
      </c>
      <c r="M47" s="5" t="s">
        <v>17</v>
      </c>
      <c r="N47" s="5">
        <v>0.88800000000000001</v>
      </c>
      <c r="O47" s="5" t="s">
        <v>17</v>
      </c>
      <c r="P47" s="5">
        <v>173.25</v>
      </c>
    </row>
    <row r="48" spans="1:16" x14ac:dyDescent="0.35">
      <c r="A48" s="2">
        <v>42324</v>
      </c>
      <c r="B48" s="1">
        <v>3084</v>
      </c>
      <c r="C48" s="1">
        <v>0.84</v>
      </c>
      <c r="D48" s="1">
        <v>107.3</v>
      </c>
      <c r="F48" s="2">
        <v>42324</v>
      </c>
      <c r="G48" s="1">
        <f t="shared" si="1"/>
        <v>0.38567839195979897</v>
      </c>
      <c r="H48" s="1">
        <f t="shared" si="2"/>
        <v>0.26755852842809358</v>
      </c>
      <c r="I48" s="1">
        <f t="shared" si="3"/>
        <v>0.21386669130213865</v>
      </c>
      <c r="K48" s="5" t="s">
        <v>18</v>
      </c>
      <c r="L48" s="5">
        <v>3600</v>
      </c>
      <c r="M48" s="5" t="s">
        <v>18</v>
      </c>
      <c r="N48" s="5">
        <v>0.95</v>
      </c>
      <c r="O48" s="5" t="s">
        <v>18</v>
      </c>
      <c r="P48" s="5">
        <v>70.599999999999994</v>
      </c>
    </row>
    <row r="49" spans="1:16" x14ac:dyDescent="0.35">
      <c r="A49" s="2">
        <v>42331</v>
      </c>
      <c r="B49" s="1">
        <v>3360</v>
      </c>
      <c r="C49" s="1">
        <v>0.75</v>
      </c>
      <c r="D49" s="1">
        <v>104.55</v>
      </c>
      <c r="F49" s="2">
        <v>42331</v>
      </c>
      <c r="G49" s="1">
        <f t="shared" si="1"/>
        <v>0.47236180904522612</v>
      </c>
      <c r="H49" s="1">
        <f t="shared" si="2"/>
        <v>0.20735785953177255</v>
      </c>
      <c r="I49" s="1">
        <f t="shared" si="3"/>
        <v>0.20116402605201161</v>
      </c>
      <c r="K49" s="5" t="s">
        <v>19</v>
      </c>
      <c r="L49" s="5">
        <v>800.70553593077989</v>
      </c>
      <c r="M49" s="5" t="s">
        <v>19</v>
      </c>
      <c r="N49" s="5">
        <v>0.33746029429651553</v>
      </c>
      <c r="O49" s="5" t="s">
        <v>19</v>
      </c>
      <c r="P49" s="5">
        <v>60.408124856075617</v>
      </c>
    </row>
    <row r="50" spans="1:16" x14ac:dyDescent="0.35">
      <c r="A50" s="2">
        <v>42338</v>
      </c>
      <c r="B50" s="1">
        <v>3399</v>
      </c>
      <c r="C50" s="1">
        <v>0.71799999999999997</v>
      </c>
      <c r="D50" s="1">
        <v>103.05</v>
      </c>
      <c r="F50" s="2">
        <v>42338</v>
      </c>
      <c r="G50" s="1">
        <f t="shared" si="1"/>
        <v>0.48461055276381909</v>
      </c>
      <c r="H50" s="1">
        <f t="shared" si="2"/>
        <v>0.18595317725752505</v>
      </c>
      <c r="I50" s="1">
        <f t="shared" si="3"/>
        <v>0.19423529955194233</v>
      </c>
      <c r="K50" s="5" t="s">
        <v>20</v>
      </c>
      <c r="L50" s="5">
        <v>641129.3552701975</v>
      </c>
      <c r="M50" s="5" t="s">
        <v>20</v>
      </c>
      <c r="N50" s="5">
        <v>0.11387945022669087</v>
      </c>
      <c r="O50" s="5" t="s">
        <v>20</v>
      </c>
      <c r="P50" s="5">
        <v>3649.1415486272208</v>
      </c>
    </row>
    <row r="51" spans="1:16" x14ac:dyDescent="0.35">
      <c r="A51" s="2">
        <v>42345</v>
      </c>
      <c r="B51" s="1">
        <v>3399</v>
      </c>
      <c r="C51" s="1">
        <v>0.73899999999999999</v>
      </c>
      <c r="D51" s="1">
        <v>98.15</v>
      </c>
      <c r="F51" s="2">
        <v>42345</v>
      </c>
      <c r="G51" s="1">
        <f t="shared" si="1"/>
        <v>0.48461055276381909</v>
      </c>
      <c r="H51" s="1">
        <f t="shared" si="2"/>
        <v>0.19999999999999998</v>
      </c>
      <c r="I51" s="1">
        <f t="shared" si="3"/>
        <v>0.17160145965171603</v>
      </c>
      <c r="K51" s="5" t="s">
        <v>21</v>
      </c>
      <c r="L51" s="5">
        <v>-0.8334367539577805</v>
      </c>
      <c r="M51" s="5" t="s">
        <v>21</v>
      </c>
      <c r="N51" s="5">
        <v>-0.53363586856604694</v>
      </c>
      <c r="O51" s="5" t="s">
        <v>21</v>
      </c>
      <c r="P51" s="5">
        <v>-1.1239515366689947</v>
      </c>
    </row>
    <row r="52" spans="1:16" x14ac:dyDescent="0.35">
      <c r="A52" s="2">
        <v>42352</v>
      </c>
      <c r="B52" s="1">
        <v>3593</v>
      </c>
      <c r="C52" s="1">
        <v>0.71199999999999997</v>
      </c>
      <c r="D52" s="1">
        <v>98.81</v>
      </c>
      <c r="F52" s="2">
        <v>42352</v>
      </c>
      <c r="G52" s="1">
        <f t="shared" si="1"/>
        <v>0.54554020100502509</v>
      </c>
      <c r="H52" s="1">
        <f t="shared" si="2"/>
        <v>0.18193979933110363</v>
      </c>
      <c r="I52" s="1">
        <f t="shared" si="3"/>
        <v>0.17465009931174649</v>
      </c>
      <c r="K52" s="5" t="s">
        <v>22</v>
      </c>
      <c r="L52" s="5">
        <v>-0.31149156798780026</v>
      </c>
      <c r="M52" s="5" t="s">
        <v>22</v>
      </c>
      <c r="N52" s="5">
        <v>0.56266998400056556</v>
      </c>
      <c r="O52" s="5" t="s">
        <v>22</v>
      </c>
      <c r="P52" s="5">
        <v>-0.26434503197395143</v>
      </c>
    </row>
    <row r="53" spans="1:16" x14ac:dyDescent="0.35">
      <c r="A53" s="2">
        <v>42359</v>
      </c>
      <c r="B53" s="1">
        <v>3737</v>
      </c>
      <c r="C53" s="1">
        <v>0.69</v>
      </c>
      <c r="D53" s="1">
        <v>101.34</v>
      </c>
      <c r="F53" s="2">
        <v>42359</v>
      </c>
      <c r="G53" s="1">
        <f t="shared" si="1"/>
        <v>0.59076633165829151</v>
      </c>
      <c r="H53" s="1">
        <f t="shared" si="2"/>
        <v>0.16722408026755847</v>
      </c>
      <c r="I53" s="1">
        <f t="shared" si="3"/>
        <v>0.18633655134186336</v>
      </c>
      <c r="K53" s="5" t="s">
        <v>23</v>
      </c>
      <c r="L53" s="5">
        <v>3184</v>
      </c>
      <c r="M53" s="5" t="s">
        <v>23</v>
      </c>
      <c r="N53" s="5">
        <v>1.4950000000000001</v>
      </c>
      <c r="O53" s="5" t="s">
        <v>23</v>
      </c>
      <c r="P53" s="5">
        <v>216.49</v>
      </c>
    </row>
    <row r="54" spans="1:16" x14ac:dyDescent="0.35">
      <c r="A54" s="2">
        <v>42366</v>
      </c>
      <c r="B54" s="1">
        <v>3779</v>
      </c>
      <c r="C54" s="1">
        <v>0.71</v>
      </c>
      <c r="D54" s="1">
        <v>101.26</v>
      </c>
      <c r="F54" s="2">
        <v>42366</v>
      </c>
      <c r="G54" s="1">
        <f t="shared" si="1"/>
        <v>0.60395728643216084</v>
      </c>
      <c r="H54" s="1">
        <f t="shared" si="2"/>
        <v>0.18060200668896317</v>
      </c>
      <c r="I54" s="1">
        <f t="shared" si="3"/>
        <v>0.18596701926185968</v>
      </c>
      <c r="K54" s="5" t="s">
        <v>24</v>
      </c>
      <c r="L54" s="5">
        <v>1856</v>
      </c>
      <c r="M54" s="5" t="s">
        <v>24</v>
      </c>
      <c r="N54" s="5">
        <v>0.44</v>
      </c>
      <c r="O54" s="5" t="s">
        <v>24</v>
      </c>
      <c r="P54" s="5">
        <v>61</v>
      </c>
    </row>
    <row r="55" spans="1:16" x14ac:dyDescent="0.35">
      <c r="A55" s="2">
        <v>42373</v>
      </c>
      <c r="B55" s="1">
        <v>3930</v>
      </c>
      <c r="C55" s="1">
        <v>0.72499999999999998</v>
      </c>
      <c r="D55" s="1">
        <v>96.85</v>
      </c>
      <c r="F55" s="2">
        <v>42373</v>
      </c>
      <c r="G55" s="1">
        <f t="shared" si="1"/>
        <v>0.65138190954773867</v>
      </c>
      <c r="H55" s="1">
        <f t="shared" si="2"/>
        <v>0.19063545150501668</v>
      </c>
      <c r="I55" s="1">
        <f t="shared" si="3"/>
        <v>0.16559656335165593</v>
      </c>
      <c r="K55" s="5" t="s">
        <v>25</v>
      </c>
      <c r="L55" s="5">
        <v>5040</v>
      </c>
      <c r="M55" s="5" t="s">
        <v>25</v>
      </c>
      <c r="N55" s="5">
        <v>1.9350000000000001</v>
      </c>
      <c r="O55" s="5" t="s">
        <v>25</v>
      </c>
      <c r="P55" s="5">
        <v>277.49</v>
      </c>
    </row>
    <row r="56" spans="1:16" x14ac:dyDescent="0.35">
      <c r="A56" s="2">
        <v>42380</v>
      </c>
      <c r="B56" s="1">
        <v>3440</v>
      </c>
      <c r="C56" s="1">
        <v>0.68500000000000005</v>
      </c>
      <c r="D56" s="1">
        <v>87.27</v>
      </c>
      <c r="F56" s="2">
        <v>42380</v>
      </c>
      <c r="G56" s="1">
        <f t="shared" si="1"/>
        <v>0.49748743718592964</v>
      </c>
      <c r="H56" s="1">
        <f t="shared" si="2"/>
        <v>0.16387959866220739</v>
      </c>
      <c r="I56" s="1">
        <f t="shared" si="3"/>
        <v>0.12134509677121343</v>
      </c>
      <c r="K56" s="5" t="s">
        <v>26</v>
      </c>
      <c r="L56" s="5">
        <v>1007767</v>
      </c>
      <c r="M56" s="5" t="s">
        <v>26</v>
      </c>
      <c r="N56" s="5">
        <v>244.93599999999989</v>
      </c>
      <c r="O56" s="5" t="s">
        <v>26</v>
      </c>
      <c r="P56" s="5">
        <v>44963.009999999973</v>
      </c>
    </row>
    <row r="57" spans="1:16" ht="15" thickBot="1" x14ac:dyDescent="0.4">
      <c r="A57" s="2">
        <v>42387</v>
      </c>
      <c r="B57" s="1">
        <v>3815</v>
      </c>
      <c r="C57" s="1">
        <v>0.66800000000000004</v>
      </c>
      <c r="D57" s="1">
        <v>91.5</v>
      </c>
      <c r="F57" s="2">
        <v>42387</v>
      </c>
      <c r="G57" s="1">
        <f t="shared" si="1"/>
        <v>0.61526381909547734</v>
      </c>
      <c r="H57" s="1">
        <f t="shared" si="2"/>
        <v>0.1525083612040134</v>
      </c>
      <c r="I57" s="1">
        <f t="shared" si="3"/>
        <v>0.14088410550140884</v>
      </c>
      <c r="K57" s="6" t="s">
        <v>27</v>
      </c>
      <c r="L57" s="6">
        <v>267</v>
      </c>
      <c r="M57" s="6" t="s">
        <v>27</v>
      </c>
      <c r="N57" s="6">
        <v>267</v>
      </c>
      <c r="O57" s="6" t="s">
        <v>27</v>
      </c>
      <c r="P57" s="6">
        <v>267</v>
      </c>
    </row>
    <row r="58" spans="1:16" x14ac:dyDescent="0.35">
      <c r="A58" s="2">
        <v>42394</v>
      </c>
      <c r="B58" s="1">
        <v>3571</v>
      </c>
      <c r="C58" s="1">
        <v>0.69399999999999995</v>
      </c>
      <c r="D58" s="1">
        <v>96.5</v>
      </c>
      <c r="F58" s="2">
        <v>42394</v>
      </c>
      <c r="G58" s="1">
        <f t="shared" si="1"/>
        <v>0.53863065326633164</v>
      </c>
      <c r="H58" s="1">
        <f t="shared" si="2"/>
        <v>0.16989966555183941</v>
      </c>
      <c r="I58" s="1">
        <f t="shared" si="3"/>
        <v>0.16397986050163979</v>
      </c>
    </row>
    <row r="59" spans="1:16" x14ac:dyDescent="0.35">
      <c r="A59" s="2">
        <v>42401</v>
      </c>
      <c r="B59" s="1">
        <v>3650</v>
      </c>
      <c r="C59" s="1">
        <v>0.73499999999999999</v>
      </c>
      <c r="D59" s="1">
        <v>97.2</v>
      </c>
      <c r="F59" s="2">
        <v>42401</v>
      </c>
      <c r="G59" s="1">
        <f t="shared" si="1"/>
        <v>0.56344221105527637</v>
      </c>
      <c r="H59" s="1">
        <f t="shared" si="2"/>
        <v>0.19732441471571904</v>
      </c>
      <c r="I59" s="1">
        <f t="shared" si="3"/>
        <v>0.16721326620167215</v>
      </c>
    </row>
    <row r="60" spans="1:16" x14ac:dyDescent="0.35">
      <c r="A60" s="2">
        <v>42408</v>
      </c>
      <c r="B60" s="1">
        <v>3490</v>
      </c>
      <c r="C60" s="1">
        <v>0.65700000000000003</v>
      </c>
      <c r="D60" s="1">
        <v>94.85</v>
      </c>
      <c r="F60" s="2">
        <v>42408</v>
      </c>
      <c r="G60" s="1">
        <f t="shared" si="1"/>
        <v>0.51319095477386933</v>
      </c>
      <c r="H60" s="1">
        <f t="shared" si="2"/>
        <v>0.14515050167224081</v>
      </c>
      <c r="I60" s="1">
        <f t="shared" si="3"/>
        <v>0.15635826135156355</v>
      </c>
    </row>
    <row r="61" spans="1:16" x14ac:dyDescent="0.35">
      <c r="A61" s="2">
        <v>42415</v>
      </c>
      <c r="B61" s="1">
        <v>3600</v>
      </c>
      <c r="C61" s="1">
        <v>0.66800000000000004</v>
      </c>
      <c r="D61" s="1">
        <v>102.39</v>
      </c>
      <c r="F61" s="2">
        <v>42415</v>
      </c>
      <c r="G61" s="1">
        <f t="shared" si="1"/>
        <v>0.54773869346733672</v>
      </c>
      <c r="H61" s="1">
        <f t="shared" si="2"/>
        <v>0.1525083612040134</v>
      </c>
      <c r="I61" s="1">
        <f t="shared" si="3"/>
        <v>0.19118665989191186</v>
      </c>
    </row>
    <row r="62" spans="1:16" x14ac:dyDescent="0.35">
      <c r="A62" s="2">
        <v>42422</v>
      </c>
      <c r="B62" s="1">
        <v>3600</v>
      </c>
      <c r="C62" s="1">
        <v>0.66</v>
      </c>
      <c r="D62" s="1">
        <v>106.24</v>
      </c>
      <c r="F62" s="2">
        <v>42422</v>
      </c>
      <c r="G62" s="1">
        <f t="shared" si="1"/>
        <v>0.54773869346733672</v>
      </c>
      <c r="H62" s="1">
        <f t="shared" si="2"/>
        <v>0.14715719063545152</v>
      </c>
      <c r="I62" s="1">
        <f t="shared" si="3"/>
        <v>0.20897039124208966</v>
      </c>
    </row>
    <row r="63" spans="1:16" x14ac:dyDescent="0.35">
      <c r="A63" s="2">
        <v>42429</v>
      </c>
      <c r="B63" s="1">
        <v>3725</v>
      </c>
      <c r="C63" s="1">
        <v>0.66700000000000004</v>
      </c>
      <c r="D63" s="1">
        <v>108.99</v>
      </c>
      <c r="F63" s="2">
        <v>42429</v>
      </c>
      <c r="G63" s="1">
        <f t="shared" si="1"/>
        <v>0.58699748743718594</v>
      </c>
      <c r="H63" s="1">
        <f t="shared" si="2"/>
        <v>0.15183946488294314</v>
      </c>
      <c r="I63" s="1">
        <f t="shared" si="3"/>
        <v>0.22167305649221669</v>
      </c>
    </row>
    <row r="64" spans="1:16" x14ac:dyDescent="0.35">
      <c r="A64" s="2">
        <v>42436</v>
      </c>
      <c r="B64" s="1">
        <v>3770</v>
      </c>
      <c r="C64" s="1">
        <v>0.65900000000000003</v>
      </c>
      <c r="D64" s="1">
        <v>109.26</v>
      </c>
      <c r="F64" s="2">
        <v>42436</v>
      </c>
      <c r="G64" s="1">
        <f t="shared" si="1"/>
        <v>0.60113065326633164</v>
      </c>
      <c r="H64" s="1">
        <f t="shared" si="2"/>
        <v>0.14648829431438129</v>
      </c>
      <c r="I64" s="1">
        <f t="shared" si="3"/>
        <v>0.22292022726222921</v>
      </c>
    </row>
    <row r="65" spans="1:9" x14ac:dyDescent="0.35">
      <c r="A65" s="2">
        <v>42443</v>
      </c>
      <c r="B65" s="1">
        <v>3800</v>
      </c>
      <c r="C65" s="1">
        <v>0.66</v>
      </c>
      <c r="D65" s="1">
        <v>112.4</v>
      </c>
      <c r="F65" s="2">
        <v>42443</v>
      </c>
      <c r="G65" s="1">
        <f t="shared" si="1"/>
        <v>0.61055276381909551</v>
      </c>
      <c r="H65" s="1">
        <f t="shared" si="2"/>
        <v>0.14715719063545152</v>
      </c>
      <c r="I65" s="1">
        <f t="shared" si="3"/>
        <v>0.23742436140237427</v>
      </c>
    </row>
    <row r="66" spans="1:9" x14ac:dyDescent="0.35">
      <c r="A66" s="2">
        <v>42450</v>
      </c>
      <c r="B66" s="1">
        <v>3775</v>
      </c>
      <c r="C66" s="1">
        <v>0.66</v>
      </c>
      <c r="D66" s="1">
        <v>109.1</v>
      </c>
      <c r="F66" s="2">
        <v>42450</v>
      </c>
      <c r="G66" s="1">
        <f t="shared" si="1"/>
        <v>0.60270100502512558</v>
      </c>
      <c r="H66" s="1">
        <f t="shared" si="2"/>
        <v>0.14715719063545152</v>
      </c>
      <c r="I66" s="1">
        <f t="shared" si="3"/>
        <v>0.22218116310222177</v>
      </c>
    </row>
    <row r="67" spans="1:9" x14ac:dyDescent="0.35">
      <c r="A67" s="2">
        <v>42457</v>
      </c>
      <c r="B67" s="1">
        <v>3575</v>
      </c>
      <c r="C67" s="1">
        <v>0.65900000000000003</v>
      </c>
      <c r="D67" s="1">
        <v>108.52</v>
      </c>
      <c r="F67" s="2">
        <v>42457</v>
      </c>
      <c r="G67" s="1">
        <f t="shared" si="1"/>
        <v>0.53988693467336679</v>
      </c>
      <c r="H67" s="1">
        <f t="shared" si="2"/>
        <v>0.14648829431438129</v>
      </c>
      <c r="I67" s="1">
        <f t="shared" si="3"/>
        <v>0.21950205552219498</v>
      </c>
    </row>
    <row r="68" spans="1:9" x14ac:dyDescent="0.35">
      <c r="A68" s="2">
        <v>42464</v>
      </c>
      <c r="B68" s="1">
        <v>3555</v>
      </c>
      <c r="C68" s="1">
        <v>0.67500000000000004</v>
      </c>
      <c r="D68" s="1">
        <v>112.92</v>
      </c>
      <c r="F68" s="2">
        <v>42464</v>
      </c>
      <c r="G68" s="1">
        <f t="shared" ref="G68:G131" si="5">(B68-$L$3)/($L$4-$L$3)</f>
        <v>0.53360552763819091</v>
      </c>
      <c r="H68" s="1">
        <f t="shared" ref="H68:H131" si="6">(C68-$M$3)/($M$4-$M$3)</f>
        <v>0.15719063545150502</v>
      </c>
      <c r="I68" s="1">
        <f t="shared" ref="I68:I131" si="7">(D68-$N$3)/($N$4-$N$3)</f>
        <v>0.23982631992239825</v>
      </c>
    </row>
    <row r="69" spans="1:9" x14ac:dyDescent="0.35">
      <c r="A69" s="2">
        <v>42471</v>
      </c>
      <c r="B69" s="1">
        <v>3600</v>
      </c>
      <c r="C69" s="1">
        <v>0.66700000000000004</v>
      </c>
      <c r="D69" s="1">
        <v>119.3</v>
      </c>
      <c r="F69" s="2">
        <v>42471</v>
      </c>
      <c r="G69" s="1">
        <f t="shared" si="5"/>
        <v>0.54773869346733672</v>
      </c>
      <c r="H69" s="1">
        <f t="shared" si="6"/>
        <v>0.15183946488294314</v>
      </c>
      <c r="I69" s="1">
        <f t="shared" si="7"/>
        <v>0.26929650330269295</v>
      </c>
    </row>
    <row r="70" spans="1:9" x14ac:dyDescent="0.35">
      <c r="A70" s="2">
        <v>42478</v>
      </c>
      <c r="B70" s="1">
        <v>3725</v>
      </c>
      <c r="C70" s="1">
        <v>0.63800000000000001</v>
      </c>
      <c r="D70" s="1">
        <v>121.25</v>
      </c>
      <c r="F70" s="2">
        <v>42478</v>
      </c>
      <c r="G70" s="1">
        <f t="shared" si="5"/>
        <v>0.58699748743718594</v>
      </c>
      <c r="H70" s="1">
        <f t="shared" si="6"/>
        <v>0.13244147157190636</v>
      </c>
      <c r="I70" s="1">
        <f t="shared" si="7"/>
        <v>0.27830384775278305</v>
      </c>
    </row>
    <row r="71" spans="1:9" x14ac:dyDescent="0.35">
      <c r="A71" s="2">
        <v>42485</v>
      </c>
      <c r="B71" s="1">
        <v>3550</v>
      </c>
      <c r="C71" s="1">
        <v>0.59499999999999997</v>
      </c>
      <c r="D71" s="1">
        <v>123.55</v>
      </c>
      <c r="F71" s="2">
        <v>42485</v>
      </c>
      <c r="G71" s="1">
        <f t="shared" si="5"/>
        <v>0.53203517587939697</v>
      </c>
      <c r="H71" s="1">
        <f t="shared" si="6"/>
        <v>0.10367892976588626</v>
      </c>
      <c r="I71" s="1">
        <f t="shared" si="7"/>
        <v>0.28892789505288924</v>
      </c>
    </row>
    <row r="72" spans="1:9" x14ac:dyDescent="0.35">
      <c r="A72" s="2">
        <v>42492</v>
      </c>
      <c r="B72" s="1">
        <v>3535</v>
      </c>
      <c r="C72" s="1">
        <v>0.6</v>
      </c>
      <c r="D72" s="1">
        <v>120.64</v>
      </c>
      <c r="F72" s="2">
        <v>42492</v>
      </c>
      <c r="G72" s="1">
        <f t="shared" si="5"/>
        <v>0.52732412060301503</v>
      </c>
      <c r="H72" s="1">
        <f t="shared" si="6"/>
        <v>0.10702341137123743</v>
      </c>
      <c r="I72" s="1">
        <f t="shared" si="7"/>
        <v>0.27548616564275485</v>
      </c>
    </row>
    <row r="73" spans="1:9" x14ac:dyDescent="0.35">
      <c r="A73" s="2">
        <v>42499</v>
      </c>
      <c r="B73" s="1">
        <v>3530</v>
      </c>
      <c r="C73" s="1">
        <v>0.59899999999999998</v>
      </c>
      <c r="D73" s="1">
        <v>121.07</v>
      </c>
      <c r="F73" s="2">
        <v>42499</v>
      </c>
      <c r="G73" s="1">
        <f t="shared" si="5"/>
        <v>0.52575376884422109</v>
      </c>
      <c r="H73" s="1">
        <f t="shared" si="6"/>
        <v>0.1063545150501672</v>
      </c>
      <c r="I73" s="1">
        <f t="shared" si="7"/>
        <v>0.27747240057277467</v>
      </c>
    </row>
    <row r="74" spans="1:9" x14ac:dyDescent="0.35">
      <c r="A74" s="2">
        <v>42506</v>
      </c>
      <c r="B74" s="1">
        <v>3545</v>
      </c>
      <c r="C74" s="1">
        <v>0.60199999999999998</v>
      </c>
      <c r="D74" s="1">
        <v>121.9</v>
      </c>
      <c r="F74" s="2">
        <v>42506</v>
      </c>
      <c r="G74" s="1">
        <f t="shared" si="5"/>
        <v>0.53046482412060303</v>
      </c>
      <c r="H74" s="1">
        <f t="shared" si="6"/>
        <v>0.1083612040133779</v>
      </c>
      <c r="I74" s="1">
        <f t="shared" si="7"/>
        <v>0.28130629590281309</v>
      </c>
    </row>
    <row r="75" spans="1:9" x14ac:dyDescent="0.35">
      <c r="A75" s="2">
        <v>42513</v>
      </c>
      <c r="B75" s="1">
        <v>3675</v>
      </c>
      <c r="C75" s="1">
        <v>0.57699999999999996</v>
      </c>
      <c r="D75" s="1">
        <v>133.19999999999999</v>
      </c>
      <c r="F75" s="2">
        <v>42513</v>
      </c>
      <c r="G75" s="1">
        <f t="shared" si="5"/>
        <v>0.57129396984924619</v>
      </c>
      <c r="H75" s="1">
        <f t="shared" si="6"/>
        <v>9.1638795986622043E-2</v>
      </c>
      <c r="I75" s="1">
        <f t="shared" si="7"/>
        <v>0.33350270220333494</v>
      </c>
    </row>
    <row r="76" spans="1:9" x14ac:dyDescent="0.35">
      <c r="A76" s="2">
        <v>42520</v>
      </c>
      <c r="B76" s="1">
        <v>3755</v>
      </c>
      <c r="C76" s="1">
        <v>0.55500000000000005</v>
      </c>
      <c r="D76" s="1">
        <v>131.59</v>
      </c>
      <c r="F76" s="2">
        <v>42520</v>
      </c>
      <c r="G76" s="1">
        <f t="shared" si="5"/>
        <v>0.5964195979899497</v>
      </c>
      <c r="H76" s="1">
        <f t="shared" si="6"/>
        <v>7.6923076923076955E-2</v>
      </c>
      <c r="I76" s="1">
        <f t="shared" si="7"/>
        <v>0.32606586909326069</v>
      </c>
    </row>
    <row r="77" spans="1:9" x14ac:dyDescent="0.35">
      <c r="A77" s="2">
        <v>42527</v>
      </c>
      <c r="B77" s="1">
        <v>3610</v>
      </c>
      <c r="C77" s="1">
        <v>0.59799999999999998</v>
      </c>
      <c r="D77" s="1">
        <v>133.5</v>
      </c>
      <c r="F77" s="2">
        <v>42527</v>
      </c>
      <c r="G77" s="1">
        <f t="shared" si="5"/>
        <v>0.55087939698492461</v>
      </c>
      <c r="H77" s="1">
        <f t="shared" si="6"/>
        <v>0.10568561872909696</v>
      </c>
      <c r="I77" s="1">
        <f t="shared" si="7"/>
        <v>0.3348884475033489</v>
      </c>
    </row>
    <row r="78" spans="1:9" x14ac:dyDescent="0.35">
      <c r="A78" s="2">
        <v>42534</v>
      </c>
      <c r="B78" s="1">
        <v>3565</v>
      </c>
      <c r="C78" s="1">
        <v>0.57999999999999996</v>
      </c>
      <c r="D78" s="1">
        <v>128.69999999999999</v>
      </c>
      <c r="F78" s="2">
        <v>42534</v>
      </c>
      <c r="G78" s="1">
        <f t="shared" si="5"/>
        <v>0.53674623115577891</v>
      </c>
      <c r="H78" s="1">
        <f t="shared" si="6"/>
        <v>9.3645484949832741E-2</v>
      </c>
      <c r="I78" s="1">
        <f t="shared" si="7"/>
        <v>0.31271652270312711</v>
      </c>
    </row>
    <row r="79" spans="1:9" x14ac:dyDescent="0.35">
      <c r="A79" s="2">
        <v>42541</v>
      </c>
      <c r="B79" s="1">
        <v>3420</v>
      </c>
      <c r="C79" s="1">
        <v>0.57299999999999995</v>
      </c>
      <c r="D79" s="1">
        <v>133.4</v>
      </c>
      <c r="F79" s="2">
        <v>42541</v>
      </c>
      <c r="G79" s="1">
        <f t="shared" si="5"/>
        <v>0.49120603015075376</v>
      </c>
      <c r="H79" s="1">
        <f t="shared" si="6"/>
        <v>8.8963210702341103E-2</v>
      </c>
      <c r="I79" s="1">
        <f t="shared" si="7"/>
        <v>0.3344265324033443</v>
      </c>
    </row>
    <row r="80" spans="1:9" x14ac:dyDescent="0.35">
      <c r="A80" s="2">
        <v>42548</v>
      </c>
      <c r="B80" s="1">
        <v>3430</v>
      </c>
      <c r="C80" s="1">
        <v>0.57999999999999996</v>
      </c>
      <c r="D80" s="1">
        <v>133.85</v>
      </c>
      <c r="F80" s="2">
        <v>42548</v>
      </c>
      <c r="G80" s="1">
        <f t="shared" si="5"/>
        <v>0.4943467336683417</v>
      </c>
      <c r="H80" s="1">
        <f t="shared" si="6"/>
        <v>9.3645484949832741E-2</v>
      </c>
      <c r="I80" s="1">
        <f t="shared" si="7"/>
        <v>0.33650515035336503</v>
      </c>
    </row>
    <row r="81" spans="1:9" x14ac:dyDescent="0.35">
      <c r="A81" s="2">
        <v>42555</v>
      </c>
      <c r="B81" s="1">
        <v>3470</v>
      </c>
      <c r="C81" s="1">
        <v>0.55300000000000005</v>
      </c>
      <c r="D81" s="1">
        <v>134.41</v>
      </c>
      <c r="F81" s="2">
        <v>42555</v>
      </c>
      <c r="G81" s="1">
        <f t="shared" si="5"/>
        <v>0.50690954773869346</v>
      </c>
      <c r="H81" s="1">
        <f t="shared" si="6"/>
        <v>7.5585284280936485E-2</v>
      </c>
      <c r="I81" s="1">
        <f t="shared" si="7"/>
        <v>0.33909187491339088</v>
      </c>
    </row>
    <row r="82" spans="1:9" x14ac:dyDescent="0.35">
      <c r="A82" s="2">
        <v>42562</v>
      </c>
      <c r="B82" s="1">
        <v>3440</v>
      </c>
      <c r="C82" s="1">
        <v>0.53200000000000003</v>
      </c>
      <c r="D82" s="1">
        <v>138.12</v>
      </c>
      <c r="F82" s="2">
        <v>42562</v>
      </c>
      <c r="G82" s="1">
        <f t="shared" si="5"/>
        <v>0.49748743718592964</v>
      </c>
      <c r="H82" s="1">
        <f t="shared" si="6"/>
        <v>6.1538461538461549E-2</v>
      </c>
      <c r="I82" s="1">
        <f t="shared" si="7"/>
        <v>0.3562289251235623</v>
      </c>
    </row>
    <row r="83" spans="1:9" x14ac:dyDescent="0.35">
      <c r="A83" s="2">
        <v>42569</v>
      </c>
      <c r="B83" s="1">
        <v>3400</v>
      </c>
      <c r="C83" s="1">
        <v>0.56399999999999995</v>
      </c>
      <c r="D83" s="1">
        <v>137.80000000000001</v>
      </c>
      <c r="F83" s="2">
        <v>42569</v>
      </c>
      <c r="G83" s="1">
        <f t="shared" si="5"/>
        <v>0.48492462311557788</v>
      </c>
      <c r="H83" s="1">
        <f t="shared" si="6"/>
        <v>8.294314381270898E-2</v>
      </c>
      <c r="I83" s="1">
        <f t="shared" si="7"/>
        <v>0.35475079680354754</v>
      </c>
    </row>
    <row r="84" spans="1:9" x14ac:dyDescent="0.35">
      <c r="A84" s="2">
        <v>42576</v>
      </c>
      <c r="B84" s="1">
        <v>3420</v>
      </c>
      <c r="C84" s="1">
        <v>0.61499999999999999</v>
      </c>
      <c r="D84" s="1">
        <v>139.15</v>
      </c>
      <c r="F84" s="2">
        <v>42576</v>
      </c>
      <c r="G84" s="1">
        <f t="shared" si="5"/>
        <v>0.49120603015075376</v>
      </c>
      <c r="H84" s="1">
        <f t="shared" si="6"/>
        <v>0.11705685618729095</v>
      </c>
      <c r="I84" s="1">
        <f t="shared" si="7"/>
        <v>0.36098665065360985</v>
      </c>
    </row>
    <row r="85" spans="1:9" x14ac:dyDescent="0.35">
      <c r="A85" s="2">
        <v>42583</v>
      </c>
      <c r="B85" s="1">
        <v>3600</v>
      </c>
      <c r="C85" s="1">
        <v>0.60799999999999998</v>
      </c>
      <c r="D85" s="1">
        <v>138.69</v>
      </c>
      <c r="F85" s="2">
        <v>42583</v>
      </c>
      <c r="G85" s="1">
        <f t="shared" si="5"/>
        <v>0.54773869346733672</v>
      </c>
      <c r="H85" s="1">
        <f t="shared" si="6"/>
        <v>0.11237458193979931</v>
      </c>
      <c r="I85" s="1">
        <f t="shared" si="7"/>
        <v>0.3588618411935886</v>
      </c>
    </row>
    <row r="86" spans="1:9" x14ac:dyDescent="0.35">
      <c r="A86" s="2">
        <v>42590</v>
      </c>
      <c r="B86" s="1">
        <v>3510</v>
      </c>
      <c r="C86" s="1">
        <v>0.57999999999999996</v>
      </c>
      <c r="D86" s="1">
        <v>139.44999999999999</v>
      </c>
      <c r="F86" s="2">
        <v>42590</v>
      </c>
      <c r="G86" s="1">
        <f t="shared" si="5"/>
        <v>0.51947236180904521</v>
      </c>
      <c r="H86" s="1">
        <f t="shared" si="6"/>
        <v>9.3645484949832741E-2</v>
      </c>
      <c r="I86" s="1">
        <f t="shared" si="7"/>
        <v>0.36237239595362364</v>
      </c>
    </row>
    <row r="87" spans="1:9" x14ac:dyDescent="0.35">
      <c r="A87" s="2">
        <v>42597</v>
      </c>
      <c r="B87" s="1">
        <v>3550</v>
      </c>
      <c r="C87" s="1">
        <v>0.59699999999999998</v>
      </c>
      <c r="D87" s="1">
        <v>135.80000000000001</v>
      </c>
      <c r="F87" s="2">
        <v>42597</v>
      </c>
      <c r="G87" s="1">
        <f t="shared" si="5"/>
        <v>0.53203517587939697</v>
      </c>
      <c r="H87" s="1">
        <f t="shared" si="6"/>
        <v>0.10501672240802673</v>
      </c>
      <c r="I87" s="1">
        <f t="shared" si="7"/>
        <v>0.34551249480345514</v>
      </c>
    </row>
    <row r="88" spans="1:9" x14ac:dyDescent="0.35">
      <c r="A88" s="2">
        <v>42604</v>
      </c>
      <c r="B88" s="1">
        <v>3715</v>
      </c>
      <c r="C88" s="1">
        <v>0.60599999999999998</v>
      </c>
      <c r="D88" s="1">
        <v>145.25</v>
      </c>
      <c r="F88" s="2">
        <v>42604</v>
      </c>
      <c r="G88" s="1">
        <f t="shared" si="5"/>
        <v>0.58385678391959794</v>
      </c>
      <c r="H88" s="1">
        <f t="shared" si="6"/>
        <v>0.11103678929765884</v>
      </c>
      <c r="I88" s="1">
        <f t="shared" si="7"/>
        <v>0.3891634717538916</v>
      </c>
    </row>
    <row r="89" spans="1:9" x14ac:dyDescent="0.35">
      <c r="A89" s="2">
        <v>42611</v>
      </c>
      <c r="B89" s="1">
        <v>3675</v>
      </c>
      <c r="C89" s="1">
        <v>0.62</v>
      </c>
      <c r="D89" s="1">
        <v>146.88</v>
      </c>
      <c r="F89" s="2">
        <v>42611</v>
      </c>
      <c r="G89" s="1">
        <f t="shared" si="5"/>
        <v>0.57129396984924619</v>
      </c>
      <c r="H89" s="1">
        <f t="shared" si="6"/>
        <v>0.12040133779264213</v>
      </c>
      <c r="I89" s="1">
        <f t="shared" si="7"/>
        <v>0.39669268788396689</v>
      </c>
    </row>
    <row r="90" spans="1:9" x14ac:dyDescent="0.35">
      <c r="A90" s="2">
        <v>42618</v>
      </c>
      <c r="B90" s="1">
        <v>3675</v>
      </c>
      <c r="C90" s="1">
        <v>0.63700000000000001</v>
      </c>
      <c r="D90" s="1">
        <v>151.6</v>
      </c>
      <c r="F90" s="2">
        <v>42618</v>
      </c>
      <c r="G90" s="1">
        <f t="shared" si="5"/>
        <v>0.57129396984924619</v>
      </c>
      <c r="H90" s="1">
        <f t="shared" si="6"/>
        <v>0.1317725752508361</v>
      </c>
      <c r="I90" s="1">
        <f t="shared" si="7"/>
        <v>0.41849508060418489</v>
      </c>
    </row>
    <row r="91" spans="1:9" x14ac:dyDescent="0.35">
      <c r="A91" s="2">
        <v>42625</v>
      </c>
      <c r="B91" s="1">
        <v>3770</v>
      </c>
      <c r="C91" s="1">
        <v>0.64700000000000002</v>
      </c>
      <c r="D91" s="1">
        <v>147</v>
      </c>
      <c r="F91" s="2">
        <v>42625</v>
      </c>
      <c r="G91" s="1">
        <f t="shared" si="5"/>
        <v>0.60113065326633164</v>
      </c>
      <c r="H91" s="1">
        <f t="shared" si="6"/>
        <v>0.13846153846153847</v>
      </c>
      <c r="I91" s="1">
        <f t="shared" si="7"/>
        <v>0.39724698600397246</v>
      </c>
    </row>
    <row r="92" spans="1:9" x14ac:dyDescent="0.35">
      <c r="A92" s="2">
        <v>42632</v>
      </c>
      <c r="B92" s="1">
        <v>3400</v>
      </c>
      <c r="C92" s="1">
        <v>0.69199999999999995</v>
      </c>
      <c r="D92" s="1">
        <v>151.5</v>
      </c>
      <c r="F92" s="2">
        <v>42632</v>
      </c>
      <c r="G92" s="1">
        <f t="shared" si="5"/>
        <v>0.48492462311557788</v>
      </c>
      <c r="H92" s="1">
        <f t="shared" si="6"/>
        <v>0.16856187290969896</v>
      </c>
      <c r="I92" s="1">
        <f t="shared" si="7"/>
        <v>0.41803316550418029</v>
      </c>
    </row>
    <row r="93" spans="1:9" x14ac:dyDescent="0.35">
      <c r="A93" s="2">
        <v>42639</v>
      </c>
      <c r="B93" s="1">
        <v>3375</v>
      </c>
      <c r="C93" s="1">
        <v>0.68100000000000005</v>
      </c>
      <c r="D93" s="1">
        <v>145.34</v>
      </c>
      <c r="F93" s="2">
        <v>42639</v>
      </c>
      <c r="G93" s="1">
        <f t="shared" si="5"/>
        <v>0.47707286432160806</v>
      </c>
      <c r="H93" s="1">
        <f t="shared" si="6"/>
        <v>0.16120401337792645</v>
      </c>
      <c r="I93" s="1">
        <f t="shared" si="7"/>
        <v>0.38957919534389579</v>
      </c>
    </row>
    <row r="94" spans="1:9" x14ac:dyDescent="0.35">
      <c r="A94" s="2">
        <v>42646</v>
      </c>
      <c r="B94" s="1">
        <v>3265</v>
      </c>
      <c r="C94" s="1">
        <v>0.67600000000000005</v>
      </c>
      <c r="D94" s="1">
        <v>148.74</v>
      </c>
      <c r="F94" s="2">
        <v>42646</v>
      </c>
      <c r="G94" s="1">
        <f t="shared" si="5"/>
        <v>0.44252512562814073</v>
      </c>
      <c r="H94" s="1">
        <f t="shared" si="6"/>
        <v>0.15785953177257528</v>
      </c>
      <c r="I94" s="1">
        <f t="shared" si="7"/>
        <v>0.40528430874405286</v>
      </c>
    </row>
    <row r="95" spans="1:9" x14ac:dyDescent="0.35">
      <c r="A95" s="2">
        <v>42653</v>
      </c>
      <c r="B95" s="1">
        <v>3260</v>
      </c>
      <c r="C95" s="1">
        <v>0.64800000000000002</v>
      </c>
      <c r="D95" s="1">
        <v>146.72999999999999</v>
      </c>
      <c r="F95" s="2">
        <v>42653</v>
      </c>
      <c r="G95" s="1">
        <f t="shared" si="5"/>
        <v>0.44095477386934673</v>
      </c>
      <c r="H95" s="1">
        <f t="shared" si="6"/>
        <v>0.1391304347826087</v>
      </c>
      <c r="I95" s="1">
        <f t="shared" si="7"/>
        <v>0.39599981523395994</v>
      </c>
    </row>
    <row r="96" spans="1:9" x14ac:dyDescent="0.35">
      <c r="A96" s="2">
        <v>42660</v>
      </c>
      <c r="B96" s="1">
        <v>3090</v>
      </c>
      <c r="C96" s="1">
        <v>0.64600000000000002</v>
      </c>
      <c r="D96" s="1">
        <v>148.41999999999999</v>
      </c>
      <c r="F96" s="2">
        <v>42660</v>
      </c>
      <c r="G96" s="1">
        <f t="shared" si="5"/>
        <v>0.38756281407035176</v>
      </c>
      <c r="H96" s="1">
        <f t="shared" si="6"/>
        <v>0.13779264214046824</v>
      </c>
      <c r="I96" s="1">
        <f t="shared" si="7"/>
        <v>0.40380618042403799</v>
      </c>
    </row>
    <row r="97" spans="1:9" x14ac:dyDescent="0.35">
      <c r="A97" s="2">
        <v>42667</v>
      </c>
      <c r="B97" s="1">
        <v>3010</v>
      </c>
      <c r="C97" s="1">
        <v>0.63800000000000001</v>
      </c>
      <c r="D97" s="1">
        <v>149.19999999999999</v>
      </c>
      <c r="F97" s="2">
        <v>42667</v>
      </c>
      <c r="G97" s="1">
        <f t="shared" si="5"/>
        <v>0.36243718592964824</v>
      </c>
      <c r="H97" s="1">
        <f t="shared" si="6"/>
        <v>0.13244147157190636</v>
      </c>
      <c r="I97" s="1">
        <f t="shared" si="7"/>
        <v>0.40740911820407399</v>
      </c>
    </row>
    <row r="98" spans="1:9" x14ac:dyDescent="0.35">
      <c r="A98" s="2">
        <v>42674</v>
      </c>
      <c r="B98" s="1">
        <v>3045</v>
      </c>
      <c r="C98" s="1">
        <v>0.63300000000000001</v>
      </c>
      <c r="D98" s="1">
        <v>142.75</v>
      </c>
      <c r="F98" s="2">
        <v>42674</v>
      </c>
      <c r="G98" s="1">
        <f t="shared" si="5"/>
        <v>0.373429648241206</v>
      </c>
      <c r="H98" s="1">
        <f t="shared" si="6"/>
        <v>0.12909698996655516</v>
      </c>
      <c r="I98" s="1">
        <f t="shared" si="7"/>
        <v>0.37761559425377617</v>
      </c>
    </row>
    <row r="99" spans="1:9" x14ac:dyDescent="0.35">
      <c r="A99" s="2">
        <v>42681</v>
      </c>
      <c r="B99" s="1">
        <v>3150</v>
      </c>
      <c r="C99" s="1">
        <v>0.63</v>
      </c>
      <c r="D99" s="1">
        <v>151.51</v>
      </c>
      <c r="F99" s="2">
        <v>42681</v>
      </c>
      <c r="G99" s="1">
        <f t="shared" si="5"/>
        <v>0.40640703517587939</v>
      </c>
      <c r="H99" s="1">
        <f t="shared" si="6"/>
        <v>0.12709030100334448</v>
      </c>
      <c r="I99" s="1">
        <f t="shared" si="7"/>
        <v>0.41807935701418075</v>
      </c>
    </row>
    <row r="100" spans="1:9" x14ac:dyDescent="0.35">
      <c r="A100" s="2">
        <v>42688</v>
      </c>
      <c r="B100" s="1">
        <v>3320</v>
      </c>
      <c r="C100" s="1">
        <v>0.63300000000000001</v>
      </c>
      <c r="D100" s="1">
        <v>150.05000000000001</v>
      </c>
      <c r="F100" s="2">
        <v>42688</v>
      </c>
      <c r="G100" s="1">
        <f t="shared" si="5"/>
        <v>0.45979899497487436</v>
      </c>
      <c r="H100" s="1">
        <f t="shared" si="6"/>
        <v>0.12909698996655516</v>
      </c>
      <c r="I100" s="1">
        <f t="shared" si="7"/>
        <v>0.41133539655411339</v>
      </c>
    </row>
    <row r="101" spans="1:9" x14ac:dyDescent="0.35">
      <c r="A101" s="2">
        <v>42695</v>
      </c>
      <c r="B101" s="1">
        <v>3345</v>
      </c>
      <c r="C101" s="1">
        <v>0.627</v>
      </c>
      <c r="D101" s="1">
        <v>160.36000000000001</v>
      </c>
      <c r="F101" s="2">
        <v>42695</v>
      </c>
      <c r="G101" s="1">
        <f t="shared" si="5"/>
        <v>0.46765075376884424</v>
      </c>
      <c r="H101" s="1">
        <f t="shared" si="6"/>
        <v>0.12508361204013377</v>
      </c>
      <c r="I101" s="1">
        <f t="shared" si="7"/>
        <v>0.45895884336458964</v>
      </c>
    </row>
    <row r="102" spans="1:9" x14ac:dyDescent="0.35">
      <c r="A102" s="2">
        <v>42702</v>
      </c>
      <c r="B102" s="1">
        <v>3525</v>
      </c>
      <c r="C102" s="1">
        <v>0.66600000000000004</v>
      </c>
      <c r="D102" s="1">
        <v>159.4</v>
      </c>
      <c r="F102" s="2">
        <v>42702</v>
      </c>
      <c r="G102" s="1">
        <f t="shared" si="5"/>
        <v>0.52418341708542715</v>
      </c>
      <c r="H102" s="1">
        <f t="shared" si="6"/>
        <v>0.15117056856187291</v>
      </c>
      <c r="I102" s="1">
        <f t="shared" si="7"/>
        <v>0.45452445840454525</v>
      </c>
    </row>
    <row r="103" spans="1:9" x14ac:dyDescent="0.35">
      <c r="A103" s="2">
        <v>42709</v>
      </c>
      <c r="B103" s="1">
        <v>3605</v>
      </c>
      <c r="C103" s="1">
        <v>0.70899999999999996</v>
      </c>
      <c r="D103" s="1">
        <v>169.66</v>
      </c>
      <c r="F103" s="2">
        <v>42709</v>
      </c>
      <c r="G103" s="1">
        <f t="shared" si="5"/>
        <v>0.54930904522613067</v>
      </c>
      <c r="H103" s="1">
        <f t="shared" si="6"/>
        <v>0.17993311036789295</v>
      </c>
      <c r="I103" s="1">
        <f t="shared" si="7"/>
        <v>0.50191694766501915</v>
      </c>
    </row>
    <row r="104" spans="1:9" x14ac:dyDescent="0.35">
      <c r="A104" s="2">
        <v>42716</v>
      </c>
      <c r="B104" s="1">
        <v>3575</v>
      </c>
      <c r="C104" s="1">
        <v>0.71599999999999997</v>
      </c>
      <c r="D104" s="1">
        <v>173.9</v>
      </c>
      <c r="F104" s="2">
        <v>42716</v>
      </c>
      <c r="G104" s="1">
        <f t="shared" si="5"/>
        <v>0.53988693467336679</v>
      </c>
      <c r="H104" s="1">
        <f t="shared" si="6"/>
        <v>0.18461538461538457</v>
      </c>
      <c r="I104" s="1">
        <f t="shared" si="7"/>
        <v>0.52150214790521499</v>
      </c>
    </row>
    <row r="105" spans="1:9" x14ac:dyDescent="0.35">
      <c r="A105" s="2">
        <v>42723</v>
      </c>
      <c r="B105" s="1">
        <v>3595</v>
      </c>
      <c r="C105" s="1">
        <v>0.67200000000000004</v>
      </c>
      <c r="D105" s="1">
        <v>171.15</v>
      </c>
      <c r="F105" s="2">
        <v>42723</v>
      </c>
      <c r="G105" s="1">
        <f t="shared" si="5"/>
        <v>0.54616834170854267</v>
      </c>
      <c r="H105" s="1">
        <f t="shared" si="6"/>
        <v>0.15518394648829434</v>
      </c>
      <c r="I105" s="1">
        <f t="shared" si="7"/>
        <v>0.50879948265508801</v>
      </c>
    </row>
    <row r="106" spans="1:9" x14ac:dyDescent="0.35">
      <c r="A106" s="2">
        <v>42730</v>
      </c>
      <c r="B106" s="1">
        <v>3575</v>
      </c>
      <c r="C106" s="1">
        <v>0.69499999999999995</v>
      </c>
      <c r="D106" s="1">
        <v>173.25</v>
      </c>
      <c r="F106" s="2">
        <v>42730</v>
      </c>
      <c r="G106" s="1">
        <f t="shared" si="5"/>
        <v>0.53988693467336679</v>
      </c>
      <c r="H106" s="1">
        <f t="shared" si="6"/>
        <v>0.17056856187290964</v>
      </c>
      <c r="I106" s="1">
        <f t="shared" si="7"/>
        <v>0.51849969975518495</v>
      </c>
    </row>
    <row r="107" spans="1:9" x14ac:dyDescent="0.35">
      <c r="A107" s="2">
        <v>42737</v>
      </c>
      <c r="B107" s="1">
        <v>3395</v>
      </c>
      <c r="C107" s="1">
        <v>0.66500000000000004</v>
      </c>
      <c r="D107" s="1">
        <v>170.69</v>
      </c>
      <c r="F107" s="2">
        <v>42737</v>
      </c>
      <c r="G107" s="1">
        <f t="shared" si="5"/>
        <v>0.48335427135678394</v>
      </c>
      <c r="H107" s="1">
        <f t="shared" si="6"/>
        <v>0.15050167224080269</v>
      </c>
      <c r="I107" s="1">
        <f t="shared" si="7"/>
        <v>0.50667467319506676</v>
      </c>
    </row>
    <row r="108" spans="1:9" x14ac:dyDescent="0.35">
      <c r="A108" s="2">
        <v>42744</v>
      </c>
      <c r="B108" s="1">
        <v>3500</v>
      </c>
      <c r="C108" s="1">
        <v>0.68</v>
      </c>
      <c r="D108" s="1">
        <v>164.9</v>
      </c>
      <c r="F108" s="2">
        <v>42744</v>
      </c>
      <c r="G108" s="1">
        <f t="shared" si="5"/>
        <v>0.51633165829145733</v>
      </c>
      <c r="H108" s="1">
        <f t="shared" si="6"/>
        <v>0.16053511705685622</v>
      </c>
      <c r="I108" s="1">
        <f t="shared" si="7"/>
        <v>0.47992978890479931</v>
      </c>
    </row>
    <row r="109" spans="1:9" x14ac:dyDescent="0.35">
      <c r="A109" s="2">
        <v>42751</v>
      </c>
      <c r="B109" s="1">
        <v>3460</v>
      </c>
      <c r="C109" s="1">
        <v>0.7</v>
      </c>
      <c r="D109" s="1">
        <v>167.49</v>
      </c>
      <c r="F109" s="2">
        <v>42751</v>
      </c>
      <c r="G109" s="1">
        <f t="shared" si="5"/>
        <v>0.50376884422110557</v>
      </c>
      <c r="H109" s="1">
        <f t="shared" si="6"/>
        <v>0.17391304347826084</v>
      </c>
      <c r="I109" s="1">
        <f t="shared" si="7"/>
        <v>0.49189338999491894</v>
      </c>
    </row>
    <row r="110" spans="1:9" x14ac:dyDescent="0.35">
      <c r="A110" s="2">
        <v>42758</v>
      </c>
      <c r="B110" s="1">
        <v>3505</v>
      </c>
      <c r="C110" s="1">
        <v>0.69499999999999995</v>
      </c>
      <c r="D110" s="1">
        <v>178.92</v>
      </c>
      <c r="F110" s="2">
        <v>42758</v>
      </c>
      <c r="G110" s="1">
        <f t="shared" si="5"/>
        <v>0.51790201005025127</v>
      </c>
      <c r="H110" s="1">
        <f t="shared" si="6"/>
        <v>0.17056856187290964</v>
      </c>
      <c r="I110" s="1">
        <f t="shared" si="7"/>
        <v>0.54469028592544677</v>
      </c>
    </row>
    <row r="111" spans="1:9" x14ac:dyDescent="0.35">
      <c r="A111" s="2">
        <v>42765</v>
      </c>
      <c r="B111" s="1">
        <v>3484</v>
      </c>
      <c r="C111" s="1">
        <v>0.70499999999999996</v>
      </c>
      <c r="D111" s="1">
        <v>173.8</v>
      </c>
      <c r="F111" s="2">
        <v>42765</v>
      </c>
      <c r="G111" s="1">
        <f t="shared" si="5"/>
        <v>0.5113065326633166</v>
      </c>
      <c r="H111" s="1">
        <f t="shared" si="6"/>
        <v>0.17725752508361201</v>
      </c>
      <c r="I111" s="1">
        <f t="shared" si="7"/>
        <v>0.52104023280521039</v>
      </c>
    </row>
    <row r="112" spans="1:9" x14ac:dyDescent="0.35">
      <c r="A112" s="2">
        <v>42772</v>
      </c>
      <c r="B112" s="1">
        <v>3452</v>
      </c>
      <c r="C112" s="1">
        <v>0.69299999999999995</v>
      </c>
      <c r="D112" s="1">
        <v>165.5</v>
      </c>
      <c r="F112" s="2">
        <v>42772</v>
      </c>
      <c r="G112" s="1">
        <f t="shared" si="5"/>
        <v>0.50125628140703515</v>
      </c>
      <c r="H112" s="1">
        <f t="shared" si="6"/>
        <v>0.16923076923076918</v>
      </c>
      <c r="I112" s="1">
        <f t="shared" si="7"/>
        <v>0.482701279504827</v>
      </c>
    </row>
    <row r="113" spans="1:9" x14ac:dyDescent="0.35">
      <c r="A113" s="2">
        <v>42779</v>
      </c>
      <c r="B113" s="1">
        <v>3435</v>
      </c>
      <c r="C113" s="1">
        <v>0.67200000000000004</v>
      </c>
      <c r="D113" s="1">
        <v>165.49</v>
      </c>
      <c r="F113" s="2">
        <v>42779</v>
      </c>
      <c r="G113" s="1">
        <f t="shared" si="5"/>
        <v>0.4959170854271357</v>
      </c>
      <c r="H113" s="1">
        <f t="shared" si="6"/>
        <v>0.15518394648829434</v>
      </c>
      <c r="I113" s="1">
        <f t="shared" si="7"/>
        <v>0.48265508799482659</v>
      </c>
    </row>
    <row r="114" spans="1:9" x14ac:dyDescent="0.35">
      <c r="A114" s="2">
        <v>42786</v>
      </c>
      <c r="B114" s="1">
        <v>3400</v>
      </c>
      <c r="C114" s="1">
        <v>0.68700000000000006</v>
      </c>
      <c r="D114" s="1">
        <v>165.51</v>
      </c>
      <c r="F114" s="2">
        <v>42786</v>
      </c>
      <c r="G114" s="1">
        <f t="shared" si="5"/>
        <v>0.48492462311557788</v>
      </c>
      <c r="H114" s="1">
        <f t="shared" si="6"/>
        <v>0.16521739130434784</v>
      </c>
      <c r="I114" s="1">
        <f t="shared" si="7"/>
        <v>0.4827474710148274</v>
      </c>
    </row>
    <row r="115" spans="1:9" x14ac:dyDescent="0.35">
      <c r="A115" s="2">
        <v>42793</v>
      </c>
      <c r="B115" s="1">
        <v>3408</v>
      </c>
      <c r="C115" s="1">
        <v>0.63900000000000001</v>
      </c>
      <c r="D115" s="1">
        <v>164.4</v>
      </c>
      <c r="F115" s="2">
        <v>42793</v>
      </c>
      <c r="G115" s="1">
        <f t="shared" si="5"/>
        <v>0.48743718592964824</v>
      </c>
      <c r="H115" s="1">
        <f t="shared" si="6"/>
        <v>0.13311036789297659</v>
      </c>
      <c r="I115" s="1">
        <f t="shared" si="7"/>
        <v>0.47762021340477623</v>
      </c>
    </row>
    <row r="116" spans="1:9" x14ac:dyDescent="0.35">
      <c r="A116" s="2">
        <v>42800</v>
      </c>
      <c r="B116" s="1">
        <v>3290</v>
      </c>
      <c r="C116" s="1">
        <v>0.58899999999999997</v>
      </c>
      <c r="D116" s="1">
        <v>157.5</v>
      </c>
      <c r="F116" s="2">
        <v>42800</v>
      </c>
      <c r="G116" s="1">
        <f t="shared" si="5"/>
        <v>0.45037688442211055</v>
      </c>
      <c r="H116" s="1">
        <f t="shared" si="6"/>
        <v>9.966555183946485E-2</v>
      </c>
      <c r="I116" s="1">
        <f t="shared" si="7"/>
        <v>0.44574807150445744</v>
      </c>
    </row>
    <row r="117" spans="1:9" x14ac:dyDescent="0.35">
      <c r="A117" s="2">
        <v>42807</v>
      </c>
      <c r="B117" s="1">
        <v>3255</v>
      </c>
      <c r="C117" s="1">
        <v>0.57899999999999996</v>
      </c>
      <c r="D117" s="1">
        <v>161.15</v>
      </c>
      <c r="F117" s="2">
        <v>42807</v>
      </c>
      <c r="G117" s="1">
        <f t="shared" si="5"/>
        <v>0.43938442211055279</v>
      </c>
      <c r="H117" s="1">
        <f t="shared" si="6"/>
        <v>9.2976588628762513E-2</v>
      </c>
      <c r="I117" s="1">
        <f t="shared" si="7"/>
        <v>0.46260797265462611</v>
      </c>
    </row>
    <row r="118" spans="1:9" x14ac:dyDescent="0.35">
      <c r="A118" s="2">
        <v>42814</v>
      </c>
      <c r="B118" s="1">
        <v>3288</v>
      </c>
      <c r="C118" s="1">
        <v>0.56999999999999995</v>
      </c>
      <c r="D118" s="1">
        <v>164.52</v>
      </c>
      <c r="F118" s="2">
        <v>42814</v>
      </c>
      <c r="G118" s="1">
        <f t="shared" si="5"/>
        <v>0.44974874371859297</v>
      </c>
      <c r="H118" s="1">
        <f t="shared" si="6"/>
        <v>8.6956521739130391E-2</v>
      </c>
      <c r="I118" s="1">
        <f t="shared" si="7"/>
        <v>0.4781745115247818</v>
      </c>
    </row>
    <row r="119" spans="1:9" x14ac:dyDescent="0.35">
      <c r="A119" s="2">
        <v>42821</v>
      </c>
      <c r="B119" s="1">
        <v>3309</v>
      </c>
      <c r="C119" s="1">
        <v>0.53</v>
      </c>
      <c r="D119" s="1">
        <v>159.80000000000001</v>
      </c>
      <c r="F119" s="2">
        <v>42821</v>
      </c>
      <c r="G119" s="1">
        <f t="shared" si="5"/>
        <v>0.45634422110552764</v>
      </c>
      <c r="H119" s="1">
        <f t="shared" si="6"/>
        <v>6.0200668896321086E-2</v>
      </c>
      <c r="I119" s="1">
        <f t="shared" si="7"/>
        <v>0.45637211880456374</v>
      </c>
    </row>
    <row r="120" spans="1:9" x14ac:dyDescent="0.35">
      <c r="A120" s="2">
        <v>42828</v>
      </c>
      <c r="B120" s="1">
        <v>3334</v>
      </c>
      <c r="C120" s="1">
        <v>0.52300000000000002</v>
      </c>
      <c r="D120" s="1">
        <v>161.49</v>
      </c>
      <c r="F120" s="2">
        <v>42828</v>
      </c>
      <c r="G120" s="1">
        <f t="shared" si="5"/>
        <v>0.46419597989949751</v>
      </c>
      <c r="H120" s="1">
        <f t="shared" si="6"/>
        <v>5.551839464882944E-2</v>
      </c>
      <c r="I120" s="1">
        <f t="shared" si="7"/>
        <v>0.46417848399464179</v>
      </c>
    </row>
    <row r="121" spans="1:9" x14ac:dyDescent="0.35">
      <c r="A121" s="2">
        <v>42835</v>
      </c>
      <c r="B121" s="1">
        <v>3303</v>
      </c>
      <c r="C121" s="1">
        <v>0.52200000000000002</v>
      </c>
      <c r="D121" s="1">
        <v>149.24</v>
      </c>
      <c r="F121" s="2">
        <v>42835</v>
      </c>
      <c r="G121" s="1">
        <f t="shared" si="5"/>
        <v>0.45445979899497485</v>
      </c>
      <c r="H121" s="1">
        <f t="shared" si="6"/>
        <v>5.4849498327759205E-2</v>
      </c>
      <c r="I121" s="1">
        <f t="shared" si="7"/>
        <v>0.40759388424407594</v>
      </c>
    </row>
    <row r="122" spans="1:9" x14ac:dyDescent="0.35">
      <c r="A122" s="2">
        <v>42842</v>
      </c>
      <c r="B122" s="1">
        <v>3274</v>
      </c>
      <c r="C122" s="1">
        <v>0.52700000000000002</v>
      </c>
      <c r="D122" s="1">
        <v>159.59</v>
      </c>
      <c r="F122" s="2">
        <v>42842</v>
      </c>
      <c r="G122" s="1">
        <f t="shared" si="5"/>
        <v>0.44535175879396988</v>
      </c>
      <c r="H122" s="1">
        <f t="shared" si="6"/>
        <v>5.819397993311038E-2</v>
      </c>
      <c r="I122" s="1">
        <f t="shared" si="7"/>
        <v>0.45540209709455404</v>
      </c>
    </row>
    <row r="123" spans="1:9" x14ac:dyDescent="0.35">
      <c r="A123" s="2">
        <v>42849</v>
      </c>
      <c r="B123" s="1">
        <v>3350</v>
      </c>
      <c r="C123" s="1">
        <v>0.53600000000000003</v>
      </c>
      <c r="D123" s="1">
        <v>165.2</v>
      </c>
      <c r="F123" s="2">
        <v>42849</v>
      </c>
      <c r="G123" s="1">
        <f t="shared" si="5"/>
        <v>0.46922110552763818</v>
      </c>
      <c r="H123" s="1">
        <f t="shared" si="6"/>
        <v>6.4214046822742496E-2</v>
      </c>
      <c r="I123" s="1">
        <f t="shared" si="7"/>
        <v>0.4813155342048131</v>
      </c>
    </row>
    <row r="124" spans="1:9" x14ac:dyDescent="0.35">
      <c r="A124" s="2">
        <v>42856</v>
      </c>
      <c r="B124" s="1">
        <v>3315</v>
      </c>
      <c r="C124" s="1">
        <v>0.53700000000000003</v>
      </c>
      <c r="D124" s="1">
        <v>165.8</v>
      </c>
      <c r="F124" s="2">
        <v>42856</v>
      </c>
      <c r="G124" s="1">
        <f t="shared" si="5"/>
        <v>0.45822864321608042</v>
      </c>
      <c r="H124" s="1">
        <f t="shared" si="6"/>
        <v>6.4882943143812724E-2</v>
      </c>
      <c r="I124" s="1">
        <f t="shared" si="7"/>
        <v>0.48408702480484089</v>
      </c>
    </row>
    <row r="125" spans="1:9" x14ac:dyDescent="0.35">
      <c r="A125" s="2">
        <v>42863</v>
      </c>
      <c r="B125" s="1">
        <v>3297</v>
      </c>
      <c r="C125" s="1">
        <v>0.52200000000000002</v>
      </c>
      <c r="D125" s="1">
        <v>167.7</v>
      </c>
      <c r="F125" s="2">
        <v>42863</v>
      </c>
      <c r="G125" s="1">
        <f t="shared" si="5"/>
        <v>0.45257537688442212</v>
      </c>
      <c r="H125" s="1">
        <f t="shared" si="6"/>
        <v>5.4849498327759205E-2</v>
      </c>
      <c r="I125" s="1">
        <f t="shared" si="7"/>
        <v>0.49286341170492853</v>
      </c>
    </row>
    <row r="126" spans="1:9" x14ac:dyDescent="0.35">
      <c r="A126" s="2">
        <v>42870</v>
      </c>
      <c r="B126" s="1">
        <v>3194</v>
      </c>
      <c r="C126" s="1">
        <v>0.52100000000000002</v>
      </c>
      <c r="D126" s="1">
        <v>168.87</v>
      </c>
      <c r="F126" s="2">
        <v>42870</v>
      </c>
      <c r="G126" s="1">
        <f t="shared" si="5"/>
        <v>0.42022613065326631</v>
      </c>
      <c r="H126" s="1">
        <f t="shared" si="6"/>
        <v>5.418060200668897E-2</v>
      </c>
      <c r="I126" s="1">
        <f t="shared" si="7"/>
        <v>0.49826781837498269</v>
      </c>
    </row>
    <row r="127" spans="1:9" x14ac:dyDescent="0.35">
      <c r="A127" s="2">
        <v>42877</v>
      </c>
      <c r="B127" s="1">
        <v>3115</v>
      </c>
      <c r="C127" s="1">
        <v>0.51500000000000001</v>
      </c>
      <c r="D127" s="1">
        <v>160.69999999999999</v>
      </c>
      <c r="F127" s="2">
        <v>42877</v>
      </c>
      <c r="G127" s="1">
        <f t="shared" si="5"/>
        <v>0.39541457286432163</v>
      </c>
      <c r="H127" s="1">
        <f t="shared" si="6"/>
        <v>5.016722408026756E-2</v>
      </c>
      <c r="I127" s="1">
        <f t="shared" si="7"/>
        <v>0.46052935470460521</v>
      </c>
    </row>
    <row r="128" spans="1:9" x14ac:dyDescent="0.35">
      <c r="A128" s="2">
        <v>42884</v>
      </c>
      <c r="B128" s="1">
        <v>3004</v>
      </c>
      <c r="C128" s="1">
        <v>0.498</v>
      </c>
      <c r="D128" s="1">
        <v>157.13999999999999</v>
      </c>
      <c r="F128" s="2">
        <v>42884</v>
      </c>
      <c r="G128" s="1">
        <f t="shared" si="5"/>
        <v>0.36055276381909546</v>
      </c>
      <c r="H128" s="1">
        <f t="shared" si="6"/>
        <v>3.8795986622073571E-2</v>
      </c>
      <c r="I128" s="1">
        <f t="shared" si="7"/>
        <v>0.44408517714444079</v>
      </c>
    </row>
    <row r="129" spans="1:9" x14ac:dyDescent="0.35">
      <c r="A129" s="2">
        <v>42891</v>
      </c>
      <c r="B129" s="1">
        <v>3012</v>
      </c>
      <c r="C129" s="1">
        <v>0.499</v>
      </c>
      <c r="D129" s="1">
        <v>150.13</v>
      </c>
      <c r="F129" s="2">
        <v>42891</v>
      </c>
      <c r="G129" s="1">
        <f t="shared" si="5"/>
        <v>0.36306532663316582</v>
      </c>
      <c r="H129" s="1">
        <f t="shared" si="6"/>
        <v>3.9464882943143806E-2</v>
      </c>
      <c r="I129" s="1">
        <f t="shared" si="7"/>
        <v>0.41170492863411701</v>
      </c>
    </row>
    <row r="130" spans="1:9" x14ac:dyDescent="0.35">
      <c r="A130" s="2">
        <v>42898</v>
      </c>
      <c r="B130" s="1">
        <v>2933</v>
      </c>
      <c r="C130" s="1">
        <v>0.44800000000000001</v>
      </c>
      <c r="D130" s="1">
        <v>141.63</v>
      </c>
      <c r="F130" s="2">
        <v>42898</v>
      </c>
      <c r="G130" s="1">
        <f t="shared" si="5"/>
        <v>0.33825376884422109</v>
      </c>
      <c r="H130" s="1">
        <f t="shared" si="6"/>
        <v>5.351170568561877E-3</v>
      </c>
      <c r="I130" s="1">
        <f t="shared" si="7"/>
        <v>0.37244214513372437</v>
      </c>
    </row>
    <row r="131" spans="1:9" x14ac:dyDescent="0.35">
      <c r="A131" s="2">
        <v>42905</v>
      </c>
      <c r="B131" s="1">
        <v>3065</v>
      </c>
      <c r="C131" s="1">
        <v>0.44</v>
      </c>
      <c r="D131" s="1">
        <v>144.1</v>
      </c>
      <c r="F131" s="2">
        <v>42905</v>
      </c>
      <c r="G131" s="1">
        <f t="shared" si="5"/>
        <v>0.37971105527638194</v>
      </c>
      <c r="H131" s="1">
        <f t="shared" si="6"/>
        <v>0</v>
      </c>
      <c r="I131" s="1">
        <f t="shared" si="7"/>
        <v>0.38385144810383848</v>
      </c>
    </row>
    <row r="132" spans="1:9" x14ac:dyDescent="0.35">
      <c r="A132" s="2">
        <v>42912</v>
      </c>
      <c r="B132" s="1">
        <v>3135</v>
      </c>
      <c r="C132" s="1">
        <v>0.45</v>
      </c>
      <c r="D132" s="1">
        <v>145.59</v>
      </c>
      <c r="F132" s="2">
        <v>42912</v>
      </c>
      <c r="G132" s="1">
        <f t="shared" ref="G132:G195" si="8">(B132-$L$3)/($L$4-$L$3)</f>
        <v>0.40169597989949751</v>
      </c>
      <c r="H132" s="1">
        <f t="shared" ref="H132:H195" si="9">(C132-$M$3)/($M$4-$M$3)</f>
        <v>6.6889632107023462E-3</v>
      </c>
      <c r="I132" s="1">
        <f t="shared" ref="I132:I195" si="10">(D132-$N$3)/($N$4-$N$3)</f>
        <v>0.39073398309390733</v>
      </c>
    </row>
    <row r="133" spans="1:9" x14ac:dyDescent="0.35">
      <c r="A133" s="2">
        <v>42919</v>
      </c>
      <c r="B133" s="1">
        <v>3250</v>
      </c>
      <c r="C133" s="1">
        <v>0.46400000000000002</v>
      </c>
      <c r="D133" s="1">
        <v>152.16</v>
      </c>
      <c r="F133" s="2">
        <v>42919</v>
      </c>
      <c r="G133" s="1">
        <f t="shared" si="8"/>
        <v>0.43781407035175879</v>
      </c>
      <c r="H133" s="1">
        <f t="shared" si="9"/>
        <v>1.6053511705685631E-2</v>
      </c>
      <c r="I133" s="1">
        <f t="shared" si="10"/>
        <v>0.42108180516421079</v>
      </c>
    </row>
    <row r="134" spans="1:9" x14ac:dyDescent="0.35">
      <c r="A134" s="2">
        <v>42926</v>
      </c>
      <c r="B134" s="1">
        <v>3240</v>
      </c>
      <c r="C134" s="1">
        <v>0.45700000000000002</v>
      </c>
      <c r="D134" s="1">
        <v>161.4</v>
      </c>
      <c r="F134" s="2">
        <v>42926</v>
      </c>
      <c r="G134" s="1">
        <f t="shared" si="8"/>
        <v>0.43467336683417085</v>
      </c>
      <c r="H134" s="1">
        <f t="shared" si="9"/>
        <v>1.1371237458193989E-2</v>
      </c>
      <c r="I134" s="1">
        <f t="shared" si="10"/>
        <v>0.46376276040463765</v>
      </c>
    </row>
    <row r="135" spans="1:9" x14ac:dyDescent="0.35">
      <c r="A135" s="2">
        <v>42933</v>
      </c>
      <c r="B135" s="1">
        <v>3259</v>
      </c>
      <c r="C135" s="1">
        <v>0.47099999999999997</v>
      </c>
      <c r="D135" s="1">
        <v>162.1</v>
      </c>
      <c r="F135" s="2">
        <v>42933</v>
      </c>
      <c r="G135" s="1">
        <f t="shared" si="8"/>
        <v>0.44064070351758794</v>
      </c>
      <c r="H135" s="1">
        <f t="shared" si="9"/>
        <v>2.0735785953177238E-2</v>
      </c>
      <c r="I135" s="1">
        <f t="shared" si="10"/>
        <v>0.46699616610466993</v>
      </c>
    </row>
    <row r="136" spans="1:9" x14ac:dyDescent="0.35">
      <c r="A136" s="2">
        <v>42940</v>
      </c>
      <c r="B136" s="1">
        <v>3220</v>
      </c>
      <c r="C136" s="1">
        <v>0.47199999999999998</v>
      </c>
      <c r="D136" s="1">
        <v>165.4</v>
      </c>
      <c r="F136" s="2">
        <v>42940</v>
      </c>
      <c r="G136" s="1">
        <f t="shared" si="8"/>
        <v>0.42839195979899497</v>
      </c>
      <c r="H136" s="1">
        <f t="shared" si="9"/>
        <v>2.1404682274247473E-2</v>
      </c>
      <c r="I136" s="1">
        <f t="shared" si="10"/>
        <v>0.4822393644048224</v>
      </c>
    </row>
    <row r="137" spans="1:9" x14ac:dyDescent="0.35">
      <c r="A137" s="2">
        <v>42947</v>
      </c>
      <c r="B137" s="1">
        <v>3305</v>
      </c>
      <c r="C137" s="1">
        <v>0.45</v>
      </c>
      <c r="D137" s="1">
        <v>169.73</v>
      </c>
      <c r="F137" s="2">
        <v>42947</v>
      </c>
      <c r="G137" s="1">
        <f t="shared" si="8"/>
        <v>0.45508793969849248</v>
      </c>
      <c r="H137" s="1">
        <f t="shared" si="9"/>
        <v>6.6889632107023462E-3</v>
      </c>
      <c r="I137" s="1">
        <f t="shared" si="10"/>
        <v>0.50224028823502231</v>
      </c>
    </row>
    <row r="138" spans="1:9" x14ac:dyDescent="0.35">
      <c r="A138" s="2">
        <v>42954</v>
      </c>
      <c r="B138" s="1">
        <v>3271</v>
      </c>
      <c r="C138" s="1">
        <v>0.45600000000000002</v>
      </c>
      <c r="D138" s="1">
        <v>172.05</v>
      </c>
      <c r="F138" s="2">
        <v>42954</v>
      </c>
      <c r="G138" s="1">
        <f t="shared" si="8"/>
        <v>0.44440954773869346</v>
      </c>
      <c r="H138" s="1">
        <f t="shared" si="9"/>
        <v>1.0702341137123754E-2</v>
      </c>
      <c r="I138" s="1">
        <f t="shared" si="10"/>
        <v>0.51295671855512959</v>
      </c>
    </row>
    <row r="139" spans="1:9" x14ac:dyDescent="0.35">
      <c r="A139" s="2">
        <v>42961</v>
      </c>
      <c r="B139" s="1">
        <v>3561</v>
      </c>
      <c r="C139" s="1">
        <v>0.46899999999999997</v>
      </c>
      <c r="D139" s="1">
        <v>169.5</v>
      </c>
      <c r="F139" s="2">
        <v>42961</v>
      </c>
      <c r="G139" s="1">
        <f t="shared" si="8"/>
        <v>0.53548994974874375</v>
      </c>
      <c r="H139" s="1">
        <f t="shared" si="9"/>
        <v>1.9397993311036768E-2</v>
      </c>
      <c r="I139" s="1">
        <f t="shared" si="10"/>
        <v>0.5011778835050118</v>
      </c>
    </row>
    <row r="140" spans="1:9" x14ac:dyDescent="0.35">
      <c r="A140" s="2">
        <v>42968</v>
      </c>
      <c r="B140" s="1">
        <v>3506</v>
      </c>
      <c r="C140" s="1">
        <v>0.47599999999999998</v>
      </c>
      <c r="D140" s="1">
        <v>180.51</v>
      </c>
      <c r="F140" s="2">
        <v>42968</v>
      </c>
      <c r="G140" s="1">
        <f t="shared" si="8"/>
        <v>0.51821608040201006</v>
      </c>
      <c r="H140" s="1">
        <f t="shared" si="9"/>
        <v>2.408026755852841E-2</v>
      </c>
      <c r="I140" s="1">
        <f t="shared" si="10"/>
        <v>0.55203473601552033</v>
      </c>
    </row>
    <row r="141" spans="1:9" x14ac:dyDescent="0.35">
      <c r="A141" s="2">
        <v>42975</v>
      </c>
      <c r="B141" s="1">
        <v>3520</v>
      </c>
      <c r="C141" s="1">
        <v>0.44500000000000001</v>
      </c>
      <c r="D141" s="1">
        <v>183.66</v>
      </c>
      <c r="F141" s="2">
        <v>42975</v>
      </c>
      <c r="G141" s="1">
        <f t="shared" si="8"/>
        <v>0.52261306532663321</v>
      </c>
      <c r="H141" s="1">
        <f t="shared" si="9"/>
        <v>3.3444816053511731E-3</v>
      </c>
      <c r="I141" s="1">
        <f t="shared" si="10"/>
        <v>0.5665850616656658</v>
      </c>
    </row>
    <row r="142" spans="1:9" x14ac:dyDescent="0.35">
      <c r="A142" s="2">
        <v>42982</v>
      </c>
      <c r="B142" s="1">
        <v>3611</v>
      </c>
      <c r="C142" s="1">
        <v>0.45300000000000001</v>
      </c>
      <c r="D142" s="1">
        <v>185.89</v>
      </c>
      <c r="F142" s="2">
        <v>42982</v>
      </c>
      <c r="G142" s="1">
        <f t="shared" si="8"/>
        <v>0.5511934673366834</v>
      </c>
      <c r="H142" s="1">
        <f t="shared" si="9"/>
        <v>8.6956521739130505E-3</v>
      </c>
      <c r="I142" s="1">
        <f t="shared" si="10"/>
        <v>0.57688576839576877</v>
      </c>
    </row>
    <row r="143" spans="1:9" x14ac:dyDescent="0.35">
      <c r="A143" s="2">
        <v>42989</v>
      </c>
      <c r="B143" s="1">
        <v>3658</v>
      </c>
      <c r="C143" s="1">
        <v>0.47799999999999998</v>
      </c>
      <c r="D143" s="1">
        <v>188.75</v>
      </c>
      <c r="F143" s="2">
        <v>42989</v>
      </c>
      <c r="G143" s="1">
        <f t="shared" si="8"/>
        <v>0.56595477386934678</v>
      </c>
      <c r="H143" s="1">
        <f t="shared" si="9"/>
        <v>2.541806020066888E-2</v>
      </c>
      <c r="I143" s="1">
        <f t="shared" si="10"/>
        <v>0.59009654025590097</v>
      </c>
    </row>
    <row r="144" spans="1:9" x14ac:dyDescent="0.35">
      <c r="A144" s="2">
        <v>42996</v>
      </c>
      <c r="B144" s="1">
        <v>3657</v>
      </c>
      <c r="C144" s="1">
        <v>0.47499999999999998</v>
      </c>
      <c r="D144" s="1">
        <v>187.55</v>
      </c>
      <c r="F144" s="2">
        <v>42996</v>
      </c>
      <c r="G144" s="1">
        <f t="shared" si="8"/>
        <v>0.56564070351758799</v>
      </c>
      <c r="H144" s="1">
        <f t="shared" si="9"/>
        <v>2.3411371237458175E-2</v>
      </c>
      <c r="I144" s="1">
        <f t="shared" si="10"/>
        <v>0.58455355905584561</v>
      </c>
    </row>
    <row r="145" spans="1:9" x14ac:dyDescent="0.35">
      <c r="A145" s="2">
        <v>43003</v>
      </c>
      <c r="B145" s="1">
        <v>3419</v>
      </c>
      <c r="C145" s="1">
        <v>0.49</v>
      </c>
      <c r="D145" s="1">
        <v>192.33</v>
      </c>
      <c r="F145" s="2">
        <v>43003</v>
      </c>
      <c r="G145" s="1">
        <f t="shared" si="8"/>
        <v>0.49089195979899497</v>
      </c>
      <c r="H145" s="1">
        <f t="shared" si="9"/>
        <v>3.3444816053511697E-2</v>
      </c>
      <c r="I145" s="1">
        <f t="shared" si="10"/>
        <v>0.60663310083606636</v>
      </c>
    </row>
    <row r="146" spans="1:9" x14ac:dyDescent="0.35">
      <c r="A146" s="2">
        <v>43010</v>
      </c>
      <c r="B146" s="1">
        <v>3527</v>
      </c>
      <c r="C146" s="1">
        <v>0.48399999999999999</v>
      </c>
      <c r="D146" s="1">
        <v>194.16</v>
      </c>
      <c r="F146" s="2">
        <v>43010</v>
      </c>
      <c r="G146" s="1">
        <f t="shared" si="8"/>
        <v>0.52481155778894473</v>
      </c>
      <c r="H146" s="1">
        <f t="shared" si="9"/>
        <v>2.9431438127090287E-2</v>
      </c>
      <c r="I146" s="1">
        <f t="shared" si="10"/>
        <v>0.61508614716615084</v>
      </c>
    </row>
    <row r="147" spans="1:9" x14ac:dyDescent="0.35">
      <c r="A147" s="2">
        <v>43017</v>
      </c>
      <c r="B147" s="1">
        <v>3509</v>
      </c>
      <c r="C147" s="1">
        <v>0.48299999999999998</v>
      </c>
      <c r="D147" s="1">
        <v>196.48</v>
      </c>
      <c r="F147" s="2">
        <v>43017</v>
      </c>
      <c r="G147" s="1">
        <f t="shared" si="8"/>
        <v>0.51915829145728642</v>
      </c>
      <c r="H147" s="1">
        <f t="shared" si="9"/>
        <v>2.8762541806020052E-2</v>
      </c>
      <c r="I147" s="1">
        <f t="shared" si="10"/>
        <v>0.625802577486258</v>
      </c>
    </row>
    <row r="148" spans="1:9" x14ac:dyDescent="0.35">
      <c r="A148" s="2">
        <v>43024</v>
      </c>
      <c r="B148" s="1">
        <v>3560</v>
      </c>
      <c r="C148" s="1">
        <v>0.49399999999999999</v>
      </c>
      <c r="D148" s="1">
        <v>192.97</v>
      </c>
      <c r="F148" s="2">
        <v>43024</v>
      </c>
      <c r="G148" s="1">
        <f t="shared" si="8"/>
        <v>0.53517587939698497</v>
      </c>
      <c r="H148" s="1">
        <f t="shared" si="9"/>
        <v>3.6120401337792638E-2</v>
      </c>
      <c r="I148" s="1">
        <f t="shared" si="10"/>
        <v>0.60958935747609588</v>
      </c>
    </row>
    <row r="149" spans="1:9" x14ac:dyDescent="0.35">
      <c r="A149" s="2">
        <v>43031</v>
      </c>
      <c r="B149" s="1">
        <v>3606</v>
      </c>
      <c r="C149" s="1">
        <v>0.53700000000000003</v>
      </c>
      <c r="D149" s="1">
        <v>196.05</v>
      </c>
      <c r="F149" s="2">
        <v>43031</v>
      </c>
      <c r="G149" s="1">
        <f t="shared" si="8"/>
        <v>0.54962311557788945</v>
      </c>
      <c r="H149" s="1">
        <f t="shared" si="9"/>
        <v>6.4882943143812724E-2</v>
      </c>
      <c r="I149" s="1">
        <f t="shared" si="10"/>
        <v>0.62381634255623819</v>
      </c>
    </row>
    <row r="150" spans="1:9" x14ac:dyDescent="0.35">
      <c r="A150" s="2">
        <v>43038</v>
      </c>
      <c r="B150" s="1">
        <v>3675</v>
      </c>
      <c r="C150" s="1">
        <v>0.53500000000000003</v>
      </c>
      <c r="D150" s="1">
        <v>193.8</v>
      </c>
      <c r="F150" s="2">
        <v>43038</v>
      </c>
      <c r="G150" s="1">
        <f t="shared" si="8"/>
        <v>0.57129396984924619</v>
      </c>
      <c r="H150" s="1">
        <f t="shared" si="9"/>
        <v>6.3545150501672254E-2</v>
      </c>
      <c r="I150" s="1">
        <f t="shared" si="10"/>
        <v>0.6134232528061343</v>
      </c>
    </row>
    <row r="151" spans="1:9" x14ac:dyDescent="0.35">
      <c r="A151" s="2">
        <v>43045</v>
      </c>
      <c r="B151" s="1">
        <v>3703</v>
      </c>
      <c r="C151" s="1">
        <v>0.52900000000000003</v>
      </c>
      <c r="D151" s="1">
        <v>217.7</v>
      </c>
      <c r="F151" s="2">
        <v>43045</v>
      </c>
      <c r="G151" s="1">
        <f t="shared" si="8"/>
        <v>0.58008793969849248</v>
      </c>
      <c r="H151" s="1">
        <f t="shared" si="9"/>
        <v>5.9531772575250851E-2</v>
      </c>
      <c r="I151" s="1">
        <f t="shared" si="10"/>
        <v>0.72382096170723809</v>
      </c>
    </row>
    <row r="152" spans="1:9" x14ac:dyDescent="0.35">
      <c r="A152" s="2">
        <v>43052</v>
      </c>
      <c r="B152" s="1">
        <v>3867</v>
      </c>
      <c r="C152" s="1">
        <v>0.51</v>
      </c>
      <c r="D152" s="1">
        <v>225.65</v>
      </c>
      <c r="F152" s="2">
        <v>43052</v>
      </c>
      <c r="G152" s="1">
        <f t="shared" si="8"/>
        <v>0.63159547738693467</v>
      </c>
      <c r="H152" s="1">
        <f t="shared" si="9"/>
        <v>4.6822742474916391E-2</v>
      </c>
      <c r="I152" s="1">
        <f t="shared" si="10"/>
        <v>0.76054321215760545</v>
      </c>
    </row>
    <row r="153" spans="1:9" x14ac:dyDescent="0.35">
      <c r="A153" s="2">
        <v>43059</v>
      </c>
      <c r="B153" s="1">
        <v>3852</v>
      </c>
      <c r="C153" s="1">
        <v>0.52800000000000002</v>
      </c>
      <c r="D153" s="1">
        <v>228</v>
      </c>
      <c r="F153" s="2">
        <v>43059</v>
      </c>
      <c r="G153" s="1">
        <f t="shared" si="8"/>
        <v>0.62688442211055273</v>
      </c>
      <c r="H153" s="1">
        <f t="shared" si="9"/>
        <v>5.8862876254180616E-2</v>
      </c>
      <c r="I153" s="1">
        <f t="shared" si="10"/>
        <v>0.77139821700771394</v>
      </c>
    </row>
    <row r="154" spans="1:9" x14ac:dyDescent="0.35">
      <c r="A154" s="2">
        <v>43066</v>
      </c>
      <c r="B154" s="1">
        <v>3874</v>
      </c>
      <c r="C154" s="1">
        <v>0.51300000000000001</v>
      </c>
      <c r="D154" s="1">
        <v>221.5</v>
      </c>
      <c r="F154" s="2">
        <v>43066</v>
      </c>
      <c r="G154" s="1">
        <f t="shared" si="8"/>
        <v>0.63379396984924619</v>
      </c>
      <c r="H154" s="1">
        <f t="shared" si="9"/>
        <v>4.882943143812709E-2</v>
      </c>
      <c r="I154" s="1">
        <f t="shared" si="10"/>
        <v>0.7413737355074137</v>
      </c>
    </row>
    <row r="155" spans="1:9" x14ac:dyDescent="0.35">
      <c r="A155" s="2">
        <v>43073</v>
      </c>
      <c r="B155" s="1">
        <v>3836</v>
      </c>
      <c r="C155" s="1">
        <v>0.51100000000000001</v>
      </c>
      <c r="D155" s="1">
        <v>220.89</v>
      </c>
      <c r="F155" s="2">
        <v>43073</v>
      </c>
      <c r="G155" s="1">
        <f t="shared" si="8"/>
        <v>0.62185929648241201</v>
      </c>
      <c r="H155" s="1">
        <f t="shared" si="9"/>
        <v>4.7491638795986627E-2</v>
      </c>
      <c r="I155" s="1">
        <f t="shared" si="10"/>
        <v>0.7385560533973855</v>
      </c>
    </row>
    <row r="156" spans="1:9" x14ac:dyDescent="0.35">
      <c r="A156" s="2">
        <v>43080</v>
      </c>
      <c r="B156" s="1">
        <v>3958</v>
      </c>
      <c r="C156" s="1">
        <v>0.5</v>
      </c>
      <c r="D156" s="1">
        <v>226.53</v>
      </c>
      <c r="F156" s="2">
        <v>43080</v>
      </c>
      <c r="G156" s="1">
        <f t="shared" si="8"/>
        <v>0.66017587939698497</v>
      </c>
      <c r="H156" s="1">
        <f t="shared" si="9"/>
        <v>4.0133779264214041E-2</v>
      </c>
      <c r="I156" s="1">
        <f t="shared" si="10"/>
        <v>0.764608065037646</v>
      </c>
    </row>
    <row r="157" spans="1:9" x14ac:dyDescent="0.35">
      <c r="A157" s="2">
        <v>43087</v>
      </c>
      <c r="B157" s="1">
        <v>3829</v>
      </c>
      <c r="C157" s="1">
        <v>0.59799999999999998</v>
      </c>
      <c r="D157" s="1">
        <v>221.44</v>
      </c>
      <c r="F157" s="2">
        <v>43087</v>
      </c>
      <c r="G157" s="1">
        <f t="shared" si="8"/>
        <v>0.61966080402010049</v>
      </c>
      <c r="H157" s="1">
        <f t="shared" si="9"/>
        <v>0.10568561872909696</v>
      </c>
      <c r="I157" s="1">
        <f t="shared" si="10"/>
        <v>0.74109658644741094</v>
      </c>
    </row>
    <row r="158" spans="1:9" x14ac:dyDescent="0.35">
      <c r="A158" s="2">
        <v>43094</v>
      </c>
      <c r="B158" s="1">
        <v>3870</v>
      </c>
      <c r="C158" s="1">
        <v>0.72199999999999998</v>
      </c>
      <c r="D158" s="1">
        <v>225.2</v>
      </c>
      <c r="F158" s="2">
        <v>43094</v>
      </c>
      <c r="G158" s="1">
        <f t="shared" si="8"/>
        <v>0.63253768844221103</v>
      </c>
      <c r="H158" s="1">
        <f t="shared" si="9"/>
        <v>0.18862876254180599</v>
      </c>
      <c r="I158" s="1">
        <f t="shared" si="10"/>
        <v>0.75846459420758461</v>
      </c>
    </row>
    <row r="159" spans="1:9" x14ac:dyDescent="0.35">
      <c r="A159" s="2">
        <v>43101</v>
      </c>
      <c r="B159" s="1">
        <v>3985</v>
      </c>
      <c r="C159" s="1">
        <v>0.71799999999999997</v>
      </c>
      <c r="D159" s="1">
        <v>238.6</v>
      </c>
      <c r="F159" s="2">
        <v>43101</v>
      </c>
      <c r="G159" s="1">
        <f t="shared" si="8"/>
        <v>0.66865577889447236</v>
      </c>
      <c r="H159" s="1">
        <f t="shared" si="9"/>
        <v>0.18595317725752505</v>
      </c>
      <c r="I159" s="1">
        <f t="shared" si="10"/>
        <v>0.82036121760820357</v>
      </c>
    </row>
    <row r="160" spans="1:9" x14ac:dyDescent="0.35">
      <c r="A160" s="2">
        <v>43108</v>
      </c>
      <c r="B160" s="1">
        <v>3999</v>
      </c>
      <c r="C160" s="1">
        <v>0.70299999999999996</v>
      </c>
      <c r="D160" s="1">
        <v>237.75</v>
      </c>
      <c r="F160" s="2">
        <v>43108</v>
      </c>
      <c r="G160" s="1">
        <f t="shared" si="8"/>
        <v>0.67305276381909551</v>
      </c>
      <c r="H160" s="1">
        <f t="shared" si="9"/>
        <v>0.17591973244147152</v>
      </c>
      <c r="I160" s="1">
        <f t="shared" si="10"/>
        <v>0.81643493925816435</v>
      </c>
    </row>
    <row r="161" spans="1:9" x14ac:dyDescent="0.35">
      <c r="A161" s="2">
        <v>43115</v>
      </c>
      <c r="B161" s="1">
        <v>4180</v>
      </c>
      <c r="C161" s="1">
        <v>0.81100000000000005</v>
      </c>
      <c r="D161" s="1">
        <v>242.45</v>
      </c>
      <c r="F161" s="2">
        <v>43115</v>
      </c>
      <c r="G161" s="1">
        <f t="shared" si="8"/>
        <v>0.72989949748743721</v>
      </c>
      <c r="H161" s="1">
        <f t="shared" si="9"/>
        <v>0.24816053511705688</v>
      </c>
      <c r="I161" s="1">
        <f t="shared" si="10"/>
        <v>0.83814494895838132</v>
      </c>
    </row>
    <row r="162" spans="1:9" x14ac:dyDescent="0.35">
      <c r="A162" s="2">
        <v>43122</v>
      </c>
      <c r="B162" s="1">
        <v>4085</v>
      </c>
      <c r="C162" s="1">
        <v>0.80400000000000005</v>
      </c>
      <c r="D162" s="1">
        <v>247</v>
      </c>
      <c r="F162" s="2">
        <v>43122</v>
      </c>
      <c r="G162" s="1">
        <f t="shared" si="8"/>
        <v>0.70006281407035176</v>
      </c>
      <c r="H162" s="1">
        <f t="shared" si="9"/>
        <v>0.24347826086956523</v>
      </c>
      <c r="I162" s="1">
        <f t="shared" si="10"/>
        <v>0.85916208600859156</v>
      </c>
    </row>
    <row r="163" spans="1:9" x14ac:dyDescent="0.35">
      <c r="A163" s="2">
        <v>43129</v>
      </c>
      <c r="B163" s="1">
        <v>4105</v>
      </c>
      <c r="C163" s="1">
        <v>0.80900000000000005</v>
      </c>
      <c r="D163" s="1">
        <v>257.32</v>
      </c>
      <c r="F163" s="2">
        <v>43129</v>
      </c>
      <c r="G163" s="1">
        <f t="shared" si="8"/>
        <v>0.70634422110552764</v>
      </c>
      <c r="H163" s="1">
        <f t="shared" si="9"/>
        <v>0.2468227424749164</v>
      </c>
      <c r="I163" s="1">
        <f t="shared" si="10"/>
        <v>0.90683172432906822</v>
      </c>
    </row>
    <row r="164" spans="1:9" x14ac:dyDescent="0.35">
      <c r="A164" s="2">
        <v>43136</v>
      </c>
      <c r="B164" s="1">
        <v>4225</v>
      </c>
      <c r="C164" s="1">
        <v>0.8</v>
      </c>
      <c r="D164" s="1">
        <v>250.11</v>
      </c>
      <c r="F164" s="2">
        <v>43136</v>
      </c>
      <c r="G164" s="1">
        <f t="shared" si="8"/>
        <v>0.74403266331658291</v>
      </c>
      <c r="H164" s="1">
        <f t="shared" si="9"/>
        <v>0.24080267558528429</v>
      </c>
      <c r="I164" s="1">
        <f t="shared" si="10"/>
        <v>0.8735276456187353</v>
      </c>
    </row>
    <row r="165" spans="1:9" x14ac:dyDescent="0.35">
      <c r="A165" s="2">
        <v>43143</v>
      </c>
      <c r="B165" s="1">
        <v>4240</v>
      </c>
      <c r="C165" s="1">
        <v>0.90300000000000002</v>
      </c>
      <c r="D165" s="1">
        <v>266.99</v>
      </c>
      <c r="F165" s="2">
        <v>43143</v>
      </c>
      <c r="G165" s="1">
        <f t="shared" si="8"/>
        <v>0.74874371859296485</v>
      </c>
      <c r="H165" s="1">
        <f t="shared" si="9"/>
        <v>0.30969899665551837</v>
      </c>
      <c r="I165" s="1">
        <f t="shared" si="10"/>
        <v>0.95149891449951496</v>
      </c>
    </row>
    <row r="166" spans="1:9" x14ac:dyDescent="0.35">
      <c r="A166" s="2">
        <v>43150</v>
      </c>
      <c r="B166" s="1">
        <v>4261</v>
      </c>
      <c r="C166" s="1">
        <v>0.96899999999999997</v>
      </c>
      <c r="D166" s="1">
        <v>277.49</v>
      </c>
      <c r="F166" s="2">
        <v>43150</v>
      </c>
      <c r="G166" s="1">
        <f t="shared" si="8"/>
        <v>0.75533919597989951</v>
      </c>
      <c r="H166" s="1">
        <f t="shared" si="9"/>
        <v>0.35384615384615375</v>
      </c>
      <c r="I166" s="1">
        <f t="shared" si="10"/>
        <v>1</v>
      </c>
    </row>
    <row r="167" spans="1:9" x14ac:dyDescent="0.35">
      <c r="A167" s="2">
        <v>43157</v>
      </c>
      <c r="B167" s="1">
        <v>4150</v>
      </c>
      <c r="C167" s="1">
        <v>0.96299999999999997</v>
      </c>
      <c r="D167" s="1">
        <v>273</v>
      </c>
      <c r="F167" s="2">
        <v>43157</v>
      </c>
      <c r="G167" s="1">
        <f t="shared" si="8"/>
        <v>0.72047738693467334</v>
      </c>
      <c r="H167" s="1">
        <f t="shared" si="9"/>
        <v>0.34983277591973233</v>
      </c>
      <c r="I167" s="1">
        <f t="shared" si="10"/>
        <v>0.97926001200979251</v>
      </c>
    </row>
    <row r="168" spans="1:9" x14ac:dyDescent="0.35">
      <c r="A168" s="2">
        <v>43164</v>
      </c>
      <c r="B168" s="1">
        <v>4220</v>
      </c>
      <c r="C168" s="1">
        <v>0.95</v>
      </c>
      <c r="D168" s="1">
        <v>274.60000000000002</v>
      </c>
      <c r="F168" s="2">
        <v>43164</v>
      </c>
      <c r="G168" s="1">
        <f t="shared" si="8"/>
        <v>0.74246231155778897</v>
      </c>
      <c r="H168" s="1">
        <f t="shared" si="9"/>
        <v>0.34113712374581939</v>
      </c>
      <c r="I168" s="1">
        <f t="shared" si="10"/>
        <v>0.98665065360986659</v>
      </c>
    </row>
    <row r="169" spans="1:9" x14ac:dyDescent="0.35">
      <c r="A169" s="2">
        <v>43171</v>
      </c>
      <c r="B169" s="1">
        <v>4250</v>
      </c>
      <c r="C169" s="1">
        <v>0.95199999999999996</v>
      </c>
      <c r="D169" s="1">
        <v>256.14999999999998</v>
      </c>
      <c r="F169" s="2">
        <v>43171</v>
      </c>
      <c r="G169" s="1">
        <f t="shared" si="8"/>
        <v>0.75188442211055273</v>
      </c>
      <c r="H169" s="1">
        <f t="shared" si="9"/>
        <v>0.34247491638795985</v>
      </c>
      <c r="I169" s="1">
        <f t="shared" si="10"/>
        <v>0.90142731765901418</v>
      </c>
    </row>
    <row r="170" spans="1:9" x14ac:dyDescent="0.35">
      <c r="A170" s="2">
        <v>43178</v>
      </c>
      <c r="B170" s="1">
        <v>4235</v>
      </c>
      <c r="C170" s="1">
        <v>0.98699999999999999</v>
      </c>
      <c r="D170" s="1">
        <v>262</v>
      </c>
      <c r="F170" s="2">
        <v>43178</v>
      </c>
      <c r="G170" s="1">
        <f t="shared" si="8"/>
        <v>0.7471733668341709</v>
      </c>
      <c r="H170" s="1">
        <f t="shared" si="9"/>
        <v>0.36588628762541797</v>
      </c>
      <c r="I170" s="1">
        <f t="shared" si="10"/>
        <v>0.9284493510092845</v>
      </c>
    </row>
    <row r="171" spans="1:9" x14ac:dyDescent="0.35">
      <c r="A171" s="2">
        <v>43185</v>
      </c>
      <c r="B171" s="1">
        <v>4158</v>
      </c>
      <c r="C171" s="1">
        <v>1.1000000000000001</v>
      </c>
      <c r="D171" s="1">
        <v>253.57</v>
      </c>
      <c r="F171" s="2">
        <v>43185</v>
      </c>
      <c r="G171" s="1">
        <f t="shared" si="8"/>
        <v>0.72298994974874375</v>
      </c>
      <c r="H171" s="1">
        <f t="shared" si="9"/>
        <v>0.44147157190635455</v>
      </c>
      <c r="I171" s="1">
        <f t="shared" si="10"/>
        <v>0.88950990807889507</v>
      </c>
    </row>
    <row r="172" spans="1:9" x14ac:dyDescent="0.35">
      <c r="A172" s="2">
        <v>43192</v>
      </c>
      <c r="B172" s="1">
        <v>4152</v>
      </c>
      <c r="C172" s="1">
        <v>1.056</v>
      </c>
      <c r="D172" s="1">
        <v>256.76</v>
      </c>
      <c r="F172" s="2">
        <v>43192</v>
      </c>
      <c r="G172" s="1">
        <f t="shared" si="8"/>
        <v>0.72110552763819091</v>
      </c>
      <c r="H172" s="1">
        <f t="shared" si="9"/>
        <v>0.41204013377926424</v>
      </c>
      <c r="I172" s="1">
        <f t="shared" si="10"/>
        <v>0.90424499976904238</v>
      </c>
    </row>
    <row r="173" spans="1:9" x14ac:dyDescent="0.35">
      <c r="A173" s="2">
        <v>43199</v>
      </c>
      <c r="B173" s="1">
        <v>4300</v>
      </c>
      <c r="C173" s="1">
        <v>1.107</v>
      </c>
      <c r="D173" s="1">
        <v>204.7</v>
      </c>
      <c r="F173" s="2">
        <v>43199</v>
      </c>
      <c r="G173" s="1">
        <f t="shared" si="8"/>
        <v>0.76758793969849248</v>
      </c>
      <c r="H173" s="1">
        <f t="shared" si="9"/>
        <v>0.44615384615384612</v>
      </c>
      <c r="I173" s="1">
        <f t="shared" si="10"/>
        <v>0.66377199870663761</v>
      </c>
    </row>
    <row r="174" spans="1:9" x14ac:dyDescent="0.35">
      <c r="A174" s="2">
        <v>43206</v>
      </c>
      <c r="B174" s="1">
        <v>4263</v>
      </c>
      <c r="C174" s="1">
        <v>1.165</v>
      </c>
      <c r="D174" s="1">
        <v>215.36</v>
      </c>
      <c r="F174" s="2">
        <v>43206</v>
      </c>
      <c r="G174" s="1">
        <f t="shared" si="8"/>
        <v>0.75596733668341709</v>
      </c>
      <c r="H174" s="1">
        <f t="shared" si="9"/>
        <v>0.48494983277591974</v>
      </c>
      <c r="I174" s="1">
        <f t="shared" si="10"/>
        <v>0.71301214836713012</v>
      </c>
    </row>
    <row r="175" spans="1:9" x14ac:dyDescent="0.35">
      <c r="A175" s="2">
        <v>43213</v>
      </c>
      <c r="B175" s="1">
        <v>4330</v>
      </c>
      <c r="C175" s="1">
        <v>1.1599999999999999</v>
      </c>
      <c r="D175" s="1">
        <v>224.8</v>
      </c>
      <c r="F175" s="2">
        <v>43213</v>
      </c>
      <c r="G175" s="1">
        <f t="shared" si="8"/>
        <v>0.77701005025125625</v>
      </c>
      <c r="H175" s="1">
        <f t="shared" si="9"/>
        <v>0.48160535117056852</v>
      </c>
      <c r="I175" s="1">
        <f t="shared" si="10"/>
        <v>0.75661693380756623</v>
      </c>
    </row>
    <row r="176" spans="1:9" x14ac:dyDescent="0.35">
      <c r="A176" s="2">
        <v>43220</v>
      </c>
      <c r="B176" s="1">
        <v>4370</v>
      </c>
      <c r="C176" s="1">
        <v>1.157</v>
      </c>
      <c r="D176" s="1">
        <v>228.55</v>
      </c>
      <c r="F176" s="2">
        <v>43220</v>
      </c>
      <c r="G176" s="1">
        <f t="shared" si="8"/>
        <v>0.789572864321608</v>
      </c>
      <c r="H176" s="1">
        <f t="shared" si="9"/>
        <v>0.47959866220735786</v>
      </c>
      <c r="I176" s="1">
        <f t="shared" si="10"/>
        <v>0.77393875005773938</v>
      </c>
    </row>
    <row r="177" spans="1:9" x14ac:dyDescent="0.35">
      <c r="A177" s="2">
        <v>43227</v>
      </c>
      <c r="B177" s="1">
        <v>4300</v>
      </c>
      <c r="C177" s="1">
        <v>1.1599999999999999</v>
      </c>
      <c r="D177" s="1">
        <v>235.72</v>
      </c>
      <c r="F177" s="2">
        <v>43227</v>
      </c>
      <c r="G177" s="1">
        <f t="shared" si="8"/>
        <v>0.76758793969849248</v>
      </c>
      <c r="H177" s="1">
        <f t="shared" si="9"/>
        <v>0.48160535117056852</v>
      </c>
      <c r="I177" s="1">
        <f t="shared" si="10"/>
        <v>0.80705806272807057</v>
      </c>
    </row>
    <row r="178" spans="1:9" x14ac:dyDescent="0.35">
      <c r="A178" s="2">
        <v>43234</v>
      </c>
      <c r="B178" s="1">
        <v>4300</v>
      </c>
      <c r="C178" s="1">
        <v>1.208</v>
      </c>
      <c r="D178" s="1">
        <v>222.2</v>
      </c>
      <c r="F178" s="2">
        <v>43234</v>
      </c>
      <c r="G178" s="1">
        <f t="shared" si="8"/>
        <v>0.76758793969849248</v>
      </c>
      <c r="H178" s="1">
        <f t="shared" si="9"/>
        <v>0.51371237458193975</v>
      </c>
      <c r="I178" s="1">
        <f t="shared" si="10"/>
        <v>0.74460714120744598</v>
      </c>
    </row>
    <row r="179" spans="1:9" x14ac:dyDescent="0.35">
      <c r="A179" s="2">
        <v>43241</v>
      </c>
      <c r="B179" s="1">
        <v>4260</v>
      </c>
      <c r="C179" s="1">
        <v>1.278</v>
      </c>
      <c r="D179" s="1">
        <v>220</v>
      </c>
      <c r="F179" s="2">
        <v>43241</v>
      </c>
      <c r="G179" s="1">
        <f t="shared" si="8"/>
        <v>0.75502512562814073</v>
      </c>
      <c r="H179" s="1">
        <f t="shared" si="9"/>
        <v>0.56053511705685621</v>
      </c>
      <c r="I179" s="1">
        <f t="shared" si="10"/>
        <v>0.73444500900734444</v>
      </c>
    </row>
    <row r="180" spans="1:9" x14ac:dyDescent="0.35">
      <c r="A180" s="2">
        <v>43248</v>
      </c>
      <c r="B180" s="1">
        <v>4340</v>
      </c>
      <c r="C180" s="1">
        <v>1.3160000000000001</v>
      </c>
      <c r="D180" s="1">
        <v>220</v>
      </c>
      <c r="F180" s="2">
        <v>43248</v>
      </c>
      <c r="G180" s="1">
        <f t="shared" si="8"/>
        <v>0.78015075376884424</v>
      </c>
      <c r="H180" s="1">
        <f t="shared" si="9"/>
        <v>0.58595317725752516</v>
      </c>
      <c r="I180" s="1">
        <f t="shared" si="10"/>
        <v>0.73444500900734444</v>
      </c>
    </row>
    <row r="181" spans="1:9" x14ac:dyDescent="0.35">
      <c r="A181" s="2">
        <v>43255</v>
      </c>
      <c r="B181" s="1">
        <v>4400</v>
      </c>
      <c r="C181" s="1">
        <v>1.2949999999999999</v>
      </c>
      <c r="D181" s="1">
        <v>212.6</v>
      </c>
      <c r="F181" s="2">
        <v>43255</v>
      </c>
      <c r="G181" s="1">
        <f t="shared" si="8"/>
        <v>0.79899497487437188</v>
      </c>
      <c r="H181" s="1">
        <f t="shared" si="9"/>
        <v>0.57190635451505012</v>
      </c>
      <c r="I181" s="1">
        <f t="shared" si="10"/>
        <v>0.70026329160700262</v>
      </c>
    </row>
    <row r="182" spans="1:9" x14ac:dyDescent="0.35">
      <c r="A182" s="2">
        <v>43262</v>
      </c>
      <c r="B182" s="1">
        <v>4198</v>
      </c>
      <c r="C182" s="1">
        <v>1.2929999999999999</v>
      </c>
      <c r="D182" s="1">
        <v>209.36</v>
      </c>
      <c r="F182" s="2">
        <v>43262</v>
      </c>
      <c r="G182" s="1">
        <f t="shared" si="8"/>
        <v>0.73555276381909551</v>
      </c>
      <c r="H182" s="1">
        <f t="shared" si="9"/>
        <v>0.57056856187290961</v>
      </c>
      <c r="I182" s="1">
        <f t="shared" si="10"/>
        <v>0.68529724236685297</v>
      </c>
    </row>
    <row r="183" spans="1:9" x14ac:dyDescent="0.35">
      <c r="A183" s="2">
        <v>43269</v>
      </c>
      <c r="B183" s="1">
        <v>4291</v>
      </c>
      <c r="C183" s="1">
        <v>1.3460000000000001</v>
      </c>
      <c r="D183" s="1">
        <v>214.43</v>
      </c>
      <c r="F183" s="2">
        <v>43269</v>
      </c>
      <c r="G183" s="1">
        <f t="shared" si="8"/>
        <v>0.76476130653266328</v>
      </c>
      <c r="H183" s="1">
        <f t="shared" si="9"/>
        <v>0.60602006688963217</v>
      </c>
      <c r="I183" s="1">
        <f t="shared" si="10"/>
        <v>0.70871633793708722</v>
      </c>
    </row>
    <row r="184" spans="1:9" x14ac:dyDescent="0.35">
      <c r="A184" s="2">
        <v>43276</v>
      </c>
      <c r="B184" s="1">
        <v>4350</v>
      </c>
      <c r="C184" s="1">
        <v>1.423</v>
      </c>
      <c r="D184" s="1">
        <v>218</v>
      </c>
      <c r="F184" s="2">
        <v>43276</v>
      </c>
      <c r="G184" s="1">
        <f t="shared" si="8"/>
        <v>0.78329145728643212</v>
      </c>
      <c r="H184" s="1">
        <f t="shared" si="9"/>
        <v>0.65752508361204021</v>
      </c>
      <c r="I184" s="1">
        <f t="shared" si="10"/>
        <v>0.72520670700725198</v>
      </c>
    </row>
    <row r="185" spans="1:9" x14ac:dyDescent="0.35">
      <c r="A185" s="2">
        <v>43283</v>
      </c>
      <c r="B185" s="1">
        <v>4383</v>
      </c>
      <c r="C185" s="1">
        <v>1.48</v>
      </c>
      <c r="D185" s="1">
        <v>226.71</v>
      </c>
      <c r="F185" s="2">
        <v>43283</v>
      </c>
      <c r="G185" s="1">
        <f t="shared" si="8"/>
        <v>0.79365577889447236</v>
      </c>
      <c r="H185" s="1">
        <f t="shared" si="9"/>
        <v>0.69565217391304346</v>
      </c>
      <c r="I185" s="1">
        <f t="shared" si="10"/>
        <v>0.76543951221765438</v>
      </c>
    </row>
    <row r="186" spans="1:9" x14ac:dyDescent="0.35">
      <c r="A186" s="2">
        <v>43290</v>
      </c>
      <c r="B186" s="1">
        <v>4419</v>
      </c>
      <c r="C186" s="1">
        <v>1.9</v>
      </c>
      <c r="D186" s="1">
        <v>229.85</v>
      </c>
      <c r="F186" s="2">
        <v>43290</v>
      </c>
      <c r="G186" s="1">
        <f t="shared" si="8"/>
        <v>0.80496231155778897</v>
      </c>
      <c r="H186" s="1">
        <f t="shared" si="9"/>
        <v>0.97658862876254171</v>
      </c>
      <c r="I186" s="1">
        <f t="shared" si="10"/>
        <v>0.77994364635779934</v>
      </c>
    </row>
    <row r="187" spans="1:9" x14ac:dyDescent="0.35">
      <c r="A187" s="2">
        <v>43297</v>
      </c>
      <c r="B187" s="1">
        <v>4384</v>
      </c>
      <c r="C187" s="1">
        <v>1.9350000000000001</v>
      </c>
      <c r="D187" s="1">
        <v>204.34</v>
      </c>
      <c r="F187" s="2">
        <v>43297</v>
      </c>
      <c r="G187" s="1">
        <f t="shared" si="8"/>
        <v>0.79396984924623115</v>
      </c>
      <c r="H187" s="1">
        <f t="shared" si="9"/>
        <v>1</v>
      </c>
      <c r="I187" s="1">
        <f t="shared" si="10"/>
        <v>0.66210910434662107</v>
      </c>
    </row>
    <row r="188" spans="1:9" x14ac:dyDescent="0.35">
      <c r="A188" s="2">
        <v>43304</v>
      </c>
      <c r="B188" s="1">
        <v>4473</v>
      </c>
      <c r="C188" s="1">
        <v>1.7989999999999999</v>
      </c>
      <c r="D188" s="1">
        <v>208.9</v>
      </c>
      <c r="F188" s="2">
        <v>43304</v>
      </c>
      <c r="G188" s="1">
        <f t="shared" si="8"/>
        <v>0.82192211055276387</v>
      </c>
      <c r="H188" s="1">
        <f t="shared" si="9"/>
        <v>0.90903010033444809</v>
      </c>
      <c r="I188" s="1">
        <f t="shared" si="10"/>
        <v>0.68317243290683172</v>
      </c>
    </row>
    <row r="189" spans="1:9" x14ac:dyDescent="0.35">
      <c r="A189" s="2">
        <v>43311</v>
      </c>
      <c r="B189" s="1">
        <v>4415</v>
      </c>
      <c r="C189" s="1">
        <v>1.518</v>
      </c>
      <c r="D189" s="1">
        <v>202.21</v>
      </c>
      <c r="F189" s="2">
        <v>43311</v>
      </c>
      <c r="G189" s="1">
        <f t="shared" si="8"/>
        <v>0.80370603015075381</v>
      </c>
      <c r="H189" s="1">
        <f t="shared" si="9"/>
        <v>0.7210702341137124</v>
      </c>
      <c r="I189" s="1">
        <f t="shared" si="10"/>
        <v>0.65227031271652269</v>
      </c>
    </row>
    <row r="190" spans="1:9" x14ac:dyDescent="0.35">
      <c r="A190" s="2">
        <v>43318</v>
      </c>
      <c r="B190" s="1">
        <v>4420</v>
      </c>
      <c r="C190" s="1">
        <v>1.464</v>
      </c>
      <c r="D190" s="1">
        <v>186.15</v>
      </c>
      <c r="F190" s="2">
        <v>43318</v>
      </c>
      <c r="G190" s="1">
        <f t="shared" si="8"/>
        <v>0.80527638190954776</v>
      </c>
      <c r="H190" s="1">
        <f t="shared" si="9"/>
        <v>0.6849498327759197</v>
      </c>
      <c r="I190" s="1">
        <f t="shared" si="10"/>
        <v>0.57808674765578083</v>
      </c>
    </row>
    <row r="191" spans="1:9" x14ac:dyDescent="0.35">
      <c r="A191" s="2">
        <v>43325</v>
      </c>
      <c r="B191" s="1">
        <v>4485</v>
      </c>
      <c r="C191" s="1">
        <v>1.478</v>
      </c>
      <c r="D191" s="1">
        <v>189.55</v>
      </c>
      <c r="F191" s="2">
        <v>43325</v>
      </c>
      <c r="G191" s="1">
        <f t="shared" si="8"/>
        <v>0.82569095477386933</v>
      </c>
      <c r="H191" s="1">
        <f t="shared" si="9"/>
        <v>0.69431438127090295</v>
      </c>
      <c r="I191" s="1">
        <f t="shared" si="10"/>
        <v>0.59379186105593795</v>
      </c>
    </row>
    <row r="192" spans="1:9" x14ac:dyDescent="0.35">
      <c r="A192" s="2">
        <v>43332</v>
      </c>
      <c r="B192" s="1">
        <v>4565</v>
      </c>
      <c r="C192" s="1">
        <v>1.3979999999999999</v>
      </c>
      <c r="D192" s="1">
        <v>180.39</v>
      </c>
      <c r="F192" s="2">
        <v>43332</v>
      </c>
      <c r="G192" s="1">
        <f t="shared" si="8"/>
        <v>0.85081658291457285</v>
      </c>
      <c r="H192" s="1">
        <f t="shared" si="9"/>
        <v>0.64080267558528425</v>
      </c>
      <c r="I192" s="1">
        <f t="shared" si="10"/>
        <v>0.55148043789551471</v>
      </c>
    </row>
    <row r="193" spans="1:9" x14ac:dyDescent="0.35">
      <c r="A193" s="2">
        <v>43339</v>
      </c>
      <c r="B193" s="1">
        <v>4604</v>
      </c>
      <c r="C193" s="1">
        <v>1.3180000000000001</v>
      </c>
      <c r="D193" s="1">
        <v>182</v>
      </c>
      <c r="F193" s="2">
        <v>43339</v>
      </c>
      <c r="G193" s="1">
        <f t="shared" si="8"/>
        <v>0.86306532663316582</v>
      </c>
      <c r="H193" s="1">
        <f t="shared" si="9"/>
        <v>0.58729096989966556</v>
      </c>
      <c r="I193" s="1">
        <f t="shared" si="10"/>
        <v>0.55891727100558919</v>
      </c>
    </row>
    <row r="194" spans="1:9" x14ac:dyDescent="0.35">
      <c r="A194" s="2">
        <v>43346</v>
      </c>
      <c r="B194" s="1">
        <v>4499</v>
      </c>
      <c r="C194" s="1">
        <v>1.552</v>
      </c>
      <c r="D194" s="1">
        <v>174.9</v>
      </c>
      <c r="F194" s="2">
        <v>43346</v>
      </c>
      <c r="G194" s="1">
        <f t="shared" si="8"/>
        <v>0.83008793969849248</v>
      </c>
      <c r="H194" s="1">
        <f t="shared" si="9"/>
        <v>0.74381270903010033</v>
      </c>
      <c r="I194" s="1">
        <f t="shared" si="10"/>
        <v>0.52612129890526127</v>
      </c>
    </row>
    <row r="195" spans="1:9" x14ac:dyDescent="0.35">
      <c r="A195" s="2">
        <v>43353</v>
      </c>
      <c r="B195" s="1">
        <v>4620</v>
      </c>
      <c r="C195" s="1">
        <v>1.478</v>
      </c>
      <c r="D195" s="1">
        <v>188.71</v>
      </c>
      <c r="F195" s="2">
        <v>43353</v>
      </c>
      <c r="G195" s="1">
        <f t="shared" si="8"/>
        <v>0.86809045226130654</v>
      </c>
      <c r="H195" s="1">
        <f t="shared" si="9"/>
        <v>0.69431438127090295</v>
      </c>
      <c r="I195" s="1">
        <f t="shared" si="10"/>
        <v>0.58991177421589913</v>
      </c>
    </row>
    <row r="196" spans="1:9" x14ac:dyDescent="0.35">
      <c r="A196" s="2">
        <v>43360</v>
      </c>
      <c r="B196" s="1">
        <v>4760</v>
      </c>
      <c r="C196" s="1">
        <v>1.518</v>
      </c>
      <c r="D196" s="1">
        <v>193.44</v>
      </c>
      <c r="F196" s="2">
        <v>43360</v>
      </c>
      <c r="G196" s="1">
        <f t="shared" ref="G196:G259" si="11">(B196-$L$3)/($L$4-$L$3)</f>
        <v>0.9120603015075377</v>
      </c>
      <c r="H196" s="1">
        <f t="shared" ref="H196:H259" si="12">(C196-$M$3)/($M$4-$M$3)</f>
        <v>0.7210702341137124</v>
      </c>
      <c r="I196" s="1">
        <f t="shared" ref="I196:I259" si="13">(D196-$N$3)/($N$4-$N$3)</f>
        <v>0.61176035844611754</v>
      </c>
    </row>
    <row r="197" spans="1:9" x14ac:dyDescent="0.35">
      <c r="A197" s="2">
        <v>43367</v>
      </c>
      <c r="B197" s="1">
        <v>4686</v>
      </c>
      <c r="C197" s="1">
        <v>1.498</v>
      </c>
      <c r="D197" s="1">
        <v>203.32</v>
      </c>
      <c r="F197" s="2">
        <v>43367</v>
      </c>
      <c r="G197" s="1">
        <f t="shared" si="11"/>
        <v>0.88881909547738691</v>
      </c>
      <c r="H197" s="1">
        <f t="shared" si="12"/>
        <v>0.70769230769230773</v>
      </c>
      <c r="I197" s="1">
        <f t="shared" si="13"/>
        <v>0.65739757032657387</v>
      </c>
    </row>
    <row r="198" spans="1:9" x14ac:dyDescent="0.35">
      <c r="A198" s="2">
        <v>43374</v>
      </c>
      <c r="B198" s="1">
        <v>4616</v>
      </c>
      <c r="C198" s="1">
        <v>1.548</v>
      </c>
      <c r="D198" s="1">
        <v>187.2</v>
      </c>
      <c r="F198" s="2">
        <v>43374</v>
      </c>
      <c r="G198" s="1">
        <f t="shared" si="11"/>
        <v>0.86683417085427139</v>
      </c>
      <c r="H198" s="1">
        <f t="shared" si="12"/>
        <v>0.74113712374581941</v>
      </c>
      <c r="I198" s="1">
        <f t="shared" si="13"/>
        <v>0.58293685620582925</v>
      </c>
    </row>
    <row r="199" spans="1:9" x14ac:dyDescent="0.35">
      <c r="A199" s="2">
        <v>43381</v>
      </c>
      <c r="B199" s="1">
        <v>4650</v>
      </c>
      <c r="C199" s="1">
        <v>1.496</v>
      </c>
      <c r="D199" s="1">
        <v>191.85</v>
      </c>
      <c r="F199" s="2">
        <v>43381</v>
      </c>
      <c r="G199" s="1">
        <f t="shared" si="11"/>
        <v>0.87751256281407031</v>
      </c>
      <c r="H199" s="1">
        <f t="shared" si="12"/>
        <v>0.70635451505016722</v>
      </c>
      <c r="I199" s="1">
        <f t="shared" si="13"/>
        <v>0.60441590835604408</v>
      </c>
    </row>
    <row r="200" spans="1:9" x14ac:dyDescent="0.35">
      <c r="A200" s="2">
        <v>43388</v>
      </c>
      <c r="B200" s="1">
        <v>4640</v>
      </c>
      <c r="C200" s="1">
        <v>1.6379999999999999</v>
      </c>
      <c r="D200" s="1">
        <v>183.8</v>
      </c>
      <c r="F200" s="2">
        <v>43388</v>
      </c>
      <c r="G200" s="1">
        <f t="shared" si="11"/>
        <v>0.87437185929648242</v>
      </c>
      <c r="H200" s="1">
        <f t="shared" si="12"/>
        <v>0.80133779264214033</v>
      </c>
      <c r="I200" s="1">
        <f t="shared" si="13"/>
        <v>0.56723174280567235</v>
      </c>
    </row>
    <row r="201" spans="1:9" x14ac:dyDescent="0.35">
      <c r="A201" s="2">
        <v>43395</v>
      </c>
      <c r="B201" s="1">
        <v>4531</v>
      </c>
      <c r="C201" s="1">
        <v>1.61</v>
      </c>
      <c r="D201" s="1">
        <v>181</v>
      </c>
      <c r="F201" s="2">
        <v>43395</v>
      </c>
      <c r="G201" s="1">
        <f t="shared" si="11"/>
        <v>0.84013819095477382</v>
      </c>
      <c r="H201" s="1">
        <f t="shared" si="12"/>
        <v>0.78260869565217395</v>
      </c>
      <c r="I201" s="1">
        <f t="shared" si="13"/>
        <v>0.5542981200055429</v>
      </c>
    </row>
    <row r="202" spans="1:9" x14ac:dyDescent="0.35">
      <c r="A202" s="2">
        <v>43402</v>
      </c>
      <c r="B202" s="1">
        <v>4570</v>
      </c>
      <c r="C202" s="1">
        <v>1.59</v>
      </c>
      <c r="D202" s="1">
        <v>192.6</v>
      </c>
      <c r="F202" s="2">
        <v>43402</v>
      </c>
      <c r="G202" s="1">
        <f t="shared" si="11"/>
        <v>0.85238693467336679</v>
      </c>
      <c r="H202" s="1">
        <f t="shared" si="12"/>
        <v>0.76923076923076927</v>
      </c>
      <c r="I202" s="1">
        <f t="shared" si="13"/>
        <v>0.60788027160607871</v>
      </c>
    </row>
    <row r="203" spans="1:9" x14ac:dyDescent="0.35">
      <c r="A203" s="2">
        <v>43409</v>
      </c>
      <c r="B203" s="1">
        <v>4550</v>
      </c>
      <c r="C203" s="1">
        <v>1.524</v>
      </c>
      <c r="D203" s="1">
        <v>195.75</v>
      </c>
      <c r="F203" s="2">
        <v>43409</v>
      </c>
      <c r="G203" s="1">
        <f t="shared" si="11"/>
        <v>0.84610552763819091</v>
      </c>
      <c r="H203" s="1">
        <f t="shared" si="12"/>
        <v>0.72508361204013383</v>
      </c>
      <c r="I203" s="1">
        <f t="shared" si="13"/>
        <v>0.62243059725622429</v>
      </c>
    </row>
    <row r="204" spans="1:9" x14ac:dyDescent="0.35">
      <c r="A204" s="2">
        <v>43416</v>
      </c>
      <c r="B204" s="1">
        <v>4610</v>
      </c>
      <c r="C204" s="1">
        <v>1.486</v>
      </c>
      <c r="D204" s="1">
        <v>199.26</v>
      </c>
      <c r="F204" s="2">
        <v>43416</v>
      </c>
      <c r="G204" s="1">
        <f t="shared" si="11"/>
        <v>0.86494974874371855</v>
      </c>
      <c r="H204" s="1">
        <f t="shared" si="12"/>
        <v>0.69966555183946488</v>
      </c>
      <c r="I204" s="1">
        <f t="shared" si="13"/>
        <v>0.63864381726638642</v>
      </c>
    </row>
    <row r="205" spans="1:9" x14ac:dyDescent="0.35">
      <c r="A205" s="2">
        <v>43423</v>
      </c>
      <c r="B205" s="1">
        <v>4690</v>
      </c>
      <c r="C205" s="1">
        <v>1.3959999999999999</v>
      </c>
      <c r="D205" s="1">
        <v>197.3</v>
      </c>
      <c r="F205" s="2">
        <v>43423</v>
      </c>
      <c r="G205" s="1">
        <f t="shared" si="11"/>
        <v>0.89007537688442206</v>
      </c>
      <c r="H205" s="1">
        <f t="shared" si="12"/>
        <v>0.63946488294314374</v>
      </c>
      <c r="I205" s="1">
        <f t="shared" si="13"/>
        <v>0.62959028130629591</v>
      </c>
    </row>
    <row r="206" spans="1:9" x14ac:dyDescent="0.35">
      <c r="A206" s="2">
        <v>43430</v>
      </c>
      <c r="B206" s="1">
        <v>4620</v>
      </c>
      <c r="C206" s="1">
        <v>1.44</v>
      </c>
      <c r="D206" s="1">
        <v>194</v>
      </c>
      <c r="F206" s="2">
        <v>43430</v>
      </c>
      <c r="G206" s="1">
        <f t="shared" si="11"/>
        <v>0.86809045226130654</v>
      </c>
      <c r="H206" s="1">
        <f t="shared" si="12"/>
        <v>0.66889632107023411</v>
      </c>
      <c r="I206" s="1">
        <f t="shared" si="13"/>
        <v>0.61434708300614349</v>
      </c>
    </row>
    <row r="207" spans="1:9" x14ac:dyDescent="0.35">
      <c r="A207" s="2">
        <v>43437</v>
      </c>
      <c r="B207" s="1">
        <v>4600</v>
      </c>
      <c r="C207" s="1">
        <v>1.3720000000000001</v>
      </c>
      <c r="D207" s="1">
        <v>195.01</v>
      </c>
      <c r="F207" s="2">
        <v>43437</v>
      </c>
      <c r="G207" s="1">
        <f t="shared" si="11"/>
        <v>0.86180904522613067</v>
      </c>
      <c r="H207" s="1">
        <f t="shared" si="12"/>
        <v>0.62341137123745827</v>
      </c>
      <c r="I207" s="1">
        <f t="shared" si="13"/>
        <v>0.61901242551619007</v>
      </c>
    </row>
    <row r="208" spans="1:9" x14ac:dyDescent="0.35">
      <c r="A208" s="2">
        <v>43444</v>
      </c>
      <c r="B208" s="1">
        <v>4520</v>
      </c>
      <c r="C208" s="1">
        <v>1.33</v>
      </c>
      <c r="D208" s="1">
        <v>184.93</v>
      </c>
      <c r="F208" s="2">
        <v>43444</v>
      </c>
      <c r="G208" s="1">
        <f t="shared" si="11"/>
        <v>0.83668341708542715</v>
      </c>
      <c r="H208" s="1">
        <f t="shared" si="12"/>
        <v>0.59531772575250841</v>
      </c>
      <c r="I208" s="1">
        <f t="shared" si="13"/>
        <v>0.57245138343572455</v>
      </c>
    </row>
    <row r="209" spans="1:9" x14ac:dyDescent="0.35">
      <c r="A209" s="2">
        <v>43451</v>
      </c>
      <c r="B209" s="1">
        <v>4536</v>
      </c>
      <c r="C209" s="1">
        <v>1.3140000000000001</v>
      </c>
      <c r="D209" s="1">
        <v>186.79</v>
      </c>
      <c r="F209" s="2">
        <v>43451</v>
      </c>
      <c r="G209" s="1">
        <f t="shared" si="11"/>
        <v>0.84170854271356788</v>
      </c>
      <c r="H209" s="1">
        <f t="shared" si="12"/>
        <v>0.58461538461538465</v>
      </c>
      <c r="I209" s="1">
        <f t="shared" si="13"/>
        <v>0.58104300429581035</v>
      </c>
    </row>
    <row r="210" spans="1:9" x14ac:dyDescent="0.35">
      <c r="A210" s="2">
        <v>43458</v>
      </c>
      <c r="B210" s="1">
        <v>4710</v>
      </c>
      <c r="C210" s="1">
        <v>1.34</v>
      </c>
      <c r="D210" s="1">
        <v>186.3</v>
      </c>
      <c r="F210" s="2">
        <v>43458</v>
      </c>
      <c r="G210" s="1">
        <f t="shared" si="11"/>
        <v>0.89635678391959794</v>
      </c>
      <c r="H210" s="1">
        <f t="shared" si="12"/>
        <v>0.60200668896321075</v>
      </c>
      <c r="I210" s="1">
        <f t="shared" si="13"/>
        <v>0.57877962030578778</v>
      </c>
    </row>
    <row r="211" spans="1:9" x14ac:dyDescent="0.35">
      <c r="A211" s="2">
        <v>43465</v>
      </c>
      <c r="B211" s="1">
        <v>4688</v>
      </c>
      <c r="C211" s="1">
        <v>1.32</v>
      </c>
      <c r="D211" s="1">
        <v>190.99</v>
      </c>
      <c r="F211" s="2">
        <v>43465</v>
      </c>
      <c r="G211" s="1">
        <f t="shared" si="11"/>
        <v>0.88944723618090449</v>
      </c>
      <c r="H211" s="1">
        <f t="shared" si="12"/>
        <v>0.58862876254180607</v>
      </c>
      <c r="I211" s="1">
        <f t="shared" si="13"/>
        <v>0.60044343849600446</v>
      </c>
    </row>
    <row r="212" spans="1:9" x14ac:dyDescent="0.35">
      <c r="A212" s="2">
        <v>43472</v>
      </c>
      <c r="B212" s="1">
        <v>4680</v>
      </c>
      <c r="C212" s="1">
        <v>1.3220000000000001</v>
      </c>
      <c r="D212" s="1">
        <v>196.8</v>
      </c>
      <c r="F212" s="2">
        <v>43472</v>
      </c>
      <c r="G212" s="1">
        <f t="shared" si="11"/>
        <v>0.88693467336683418</v>
      </c>
      <c r="H212" s="1">
        <f t="shared" si="12"/>
        <v>0.58996655518394647</v>
      </c>
      <c r="I212" s="1">
        <f t="shared" si="13"/>
        <v>0.62728070580627282</v>
      </c>
    </row>
    <row r="213" spans="1:9" x14ac:dyDescent="0.35">
      <c r="A213" s="2">
        <v>43479</v>
      </c>
      <c r="B213" s="1">
        <v>4686</v>
      </c>
      <c r="C213" s="1">
        <v>1.496</v>
      </c>
      <c r="D213" s="1">
        <v>208.44</v>
      </c>
      <c r="F213" s="2">
        <v>43479</v>
      </c>
      <c r="G213" s="1">
        <f t="shared" si="11"/>
        <v>0.88881909547738691</v>
      </c>
      <c r="H213" s="1">
        <f t="shared" si="12"/>
        <v>0.70635451505016722</v>
      </c>
      <c r="I213" s="1">
        <f t="shared" si="13"/>
        <v>0.68104762344681047</v>
      </c>
    </row>
    <row r="214" spans="1:9" x14ac:dyDescent="0.35">
      <c r="A214" s="2">
        <v>43486</v>
      </c>
      <c r="B214" s="1">
        <v>4690</v>
      </c>
      <c r="C214" s="1">
        <v>1.482</v>
      </c>
      <c r="D214" s="1">
        <v>212</v>
      </c>
      <c r="F214" s="2">
        <v>43486</v>
      </c>
      <c r="G214" s="1">
        <f t="shared" si="11"/>
        <v>0.89007537688442206</v>
      </c>
      <c r="H214" s="1">
        <f t="shared" si="12"/>
        <v>0.69698996655518397</v>
      </c>
      <c r="I214" s="1">
        <f t="shared" si="13"/>
        <v>0.69749180100697494</v>
      </c>
    </row>
    <row r="215" spans="1:9" x14ac:dyDescent="0.35">
      <c r="A215" s="2">
        <v>43493</v>
      </c>
      <c r="B215" s="1">
        <v>4670</v>
      </c>
      <c r="C215" s="1">
        <v>1.4990000000000001</v>
      </c>
      <c r="D215" s="1">
        <v>216.29</v>
      </c>
      <c r="F215" s="2">
        <v>43493</v>
      </c>
      <c r="G215" s="1">
        <f t="shared" si="11"/>
        <v>0.88379396984924619</v>
      </c>
      <c r="H215" s="1">
        <f t="shared" si="12"/>
        <v>0.70836120401337799</v>
      </c>
      <c r="I215" s="1">
        <f t="shared" si="13"/>
        <v>0.71730795879717302</v>
      </c>
    </row>
    <row r="216" spans="1:9" x14ac:dyDescent="0.35">
      <c r="A216" s="2">
        <v>43500</v>
      </c>
      <c r="B216" s="1">
        <v>4670</v>
      </c>
      <c r="C216" s="1">
        <v>1.504</v>
      </c>
      <c r="D216" s="1">
        <v>210.43</v>
      </c>
      <c r="F216" s="2">
        <v>43500</v>
      </c>
      <c r="G216" s="1">
        <f t="shared" si="11"/>
        <v>0.88379396984924619</v>
      </c>
      <c r="H216" s="1">
        <f t="shared" si="12"/>
        <v>0.71170568561872904</v>
      </c>
      <c r="I216" s="1">
        <f t="shared" si="13"/>
        <v>0.69023973393690241</v>
      </c>
    </row>
    <row r="217" spans="1:9" x14ac:dyDescent="0.35">
      <c r="A217" s="2">
        <v>43507</v>
      </c>
      <c r="B217" s="1">
        <v>4800</v>
      </c>
      <c r="C217" s="1">
        <v>1.51</v>
      </c>
      <c r="D217" s="1">
        <v>208</v>
      </c>
      <c r="F217" s="2">
        <v>43507</v>
      </c>
      <c r="G217" s="1">
        <f t="shared" si="11"/>
        <v>0.92462311557788945</v>
      </c>
      <c r="H217" s="1">
        <f t="shared" si="12"/>
        <v>0.71571906354515047</v>
      </c>
      <c r="I217" s="1">
        <f t="shared" si="13"/>
        <v>0.67901519700679014</v>
      </c>
    </row>
    <row r="218" spans="1:9" x14ac:dyDescent="0.35">
      <c r="A218" s="2">
        <v>43514</v>
      </c>
      <c r="B218" s="1">
        <v>4776</v>
      </c>
      <c r="C218" s="1">
        <v>1.5349999999999999</v>
      </c>
      <c r="D218" s="1">
        <v>205.25</v>
      </c>
      <c r="F218" s="2">
        <v>43514</v>
      </c>
      <c r="G218" s="1">
        <f t="shared" si="11"/>
        <v>0.91708542713567842</v>
      </c>
      <c r="H218" s="1">
        <f t="shared" si="12"/>
        <v>0.73244147157190631</v>
      </c>
      <c r="I218" s="1">
        <f t="shared" si="13"/>
        <v>0.66631253175666305</v>
      </c>
    </row>
    <row r="219" spans="1:9" x14ac:dyDescent="0.35">
      <c r="A219" s="2">
        <v>43521</v>
      </c>
      <c r="B219" s="1">
        <v>4716</v>
      </c>
      <c r="C219" s="1">
        <v>1.4850000000000001</v>
      </c>
      <c r="D219" s="1">
        <v>206.54</v>
      </c>
      <c r="F219" s="2">
        <v>43521</v>
      </c>
      <c r="G219" s="1">
        <f t="shared" si="11"/>
        <v>0.89824120603015079</v>
      </c>
      <c r="H219" s="1">
        <f t="shared" si="12"/>
        <v>0.69899665551839474</v>
      </c>
      <c r="I219" s="1">
        <f t="shared" si="13"/>
        <v>0.67227123654672261</v>
      </c>
    </row>
    <row r="220" spans="1:9" x14ac:dyDescent="0.35">
      <c r="A220" s="2">
        <v>43528</v>
      </c>
      <c r="B220" s="1">
        <v>4700</v>
      </c>
      <c r="C220" s="1">
        <v>1.3759999999999999</v>
      </c>
      <c r="D220" s="1">
        <v>203.95</v>
      </c>
      <c r="F220" s="2">
        <v>43528</v>
      </c>
      <c r="G220" s="1">
        <f t="shared" si="11"/>
        <v>0.89321608040201006</v>
      </c>
      <c r="H220" s="1">
        <f t="shared" si="12"/>
        <v>0.62608695652173907</v>
      </c>
      <c r="I220" s="1">
        <f t="shared" si="13"/>
        <v>0.66030763545660298</v>
      </c>
    </row>
    <row r="221" spans="1:9" x14ac:dyDescent="0.35">
      <c r="A221" s="2">
        <v>43535</v>
      </c>
      <c r="B221" s="1">
        <v>4700</v>
      </c>
      <c r="C221" s="1">
        <v>1.4490000000000001</v>
      </c>
      <c r="D221" s="1">
        <v>203.55</v>
      </c>
      <c r="F221" s="2">
        <v>43535</v>
      </c>
      <c r="G221" s="1">
        <f t="shared" si="11"/>
        <v>0.89321608040201006</v>
      </c>
      <c r="H221" s="1">
        <f t="shared" si="12"/>
        <v>0.6749163879598663</v>
      </c>
      <c r="I221" s="1">
        <f t="shared" si="13"/>
        <v>0.6584599750565846</v>
      </c>
    </row>
    <row r="222" spans="1:9" x14ac:dyDescent="0.35">
      <c r="A222" s="2">
        <v>43542</v>
      </c>
      <c r="B222" s="1">
        <v>4596</v>
      </c>
      <c r="C222" s="1">
        <v>1.4139999999999999</v>
      </c>
      <c r="D222" s="1">
        <v>207.7</v>
      </c>
      <c r="F222" s="2">
        <v>43542</v>
      </c>
      <c r="G222" s="1">
        <f t="shared" si="11"/>
        <v>0.86055276381909551</v>
      </c>
      <c r="H222" s="1">
        <f t="shared" si="12"/>
        <v>0.65150501672240801</v>
      </c>
      <c r="I222" s="1">
        <f t="shared" si="13"/>
        <v>0.67762945170677624</v>
      </c>
    </row>
    <row r="223" spans="1:9" x14ac:dyDescent="0.35">
      <c r="A223" s="2">
        <v>43549</v>
      </c>
      <c r="B223" s="1">
        <v>4574</v>
      </c>
      <c r="C223" s="1">
        <v>1.3680000000000001</v>
      </c>
      <c r="D223" s="1">
        <v>214.42</v>
      </c>
      <c r="F223" s="2">
        <v>43549</v>
      </c>
      <c r="G223" s="1">
        <f t="shared" si="11"/>
        <v>0.85364321608040206</v>
      </c>
      <c r="H223" s="1">
        <f t="shared" si="12"/>
        <v>0.62073578595317735</v>
      </c>
      <c r="I223" s="1">
        <f t="shared" si="13"/>
        <v>0.70867014642708659</v>
      </c>
    </row>
    <row r="224" spans="1:9" x14ac:dyDescent="0.35">
      <c r="A224" s="2">
        <v>43556</v>
      </c>
      <c r="B224" s="1">
        <v>4570</v>
      </c>
      <c r="C224" s="1">
        <v>1.3109999999999999</v>
      </c>
      <c r="D224" s="1">
        <v>227.5</v>
      </c>
      <c r="F224" s="2">
        <v>43556</v>
      </c>
      <c r="G224" s="1">
        <f t="shared" si="11"/>
        <v>0.85238693467336679</v>
      </c>
      <c r="H224" s="1">
        <f t="shared" si="12"/>
        <v>0.58260869565217388</v>
      </c>
      <c r="I224" s="1">
        <f t="shared" si="13"/>
        <v>0.76908864150769085</v>
      </c>
    </row>
    <row r="225" spans="1:9" x14ac:dyDescent="0.35">
      <c r="A225" s="2">
        <v>43563</v>
      </c>
      <c r="B225" s="1">
        <v>4554</v>
      </c>
      <c r="C225" s="1">
        <v>1.3</v>
      </c>
      <c r="D225" s="1">
        <v>239.5</v>
      </c>
      <c r="F225" s="2">
        <v>43563</v>
      </c>
      <c r="G225" s="1">
        <f t="shared" si="11"/>
        <v>0.84736180904522618</v>
      </c>
      <c r="H225" s="1">
        <f t="shared" si="12"/>
        <v>0.5752508361204014</v>
      </c>
      <c r="I225" s="1">
        <f t="shared" si="13"/>
        <v>0.82451845350824515</v>
      </c>
    </row>
    <row r="226" spans="1:9" x14ac:dyDescent="0.35">
      <c r="A226" s="2">
        <v>43570</v>
      </c>
      <c r="B226" s="1">
        <v>4520</v>
      </c>
      <c r="C226" s="1">
        <v>1.2809999999999999</v>
      </c>
      <c r="D226" s="1">
        <v>232.6</v>
      </c>
      <c r="F226" s="2">
        <v>43570</v>
      </c>
      <c r="G226" s="1">
        <f t="shared" si="11"/>
        <v>0.83668341708542715</v>
      </c>
      <c r="H226" s="1">
        <f t="shared" si="12"/>
        <v>0.56254180602006687</v>
      </c>
      <c r="I226" s="1">
        <f t="shared" si="13"/>
        <v>0.79264631160792642</v>
      </c>
    </row>
    <row r="227" spans="1:9" x14ac:dyDescent="0.35">
      <c r="A227" s="2">
        <v>43577</v>
      </c>
      <c r="B227" s="1">
        <v>4480</v>
      </c>
      <c r="C227" s="1">
        <v>1.17</v>
      </c>
      <c r="D227" s="1">
        <v>223.18</v>
      </c>
      <c r="F227" s="2">
        <v>43577</v>
      </c>
      <c r="G227" s="1">
        <f t="shared" si="11"/>
        <v>0.82412060301507539</v>
      </c>
      <c r="H227" s="1">
        <f t="shared" si="12"/>
        <v>0.48829431438127086</v>
      </c>
      <c r="I227" s="1">
        <f t="shared" si="13"/>
        <v>0.74913390918749134</v>
      </c>
    </row>
    <row r="228" spans="1:9" x14ac:dyDescent="0.35">
      <c r="A228" s="2">
        <v>43584</v>
      </c>
      <c r="B228" s="1">
        <v>4526</v>
      </c>
      <c r="C228" s="1">
        <v>1.0629999999999999</v>
      </c>
      <c r="D228" s="1">
        <v>232.52</v>
      </c>
      <c r="F228" s="2">
        <v>43584</v>
      </c>
      <c r="G228" s="1">
        <f t="shared" si="11"/>
        <v>0.83856783919597988</v>
      </c>
      <c r="H228" s="1">
        <f t="shared" si="12"/>
        <v>0.41672240802675581</v>
      </c>
      <c r="I228" s="1">
        <f t="shared" si="13"/>
        <v>0.79227677952792275</v>
      </c>
    </row>
    <row r="229" spans="1:9" x14ac:dyDescent="0.35">
      <c r="A229" s="2">
        <v>43591</v>
      </c>
      <c r="B229" s="1">
        <v>4528</v>
      </c>
      <c r="C229" s="1">
        <v>1.1000000000000001</v>
      </c>
      <c r="D229" s="1">
        <v>227</v>
      </c>
      <c r="F229" s="2">
        <v>43591</v>
      </c>
      <c r="G229" s="1">
        <f t="shared" si="11"/>
        <v>0.83919597989949746</v>
      </c>
      <c r="H229" s="1">
        <f t="shared" si="12"/>
        <v>0.44147157190635455</v>
      </c>
      <c r="I229" s="1">
        <f t="shared" si="13"/>
        <v>0.76677906600766776</v>
      </c>
    </row>
    <row r="230" spans="1:9" x14ac:dyDescent="0.35">
      <c r="A230" s="2">
        <v>43598</v>
      </c>
      <c r="B230" s="1">
        <v>4560</v>
      </c>
      <c r="C230" s="1">
        <v>1.002</v>
      </c>
      <c r="D230" s="1">
        <v>226.94</v>
      </c>
      <c r="F230" s="2">
        <v>43598</v>
      </c>
      <c r="G230" s="1">
        <f t="shared" si="11"/>
        <v>0.84924623115577891</v>
      </c>
      <c r="H230" s="1">
        <f t="shared" si="12"/>
        <v>0.37591973244147159</v>
      </c>
      <c r="I230" s="1">
        <f t="shared" si="13"/>
        <v>0.76650191694766501</v>
      </c>
    </row>
    <row r="231" spans="1:9" x14ac:dyDescent="0.35">
      <c r="A231" s="2">
        <v>43605</v>
      </c>
      <c r="B231" s="1">
        <v>4578</v>
      </c>
      <c r="C231" s="1">
        <v>1.25</v>
      </c>
      <c r="D231" s="1">
        <v>234.45</v>
      </c>
      <c r="F231" s="2">
        <v>43605</v>
      </c>
      <c r="G231" s="1">
        <f t="shared" si="11"/>
        <v>0.85489949748743721</v>
      </c>
      <c r="H231" s="1">
        <f t="shared" si="12"/>
        <v>0.5418060200668896</v>
      </c>
      <c r="I231" s="1">
        <f t="shared" si="13"/>
        <v>0.80119174095801182</v>
      </c>
    </row>
    <row r="232" spans="1:9" x14ac:dyDescent="0.35">
      <c r="A232" s="2">
        <v>43612</v>
      </c>
      <c r="B232" s="1">
        <v>4600</v>
      </c>
      <c r="C232" s="1">
        <v>1.2190000000000001</v>
      </c>
      <c r="D232" s="1">
        <v>233.24</v>
      </c>
      <c r="F232" s="2">
        <v>43612</v>
      </c>
      <c r="G232" s="1">
        <f t="shared" si="11"/>
        <v>0.86180904522613067</v>
      </c>
      <c r="H232" s="1">
        <f t="shared" si="12"/>
        <v>0.52107023411371245</v>
      </c>
      <c r="I232" s="1">
        <f t="shared" si="13"/>
        <v>0.79560256824795605</v>
      </c>
    </row>
    <row r="233" spans="1:9" x14ac:dyDescent="0.35">
      <c r="A233" s="2">
        <v>43619</v>
      </c>
      <c r="B233" s="1">
        <v>4634</v>
      </c>
      <c r="C233" s="1">
        <v>1.23</v>
      </c>
      <c r="D233" s="1">
        <v>248.28</v>
      </c>
      <c r="F233" s="2">
        <v>43619</v>
      </c>
      <c r="G233" s="1">
        <f t="shared" si="11"/>
        <v>0.87248743718592969</v>
      </c>
      <c r="H233" s="1">
        <f t="shared" si="12"/>
        <v>0.52842809364548493</v>
      </c>
      <c r="I233" s="1">
        <f t="shared" si="13"/>
        <v>0.86507459928865071</v>
      </c>
    </row>
    <row r="234" spans="1:9" x14ac:dyDescent="0.35">
      <c r="A234" s="2">
        <v>43626</v>
      </c>
      <c r="B234" s="1">
        <v>4550</v>
      </c>
      <c r="C234" s="1">
        <v>1.2549999999999999</v>
      </c>
      <c r="D234" s="1">
        <v>238.8</v>
      </c>
      <c r="F234" s="2">
        <v>43626</v>
      </c>
      <c r="G234" s="1">
        <f t="shared" si="11"/>
        <v>0.84610552763819091</v>
      </c>
      <c r="H234" s="1">
        <f t="shared" si="12"/>
        <v>0.54515050167224077</v>
      </c>
      <c r="I234" s="1">
        <f t="shared" si="13"/>
        <v>0.82128504780821288</v>
      </c>
    </row>
    <row r="235" spans="1:9" x14ac:dyDescent="0.35">
      <c r="A235" s="2">
        <v>43633</v>
      </c>
      <c r="B235" s="1">
        <v>4514</v>
      </c>
      <c r="C235" s="1">
        <v>1.3</v>
      </c>
      <c r="D235" s="1">
        <v>238.02</v>
      </c>
      <c r="F235" s="2">
        <v>43633</v>
      </c>
      <c r="G235" s="1">
        <f t="shared" si="11"/>
        <v>0.83479899497487442</v>
      </c>
      <c r="H235" s="1">
        <f t="shared" si="12"/>
        <v>0.5752508361204014</v>
      </c>
      <c r="I235" s="1">
        <f t="shared" si="13"/>
        <v>0.81768211002817681</v>
      </c>
    </row>
    <row r="236" spans="1:9" x14ac:dyDescent="0.35">
      <c r="A236" s="2">
        <v>43640</v>
      </c>
      <c r="B236" s="1">
        <v>4564</v>
      </c>
      <c r="C236" s="1">
        <v>1.2789999999999999</v>
      </c>
      <c r="D236" s="1">
        <v>238.55</v>
      </c>
      <c r="F236" s="2">
        <v>43640</v>
      </c>
      <c r="G236" s="1">
        <f t="shared" si="11"/>
        <v>0.85050251256281406</v>
      </c>
      <c r="H236" s="1">
        <f t="shared" si="12"/>
        <v>0.56120401337792636</v>
      </c>
      <c r="I236" s="1">
        <f t="shared" si="13"/>
        <v>0.82013026005820133</v>
      </c>
    </row>
    <row r="237" spans="1:9" x14ac:dyDescent="0.35">
      <c r="A237" s="2">
        <v>43647</v>
      </c>
      <c r="B237" s="1">
        <v>4630</v>
      </c>
      <c r="C237" s="1">
        <v>1.2170000000000001</v>
      </c>
      <c r="D237" s="1">
        <v>242.83</v>
      </c>
      <c r="F237" s="2">
        <v>43647</v>
      </c>
      <c r="G237" s="1">
        <f t="shared" si="11"/>
        <v>0.87123115577889443</v>
      </c>
      <c r="H237" s="1">
        <f t="shared" si="12"/>
        <v>0.51973244147157194</v>
      </c>
      <c r="I237" s="1">
        <f t="shared" si="13"/>
        <v>0.839900226338399</v>
      </c>
    </row>
    <row r="238" spans="1:9" x14ac:dyDescent="0.35">
      <c r="A238" s="2">
        <v>43654</v>
      </c>
      <c r="B238" s="1">
        <v>4682</v>
      </c>
      <c r="C238" s="1">
        <v>1.224</v>
      </c>
      <c r="D238" s="1">
        <v>237.02</v>
      </c>
      <c r="F238" s="2">
        <v>43654</v>
      </c>
      <c r="G238" s="1">
        <f t="shared" si="11"/>
        <v>0.88756281407035176</v>
      </c>
      <c r="H238" s="1">
        <f t="shared" si="12"/>
        <v>0.52441471571906351</v>
      </c>
      <c r="I238" s="1">
        <f t="shared" si="13"/>
        <v>0.81306295902813064</v>
      </c>
    </row>
    <row r="239" spans="1:9" x14ac:dyDescent="0.35">
      <c r="A239" s="2">
        <v>43661</v>
      </c>
      <c r="B239" s="1">
        <v>4650</v>
      </c>
      <c r="C239" s="1">
        <v>1.2</v>
      </c>
      <c r="D239" s="1">
        <v>232.85</v>
      </c>
      <c r="F239" s="2">
        <v>43661</v>
      </c>
      <c r="G239" s="1">
        <f t="shared" si="11"/>
        <v>0.87751256281407031</v>
      </c>
      <c r="H239" s="1">
        <f t="shared" si="12"/>
        <v>0.50836120401337792</v>
      </c>
      <c r="I239" s="1">
        <f t="shared" si="13"/>
        <v>0.79380109935793797</v>
      </c>
    </row>
    <row r="240" spans="1:9" x14ac:dyDescent="0.35">
      <c r="A240" s="2">
        <v>43668</v>
      </c>
      <c r="B240" s="1">
        <v>4650</v>
      </c>
      <c r="C240" s="1">
        <v>1.18</v>
      </c>
      <c r="D240" s="1">
        <v>230.55</v>
      </c>
      <c r="F240" s="2">
        <v>43668</v>
      </c>
      <c r="G240" s="1">
        <f t="shared" si="11"/>
        <v>0.87751256281407031</v>
      </c>
      <c r="H240" s="1">
        <f t="shared" si="12"/>
        <v>0.49498327759197319</v>
      </c>
      <c r="I240" s="1">
        <f t="shared" si="13"/>
        <v>0.78317705205783184</v>
      </c>
    </row>
    <row r="241" spans="1:9" x14ac:dyDescent="0.35">
      <c r="A241" s="2">
        <v>43675</v>
      </c>
      <c r="B241" s="1">
        <v>4670</v>
      </c>
      <c r="C241" s="1">
        <v>1.173</v>
      </c>
      <c r="D241" s="1">
        <v>220.81</v>
      </c>
      <c r="F241" s="2">
        <v>43675</v>
      </c>
      <c r="G241" s="1">
        <f t="shared" si="11"/>
        <v>0.88379396984924619</v>
      </c>
      <c r="H241" s="1">
        <f t="shared" si="12"/>
        <v>0.49030100334448162</v>
      </c>
      <c r="I241" s="1">
        <f t="shared" si="13"/>
        <v>0.73818652131738183</v>
      </c>
    </row>
    <row r="242" spans="1:9" x14ac:dyDescent="0.35">
      <c r="A242" s="2">
        <v>43682</v>
      </c>
      <c r="B242" s="1">
        <v>4662</v>
      </c>
      <c r="C242" s="1">
        <v>1.1120000000000001</v>
      </c>
      <c r="D242" s="1">
        <v>220.67</v>
      </c>
      <c r="F242" s="2">
        <v>43682</v>
      </c>
      <c r="G242" s="1">
        <f t="shared" si="11"/>
        <v>0.88128140703517588</v>
      </c>
      <c r="H242" s="1">
        <f t="shared" si="12"/>
        <v>0.4494983277591974</v>
      </c>
      <c r="I242" s="1">
        <f t="shared" si="13"/>
        <v>0.73753984017737528</v>
      </c>
    </row>
    <row r="243" spans="1:9" x14ac:dyDescent="0.35">
      <c r="A243" s="2">
        <v>43689</v>
      </c>
      <c r="B243" s="1">
        <v>4722</v>
      </c>
      <c r="C243" s="1">
        <v>1.071</v>
      </c>
      <c r="D243" s="1">
        <v>215.05</v>
      </c>
      <c r="F243" s="2">
        <v>43689</v>
      </c>
      <c r="G243" s="1">
        <f t="shared" si="11"/>
        <v>0.90012562814070352</v>
      </c>
      <c r="H243" s="1">
        <f t="shared" si="12"/>
        <v>0.42207357859531769</v>
      </c>
      <c r="I243" s="1">
        <f t="shared" si="13"/>
        <v>0.71158021155711582</v>
      </c>
    </row>
    <row r="244" spans="1:9" x14ac:dyDescent="0.35">
      <c r="A244" s="2">
        <v>43696</v>
      </c>
      <c r="B244" s="1">
        <v>4710</v>
      </c>
      <c r="C244" s="1">
        <v>1.0860000000000001</v>
      </c>
      <c r="D244" s="1">
        <v>219.5</v>
      </c>
      <c r="F244" s="2">
        <v>43696</v>
      </c>
      <c r="G244" s="1">
        <f t="shared" si="11"/>
        <v>0.89635678391959794</v>
      </c>
      <c r="H244" s="1">
        <f t="shared" si="12"/>
        <v>0.4321070234113713</v>
      </c>
      <c r="I244" s="1">
        <f t="shared" si="13"/>
        <v>0.73213543350732135</v>
      </c>
    </row>
    <row r="245" spans="1:9" x14ac:dyDescent="0.35">
      <c r="A245" s="2">
        <v>43703</v>
      </c>
      <c r="B245" s="1">
        <v>4840</v>
      </c>
      <c r="C245" s="1">
        <v>1.093</v>
      </c>
      <c r="D245" s="1">
        <v>224.2</v>
      </c>
      <c r="F245" s="2">
        <v>43703</v>
      </c>
      <c r="G245" s="1">
        <f t="shared" si="11"/>
        <v>0.93718592964824121</v>
      </c>
      <c r="H245" s="1">
        <f t="shared" si="12"/>
        <v>0.43678929765886287</v>
      </c>
      <c r="I245" s="1">
        <f t="shared" si="13"/>
        <v>0.75384544320753832</v>
      </c>
    </row>
    <row r="246" spans="1:9" x14ac:dyDescent="0.35">
      <c r="A246" s="2">
        <v>43710</v>
      </c>
      <c r="B246" s="1">
        <v>5014</v>
      </c>
      <c r="C246" s="1">
        <v>1.0860000000000001</v>
      </c>
      <c r="D246" s="1">
        <v>229.02</v>
      </c>
      <c r="F246" s="2">
        <v>43710</v>
      </c>
      <c r="G246" s="1">
        <f t="shared" si="11"/>
        <v>0.99183417085427139</v>
      </c>
      <c r="H246" s="1">
        <f t="shared" si="12"/>
        <v>0.4321070234113713</v>
      </c>
      <c r="I246" s="1">
        <f t="shared" si="13"/>
        <v>0.77610975102776114</v>
      </c>
    </row>
    <row r="247" spans="1:9" x14ac:dyDescent="0.35">
      <c r="A247" s="2">
        <v>43717</v>
      </c>
      <c r="B247" s="1">
        <v>4994</v>
      </c>
      <c r="C247" s="1">
        <v>1.026</v>
      </c>
      <c r="D247" s="1">
        <v>233</v>
      </c>
      <c r="F247" s="2">
        <v>43717</v>
      </c>
      <c r="G247" s="1">
        <f t="shared" si="11"/>
        <v>0.98555276381909551</v>
      </c>
      <c r="H247" s="1">
        <f t="shared" si="12"/>
        <v>0.39197324414715723</v>
      </c>
      <c r="I247" s="1">
        <f t="shared" si="13"/>
        <v>0.79449397200794492</v>
      </c>
    </row>
    <row r="248" spans="1:9" x14ac:dyDescent="0.35">
      <c r="A248" s="2">
        <v>43724</v>
      </c>
      <c r="B248" s="1">
        <v>4970</v>
      </c>
      <c r="C248" s="1">
        <v>1.02</v>
      </c>
      <c r="D248" s="1">
        <v>232</v>
      </c>
      <c r="F248" s="2">
        <v>43724</v>
      </c>
      <c r="G248" s="1">
        <f t="shared" si="11"/>
        <v>0.97801507537688437</v>
      </c>
      <c r="H248" s="1">
        <f t="shared" si="12"/>
        <v>0.38795986622073581</v>
      </c>
      <c r="I248" s="1">
        <f t="shared" si="13"/>
        <v>0.78987482100789874</v>
      </c>
    </row>
    <row r="249" spans="1:9" x14ac:dyDescent="0.35">
      <c r="A249" s="2">
        <v>43731</v>
      </c>
      <c r="B249" s="1">
        <v>4944</v>
      </c>
      <c r="C249" s="1">
        <v>1.119</v>
      </c>
      <c r="D249" s="1">
        <v>228.05</v>
      </c>
      <c r="F249" s="2">
        <v>43731</v>
      </c>
      <c r="G249" s="1">
        <f t="shared" si="11"/>
        <v>0.96984924623115576</v>
      </c>
      <c r="H249" s="1">
        <f t="shared" si="12"/>
        <v>0.45418060200668897</v>
      </c>
      <c r="I249" s="1">
        <f t="shared" si="13"/>
        <v>0.77162917455771629</v>
      </c>
    </row>
    <row r="250" spans="1:9" x14ac:dyDescent="0.35">
      <c r="A250" s="2">
        <v>43738</v>
      </c>
      <c r="B250" s="1">
        <v>5040</v>
      </c>
      <c r="C250" s="1">
        <v>1.0449999999999999</v>
      </c>
      <c r="D250" s="1">
        <v>222.76</v>
      </c>
      <c r="F250" s="2">
        <v>43738</v>
      </c>
      <c r="G250" s="1">
        <f t="shared" si="11"/>
        <v>1</v>
      </c>
      <c r="H250" s="1">
        <f t="shared" si="12"/>
        <v>0.40468227424749159</v>
      </c>
      <c r="I250" s="1">
        <f t="shared" si="13"/>
        <v>0.74719386576747182</v>
      </c>
    </row>
    <row r="251" spans="1:9" x14ac:dyDescent="0.35">
      <c r="A251" s="2">
        <v>43745</v>
      </c>
      <c r="B251" s="1">
        <v>5028</v>
      </c>
      <c r="C251" s="1">
        <v>0.99</v>
      </c>
      <c r="D251" s="1">
        <v>230.31</v>
      </c>
      <c r="F251" s="2">
        <v>43745</v>
      </c>
      <c r="G251" s="1">
        <f t="shared" si="11"/>
        <v>0.99623115577889443</v>
      </c>
      <c r="H251" s="1">
        <f t="shared" si="12"/>
        <v>0.36789297658862874</v>
      </c>
      <c r="I251" s="1">
        <f t="shared" si="13"/>
        <v>0.7820684558178207</v>
      </c>
    </row>
    <row r="252" spans="1:9" x14ac:dyDescent="0.35">
      <c r="A252" s="2">
        <v>43752</v>
      </c>
      <c r="B252" s="1">
        <v>5028</v>
      </c>
      <c r="C252" s="1">
        <v>0.98599999999999999</v>
      </c>
      <c r="D252" s="1">
        <v>235.55</v>
      </c>
      <c r="F252" s="2">
        <v>43752</v>
      </c>
      <c r="G252" s="1">
        <f t="shared" si="11"/>
        <v>0.99623115577889443</v>
      </c>
      <c r="H252" s="1">
        <f t="shared" si="12"/>
        <v>0.36521739130434783</v>
      </c>
      <c r="I252" s="1">
        <f t="shared" si="13"/>
        <v>0.8062728070580627</v>
      </c>
    </row>
    <row r="253" spans="1:9" x14ac:dyDescent="0.35">
      <c r="A253" s="2">
        <v>43759</v>
      </c>
      <c r="B253" s="1">
        <v>5006</v>
      </c>
      <c r="C253" s="1">
        <v>0.95</v>
      </c>
      <c r="D253" s="1">
        <v>240</v>
      </c>
      <c r="F253" s="2">
        <v>43759</v>
      </c>
      <c r="G253" s="1">
        <f t="shared" si="11"/>
        <v>0.98932160804020097</v>
      </c>
      <c r="H253" s="1">
        <f t="shared" si="12"/>
        <v>0.34113712374581939</v>
      </c>
      <c r="I253" s="1">
        <f t="shared" si="13"/>
        <v>0.82682802900826824</v>
      </c>
    </row>
    <row r="254" spans="1:9" x14ac:dyDescent="0.35">
      <c r="A254" s="2">
        <v>43766</v>
      </c>
      <c r="B254" s="1">
        <v>4960</v>
      </c>
      <c r="C254" s="1">
        <v>0.93500000000000005</v>
      </c>
      <c r="D254" s="1">
        <v>236.4</v>
      </c>
      <c r="F254" s="2">
        <v>43766</v>
      </c>
      <c r="G254" s="1">
        <f t="shared" si="11"/>
        <v>0.97487437185929648</v>
      </c>
      <c r="H254" s="1">
        <f t="shared" si="12"/>
        <v>0.33110367892976589</v>
      </c>
      <c r="I254" s="1">
        <f t="shared" si="13"/>
        <v>0.81019908540810204</v>
      </c>
    </row>
    <row r="255" spans="1:9" x14ac:dyDescent="0.35">
      <c r="A255" s="2">
        <v>43773</v>
      </c>
      <c r="B255" s="1">
        <v>4934</v>
      </c>
      <c r="C255" s="1">
        <v>0.99299999999999999</v>
      </c>
      <c r="D255" s="1">
        <v>240.17</v>
      </c>
      <c r="F255" s="2">
        <v>43773</v>
      </c>
      <c r="G255" s="1">
        <f t="shared" si="11"/>
        <v>0.96670854271356788</v>
      </c>
      <c r="H255" s="1">
        <f t="shared" si="12"/>
        <v>0.3698996655518394</v>
      </c>
      <c r="I255" s="1">
        <f t="shared" si="13"/>
        <v>0.827613284678276</v>
      </c>
    </row>
    <row r="256" spans="1:9" x14ac:dyDescent="0.35">
      <c r="A256" s="2">
        <v>43780</v>
      </c>
      <c r="B256" s="1">
        <v>4900</v>
      </c>
      <c r="C256" s="1">
        <v>0.92200000000000004</v>
      </c>
      <c r="D256" s="1">
        <v>240</v>
      </c>
      <c r="F256" s="2">
        <v>43780</v>
      </c>
      <c r="G256" s="1">
        <f t="shared" si="11"/>
        <v>0.95603015075376885</v>
      </c>
      <c r="H256" s="1">
        <f t="shared" si="12"/>
        <v>0.32240802675585284</v>
      </c>
      <c r="I256" s="1">
        <f t="shared" si="13"/>
        <v>0.82682802900826824</v>
      </c>
    </row>
    <row r="257" spans="1:9" x14ac:dyDescent="0.35">
      <c r="A257" s="2">
        <v>43787</v>
      </c>
      <c r="B257" s="1">
        <v>4914</v>
      </c>
      <c r="C257" s="1">
        <v>1.028</v>
      </c>
      <c r="D257" s="1">
        <v>238.13</v>
      </c>
      <c r="F257" s="2">
        <v>43787</v>
      </c>
      <c r="G257" s="1">
        <f t="shared" si="11"/>
        <v>0.960427135678392</v>
      </c>
      <c r="H257" s="1">
        <f t="shared" si="12"/>
        <v>0.39331103678929769</v>
      </c>
      <c r="I257" s="1">
        <f t="shared" si="13"/>
        <v>0.81819021663818181</v>
      </c>
    </row>
    <row r="258" spans="1:9" x14ac:dyDescent="0.35">
      <c r="A258" s="2">
        <v>43794</v>
      </c>
      <c r="B258" s="1">
        <v>4926</v>
      </c>
      <c r="C258" s="1">
        <v>0.996</v>
      </c>
      <c r="D258" s="1">
        <v>233.98</v>
      </c>
      <c r="F258" s="2">
        <v>43794</v>
      </c>
      <c r="G258" s="1">
        <f t="shared" si="11"/>
        <v>0.96419597989949746</v>
      </c>
      <c r="H258" s="1">
        <f t="shared" si="12"/>
        <v>0.37190635451505016</v>
      </c>
      <c r="I258" s="1">
        <f t="shared" si="13"/>
        <v>0.79902073998799017</v>
      </c>
    </row>
    <row r="259" spans="1:9" x14ac:dyDescent="0.35">
      <c r="A259" s="2">
        <v>43801</v>
      </c>
      <c r="B259" s="1">
        <v>4950</v>
      </c>
      <c r="C259" s="1">
        <v>0.94</v>
      </c>
      <c r="D259" s="1">
        <v>235.14</v>
      </c>
      <c r="F259" s="2">
        <v>43801</v>
      </c>
      <c r="G259" s="1">
        <f t="shared" si="11"/>
        <v>0.97173366834170849</v>
      </c>
      <c r="H259" s="1">
        <f t="shared" si="12"/>
        <v>0.334448160535117</v>
      </c>
      <c r="I259" s="1">
        <f t="shared" si="13"/>
        <v>0.8043789551480437</v>
      </c>
    </row>
    <row r="260" spans="1:9" x14ac:dyDescent="0.35">
      <c r="A260" s="2">
        <v>43808</v>
      </c>
      <c r="B260" s="1">
        <v>4850</v>
      </c>
      <c r="C260" s="1">
        <v>0.94799999999999995</v>
      </c>
      <c r="D260" s="1">
        <v>241.21</v>
      </c>
      <c r="F260" s="2">
        <v>43808</v>
      </c>
      <c r="G260" s="1">
        <f t="shared" ref="G260:G269" si="14">(B260-$L$3)/($L$4-$L$3)</f>
        <v>0.9403266331658291</v>
      </c>
      <c r="H260" s="1">
        <f t="shared" ref="H260:H269" si="15">(C260-$M$3)/($M$4-$M$3)</f>
        <v>0.33979933110367894</v>
      </c>
      <c r="I260" s="1">
        <f t="shared" ref="I260:I269" si="16">(D260-$N$3)/($N$4-$N$3)</f>
        <v>0.83241720171832423</v>
      </c>
    </row>
    <row r="261" spans="1:9" x14ac:dyDescent="0.35">
      <c r="A261" s="2">
        <v>43815</v>
      </c>
      <c r="B261" s="1">
        <v>4822</v>
      </c>
      <c r="C261" s="1">
        <v>0.93200000000000005</v>
      </c>
      <c r="D261" s="1">
        <v>244.71</v>
      </c>
      <c r="F261" s="2">
        <v>43815</v>
      </c>
      <c r="G261" s="1">
        <f t="shared" si="14"/>
        <v>0.93153266331658291</v>
      </c>
      <c r="H261" s="1">
        <f t="shared" si="15"/>
        <v>0.32909698996655518</v>
      </c>
      <c r="I261" s="1">
        <f t="shared" si="16"/>
        <v>0.84858423021848584</v>
      </c>
    </row>
    <row r="262" spans="1:9" x14ac:dyDescent="0.35">
      <c r="A262" s="2">
        <v>43822</v>
      </c>
      <c r="B262" s="1">
        <v>4788</v>
      </c>
      <c r="C262" s="1">
        <v>0.94199999999999995</v>
      </c>
      <c r="D262" s="1">
        <v>252.06</v>
      </c>
      <c r="F262" s="2">
        <v>43822</v>
      </c>
      <c r="G262" s="1">
        <f t="shared" si="14"/>
        <v>0.92085427135678388</v>
      </c>
      <c r="H262" s="1">
        <f t="shared" si="15"/>
        <v>0.33578595317725751</v>
      </c>
      <c r="I262" s="1">
        <f t="shared" si="16"/>
        <v>0.8825349900688253</v>
      </c>
    </row>
    <row r="263" spans="1:9" x14ac:dyDescent="0.35">
      <c r="A263" s="2">
        <v>43829</v>
      </c>
      <c r="B263" s="1">
        <v>4784</v>
      </c>
      <c r="C263" s="1">
        <v>0.93600000000000005</v>
      </c>
      <c r="D263" s="1">
        <v>255</v>
      </c>
      <c r="F263" s="2">
        <v>43829</v>
      </c>
      <c r="G263" s="1">
        <f t="shared" si="14"/>
        <v>0.91959798994974873</v>
      </c>
      <c r="H263" s="1">
        <f t="shared" si="15"/>
        <v>0.33177257525083614</v>
      </c>
      <c r="I263" s="1">
        <f t="shared" si="16"/>
        <v>0.89611529400896106</v>
      </c>
    </row>
    <row r="264" spans="1:9" x14ac:dyDescent="0.35">
      <c r="A264" s="2">
        <v>43836</v>
      </c>
      <c r="B264" s="1">
        <v>4700</v>
      </c>
      <c r="C264" s="1">
        <v>0.98599999999999999</v>
      </c>
      <c r="D264" s="1">
        <v>258.19</v>
      </c>
      <c r="F264" s="2">
        <v>43836</v>
      </c>
      <c r="G264" s="1">
        <f t="shared" si="14"/>
        <v>0.89321608040201006</v>
      </c>
      <c r="H264" s="1">
        <f t="shared" si="15"/>
        <v>0.36521739130434783</v>
      </c>
      <c r="I264" s="1">
        <f t="shared" si="16"/>
        <v>0.91085038569910848</v>
      </c>
    </row>
    <row r="265" spans="1:9" x14ac:dyDescent="0.35">
      <c r="A265" s="2">
        <v>43843</v>
      </c>
      <c r="B265" s="1">
        <v>4740</v>
      </c>
      <c r="C265" s="1">
        <v>1.0429999999999999</v>
      </c>
      <c r="D265" s="1">
        <v>262.5</v>
      </c>
      <c r="F265" s="2">
        <v>43843</v>
      </c>
      <c r="G265" s="1">
        <f t="shared" si="14"/>
        <v>0.90577889447236182</v>
      </c>
      <c r="H265" s="1">
        <f t="shared" si="15"/>
        <v>0.40334448160535114</v>
      </c>
      <c r="I265" s="1">
        <f t="shared" si="16"/>
        <v>0.93075892650930758</v>
      </c>
    </row>
    <row r="266" spans="1:9" x14ac:dyDescent="0.35">
      <c r="A266" s="2">
        <v>43850</v>
      </c>
      <c r="B266" s="1">
        <v>4732</v>
      </c>
      <c r="C266" s="1">
        <v>1.0009999999999999</v>
      </c>
      <c r="D266" s="1">
        <v>265.49</v>
      </c>
      <c r="F266" s="2">
        <v>43850</v>
      </c>
      <c r="G266" s="1">
        <f t="shared" si="14"/>
        <v>0.90326633165829151</v>
      </c>
      <c r="H266" s="1">
        <f t="shared" si="15"/>
        <v>0.37525083612040128</v>
      </c>
      <c r="I266" s="1">
        <f t="shared" si="16"/>
        <v>0.9445701879994457</v>
      </c>
    </row>
    <row r="267" spans="1:9" x14ac:dyDescent="0.35">
      <c r="A267" s="2">
        <v>43857</v>
      </c>
      <c r="B267" s="1">
        <v>4838</v>
      </c>
      <c r="C267" s="1">
        <v>0.997</v>
      </c>
      <c r="D267" s="1">
        <v>252.2</v>
      </c>
      <c r="F267" s="2">
        <v>43857</v>
      </c>
      <c r="G267" s="1">
        <f t="shared" si="14"/>
        <v>0.93655778894472363</v>
      </c>
      <c r="H267" s="1">
        <f t="shared" si="15"/>
        <v>0.37257525083612031</v>
      </c>
      <c r="I267" s="1">
        <f t="shared" si="16"/>
        <v>0.88318167120883173</v>
      </c>
    </row>
    <row r="268" spans="1:9" x14ac:dyDescent="0.35">
      <c r="A268" s="2">
        <v>43864</v>
      </c>
      <c r="B268" s="1">
        <v>4852</v>
      </c>
      <c r="C268" s="1">
        <v>0.999</v>
      </c>
      <c r="D268" s="1">
        <v>254.3</v>
      </c>
      <c r="F268" s="2">
        <v>43864</v>
      </c>
      <c r="G268" s="1">
        <f t="shared" si="14"/>
        <v>0.94095477386934678</v>
      </c>
      <c r="H268" s="1">
        <f t="shared" si="15"/>
        <v>0.37391304347826082</v>
      </c>
      <c r="I268" s="1">
        <f t="shared" si="16"/>
        <v>0.89288188830892878</v>
      </c>
    </row>
    <row r="269" spans="1:9" x14ac:dyDescent="0.35">
      <c r="A269" s="2">
        <v>43871</v>
      </c>
      <c r="B269" s="1">
        <v>4780</v>
      </c>
      <c r="C269" s="1">
        <v>1.0329999999999999</v>
      </c>
      <c r="D269" s="1">
        <v>253.89</v>
      </c>
      <c r="F269" s="2">
        <v>43871</v>
      </c>
      <c r="G269" s="1">
        <f t="shared" si="14"/>
        <v>0.91834170854271358</v>
      </c>
      <c r="H269" s="1">
        <f t="shared" si="15"/>
        <v>0.3966555183946488</v>
      </c>
      <c r="I269" s="1">
        <f t="shared" si="16"/>
        <v>0.89098803639890978</v>
      </c>
    </row>
  </sheetData>
  <mergeCells count="2">
    <mergeCell ref="A1:D1"/>
    <mergeCell ref="G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9"/>
  <sheetViews>
    <sheetView workbookViewId="0">
      <selection activeCell="P3" sqref="P3"/>
    </sheetView>
  </sheetViews>
  <sheetFormatPr defaultRowHeight="14.5" x14ac:dyDescent="0.35"/>
  <cols>
    <col min="1" max="1" width="12.08984375" style="1" customWidth="1"/>
    <col min="2" max="2" width="9.1796875" style="1" customWidth="1"/>
    <col min="3" max="3" width="9.26953125" style="1" customWidth="1"/>
    <col min="4" max="4" width="10.1796875" style="1" customWidth="1"/>
    <col min="5" max="5" width="8.7265625" style="1"/>
    <col min="6" max="6" width="15.54296875" style="1" customWidth="1"/>
    <col min="7" max="7" width="13.90625" style="1" customWidth="1"/>
    <col min="8" max="8" width="17.81640625" style="1" customWidth="1"/>
    <col min="9" max="9" width="11.90625" style="1" customWidth="1"/>
    <col min="10" max="10" width="16.08984375" style="1" customWidth="1"/>
    <col min="11" max="11" width="17.08984375" style="1" customWidth="1"/>
    <col min="12" max="16384" width="8.7265625" style="1"/>
  </cols>
  <sheetData>
    <row r="1" spans="1:11" ht="36" customHeight="1" thickBot="1" x14ac:dyDescent="0.4">
      <c r="A1" s="57" t="s">
        <v>14</v>
      </c>
      <c r="B1" s="57"/>
      <c r="C1" s="57"/>
      <c r="D1" s="57"/>
      <c r="F1" s="58" t="s">
        <v>28</v>
      </c>
      <c r="G1" s="58"/>
      <c r="H1" s="58"/>
      <c r="I1" s="58"/>
      <c r="J1" s="58"/>
      <c r="K1" s="58"/>
    </row>
    <row r="2" spans="1:11" x14ac:dyDescent="0.35">
      <c r="A2" s="1" t="s">
        <v>3</v>
      </c>
      <c r="B2" s="1" t="s">
        <v>0</v>
      </c>
      <c r="C2" s="1" t="s">
        <v>1</v>
      </c>
      <c r="D2" s="1" t="s">
        <v>2</v>
      </c>
      <c r="F2" s="7" t="s">
        <v>0</v>
      </c>
      <c r="G2" s="7"/>
      <c r="H2" s="7" t="s">
        <v>1</v>
      </c>
      <c r="I2" s="7"/>
      <c r="J2" s="7" t="s">
        <v>2</v>
      </c>
      <c r="K2" s="7"/>
    </row>
    <row r="3" spans="1:11" x14ac:dyDescent="0.35">
      <c r="A3" s="2">
        <v>42009</v>
      </c>
      <c r="B3" s="1">
        <v>9.4780748066182685</v>
      </c>
      <c r="C3" s="1">
        <v>7.6009024595420822</v>
      </c>
      <c r="D3" s="1">
        <v>19.876173502104052</v>
      </c>
      <c r="F3" s="5"/>
      <c r="G3" s="5"/>
      <c r="H3" s="5"/>
      <c r="I3" s="5"/>
      <c r="J3" s="5"/>
      <c r="K3" s="5"/>
    </row>
    <row r="4" spans="1:11" x14ac:dyDescent="0.35">
      <c r="A4" s="2">
        <v>42016</v>
      </c>
      <c r="B4" s="1">
        <v>10.338543824821731</v>
      </c>
      <c r="C4" s="1">
        <v>13.343905647351566</v>
      </c>
      <c r="D4" s="1">
        <v>20.43195078654799</v>
      </c>
      <c r="F4" s="5" t="s">
        <v>15</v>
      </c>
      <c r="G4" s="5">
        <v>9.7787401417509443</v>
      </c>
      <c r="H4" s="5" t="s">
        <v>15</v>
      </c>
      <c r="I4" s="5">
        <v>14.531210389956659</v>
      </c>
      <c r="J4" s="5" t="s">
        <v>15</v>
      </c>
      <c r="K4" s="5">
        <v>19.500561813168826</v>
      </c>
    </row>
    <row r="5" spans="1:11" x14ac:dyDescent="0.35">
      <c r="A5" s="2">
        <v>42023</v>
      </c>
      <c r="B5" s="1">
        <v>11.045909368600698</v>
      </c>
      <c r="C5" s="1">
        <v>12.491251587763836</v>
      </c>
      <c r="D5" s="1">
        <v>20.350189871399621</v>
      </c>
      <c r="F5" s="5" t="s">
        <v>16</v>
      </c>
      <c r="G5" s="5">
        <v>5.5161974053571872E-2</v>
      </c>
      <c r="H5" s="5" t="s">
        <v>16</v>
      </c>
      <c r="I5" s="5">
        <v>8.3819037224606083E-2</v>
      </c>
      <c r="J5" s="5" t="s">
        <v>16</v>
      </c>
      <c r="K5" s="5">
        <v>3.0550468839682536E-2</v>
      </c>
    </row>
    <row r="6" spans="1:11" x14ac:dyDescent="0.35">
      <c r="A6" s="2">
        <v>42030</v>
      </c>
      <c r="B6" s="1">
        <v>10.872124024782218</v>
      </c>
      <c r="C6" s="1">
        <v>15.468199512392689</v>
      </c>
      <c r="D6" s="1">
        <v>20.533835214519723</v>
      </c>
      <c r="F6" s="5" t="s">
        <v>17</v>
      </c>
      <c r="G6" s="5">
        <v>9.803667217253917</v>
      </c>
      <c r="H6" s="5" t="s">
        <v>17</v>
      </c>
      <c r="I6" s="5">
        <v>14.608503073493935</v>
      </c>
      <c r="J6" s="5" t="s">
        <v>17</v>
      </c>
      <c r="K6" s="5">
        <v>19.423472752737222</v>
      </c>
    </row>
    <row r="7" spans="1:11" x14ac:dyDescent="0.35">
      <c r="A7" s="2">
        <v>42037</v>
      </c>
      <c r="B7" s="1">
        <v>11.979353961036511</v>
      </c>
      <c r="C7" s="1">
        <v>15.27899741491407</v>
      </c>
      <c r="D7" s="1">
        <v>20.467030737711436</v>
      </c>
      <c r="F7" s="5" t="s">
        <v>18</v>
      </c>
      <c r="G7" s="5">
        <v>9.8570770547134643</v>
      </c>
      <c r="H7" s="5" t="s">
        <v>18</v>
      </c>
      <c r="I7" s="5">
        <v>12.847926531702569</v>
      </c>
      <c r="J7" s="5" t="s">
        <v>18</v>
      </c>
      <c r="K7" s="5" t="e">
        <v>#N/A</v>
      </c>
    </row>
    <row r="8" spans="1:11" x14ac:dyDescent="0.35">
      <c r="A8" s="2">
        <v>42044</v>
      </c>
      <c r="B8" s="1">
        <v>12.02322495034969</v>
      </c>
      <c r="C8" s="1">
        <v>13.583578500616985</v>
      </c>
      <c r="D8" s="1">
        <v>20.959820211825047</v>
      </c>
      <c r="F8" s="5" t="s">
        <v>19</v>
      </c>
      <c r="G8" s="5">
        <v>0.90135408295353714</v>
      </c>
      <c r="H8" s="5" t="s">
        <v>19</v>
      </c>
      <c r="I8" s="5">
        <v>1.3696143535084586</v>
      </c>
      <c r="J8" s="5" t="s">
        <v>19</v>
      </c>
      <c r="K8" s="5">
        <v>0.4991987741056847</v>
      </c>
    </row>
    <row r="9" spans="1:11" x14ac:dyDescent="0.35">
      <c r="A9" s="2">
        <v>42051</v>
      </c>
      <c r="B9" s="1">
        <v>11.242664100328065</v>
      </c>
      <c r="C9" s="1">
        <v>14.058456736574664</v>
      </c>
      <c r="D9" s="1">
        <v>20.751888356351749</v>
      </c>
      <c r="F9" s="5" t="s">
        <v>20</v>
      </c>
      <c r="G9" s="5">
        <v>0.812439182857012</v>
      </c>
      <c r="H9" s="5" t="s">
        <v>20</v>
      </c>
      <c r="I9" s="5">
        <v>1.8758434773363928</v>
      </c>
      <c r="J9" s="5" t="s">
        <v>20</v>
      </c>
      <c r="K9" s="5">
        <v>0.24919941606861842</v>
      </c>
    </row>
    <row r="10" spans="1:11" x14ac:dyDescent="0.35">
      <c r="A10" s="2">
        <v>42058</v>
      </c>
      <c r="B10" s="1">
        <v>9.8851708207502309</v>
      </c>
      <c r="C10" s="1">
        <v>13.71236979904476</v>
      </c>
      <c r="D10" s="1">
        <v>20.05757303228312</v>
      </c>
      <c r="F10" s="5" t="s">
        <v>21</v>
      </c>
      <c r="G10" s="5">
        <v>0.36671437177183552</v>
      </c>
      <c r="H10" s="5" t="s">
        <v>21</v>
      </c>
      <c r="I10" s="5">
        <v>2.8262423491722077</v>
      </c>
      <c r="J10" s="5" t="s">
        <v>21</v>
      </c>
      <c r="K10" s="5">
        <v>-0.21874732049489598</v>
      </c>
    </row>
    <row r="11" spans="1:11" x14ac:dyDescent="0.35">
      <c r="A11" s="2">
        <v>42065</v>
      </c>
      <c r="B11" s="1">
        <v>11.356528931767846</v>
      </c>
      <c r="C11" s="1">
        <v>15.478299645895369</v>
      </c>
      <c r="D11" s="1">
        <v>20.275583558387517</v>
      </c>
      <c r="F11" s="5" t="s">
        <v>22</v>
      </c>
      <c r="G11" s="5">
        <v>-7.7169304127632093E-2</v>
      </c>
      <c r="H11" s="5" t="s">
        <v>22</v>
      </c>
      <c r="I11" s="5">
        <v>-0.65576058528064107</v>
      </c>
      <c r="J11" s="5" t="s">
        <v>22</v>
      </c>
      <c r="K11" s="5">
        <v>0.29455505369875512</v>
      </c>
    </row>
    <row r="12" spans="1:11" x14ac:dyDescent="0.35">
      <c r="A12" s="2">
        <v>42072</v>
      </c>
      <c r="B12" s="1">
        <v>10.741816742940571</v>
      </c>
      <c r="C12" s="1">
        <v>15.151563702647419</v>
      </c>
      <c r="D12" s="1">
        <v>20.095726661671932</v>
      </c>
      <c r="F12" s="5" t="s">
        <v>23</v>
      </c>
      <c r="G12" s="5">
        <v>4.9468157182408623</v>
      </c>
      <c r="H12" s="5" t="s">
        <v>23</v>
      </c>
      <c r="I12" s="5">
        <v>10.434336367507585</v>
      </c>
      <c r="J12" s="5" t="s">
        <v>23</v>
      </c>
      <c r="K12" s="5">
        <v>2.8561466831998175</v>
      </c>
    </row>
    <row r="13" spans="1:11" x14ac:dyDescent="0.35">
      <c r="A13" s="2">
        <v>42079</v>
      </c>
      <c r="B13" s="1">
        <v>12.16352520495032</v>
      </c>
      <c r="C13" s="1">
        <v>16.043695328382071</v>
      </c>
      <c r="D13" s="1">
        <v>20.395017015174325</v>
      </c>
      <c r="F13" s="5" t="s">
        <v>24</v>
      </c>
      <c r="G13" s="5">
        <v>7.2167094867094574</v>
      </c>
      <c r="H13" s="5" t="s">
        <v>24</v>
      </c>
      <c r="I13" s="5">
        <v>7.6009024595420822</v>
      </c>
      <c r="J13" s="5" t="s">
        <v>24</v>
      </c>
      <c r="K13" s="5">
        <v>18.103673528625229</v>
      </c>
    </row>
    <row r="14" spans="1:11" x14ac:dyDescent="0.35">
      <c r="A14" s="2">
        <v>42086</v>
      </c>
      <c r="B14" s="1">
        <v>10.943463865719281</v>
      </c>
      <c r="C14" s="1">
        <v>13.025852477023484</v>
      </c>
      <c r="D14" s="1">
        <v>20.303456688213316</v>
      </c>
      <c r="F14" s="5" t="s">
        <v>25</v>
      </c>
      <c r="G14" s="5">
        <v>12.16352520495032</v>
      </c>
      <c r="H14" s="5" t="s">
        <v>25</v>
      </c>
      <c r="I14" s="5">
        <v>18.035238827049668</v>
      </c>
      <c r="J14" s="5" t="s">
        <v>25</v>
      </c>
      <c r="K14" s="5">
        <v>20.959820211825047</v>
      </c>
    </row>
    <row r="15" spans="1:11" x14ac:dyDescent="0.35">
      <c r="A15" s="2">
        <v>42093</v>
      </c>
      <c r="B15" s="1">
        <v>9.8622488045195311</v>
      </c>
      <c r="C15" s="1">
        <v>13.663524200966393</v>
      </c>
      <c r="D15" s="1">
        <v>20.246022028745958</v>
      </c>
      <c r="F15" s="5" t="s">
        <v>26</v>
      </c>
      <c r="G15" s="5">
        <v>2610.9236178475021</v>
      </c>
      <c r="H15" s="5" t="s">
        <v>26</v>
      </c>
      <c r="I15" s="5">
        <v>3879.8331741184279</v>
      </c>
      <c r="J15" s="5" t="s">
        <v>26</v>
      </c>
      <c r="K15" s="5">
        <v>5206.6500041160762</v>
      </c>
    </row>
    <row r="16" spans="1:11" ht="15" thickBot="1" x14ac:dyDescent="0.4">
      <c r="A16" s="2">
        <v>42100</v>
      </c>
      <c r="B16" s="1">
        <v>10.754257948116578</v>
      </c>
      <c r="C16" s="1">
        <v>12.479909311159902</v>
      </c>
      <c r="D16" s="1">
        <v>20.522507127611153</v>
      </c>
      <c r="F16" s="6" t="s">
        <v>27</v>
      </c>
      <c r="G16" s="6">
        <v>267</v>
      </c>
      <c r="H16" s="6" t="s">
        <v>27</v>
      </c>
      <c r="I16" s="6">
        <v>267</v>
      </c>
      <c r="J16" s="6" t="s">
        <v>27</v>
      </c>
      <c r="K16" s="6">
        <v>267</v>
      </c>
    </row>
    <row r="17" spans="1:14" ht="15" thickBot="1" x14ac:dyDescent="0.4">
      <c r="A17" s="2">
        <v>42107</v>
      </c>
      <c r="B17" s="1">
        <v>11.455243384629144</v>
      </c>
      <c r="C17" s="1">
        <v>13.498056327178823</v>
      </c>
      <c r="D17" s="1">
        <v>20.485691257430787</v>
      </c>
    </row>
    <row r="18" spans="1:14" x14ac:dyDescent="0.35">
      <c r="A18" s="2">
        <v>42114</v>
      </c>
      <c r="B18" s="1">
        <v>11.972228294331343</v>
      </c>
      <c r="C18" s="1">
        <v>13.74723171721098</v>
      </c>
      <c r="D18" s="1">
        <v>20.509403209314058</v>
      </c>
      <c r="K18" s="7"/>
      <c r="L18" s="7" t="s">
        <v>0</v>
      </c>
      <c r="M18" s="7" t="s">
        <v>1</v>
      </c>
      <c r="N18" s="7" t="s">
        <v>2</v>
      </c>
    </row>
    <row r="19" spans="1:14" x14ac:dyDescent="0.35">
      <c r="A19" s="2">
        <v>42121</v>
      </c>
      <c r="B19" s="1">
        <v>9.9964312981788659</v>
      </c>
      <c r="C19" s="1">
        <v>11.661345470088502</v>
      </c>
      <c r="D19" s="1">
        <v>19.850324231702583</v>
      </c>
      <c r="K19" s="5" t="s">
        <v>0</v>
      </c>
      <c r="L19" s="5">
        <v>1</v>
      </c>
      <c r="M19" s="5"/>
      <c r="N19" s="5"/>
    </row>
    <row r="20" spans="1:14" x14ac:dyDescent="0.35">
      <c r="A20" s="2">
        <v>42128</v>
      </c>
      <c r="B20" s="1">
        <v>9.78290058954701</v>
      </c>
      <c r="C20" s="1">
        <v>11.302204433654575</v>
      </c>
      <c r="D20" s="1">
        <v>19.964565562076881</v>
      </c>
      <c r="K20" s="5" t="s">
        <v>1</v>
      </c>
      <c r="L20" s="5">
        <v>-0.12865034065233452</v>
      </c>
      <c r="M20" s="5">
        <v>1</v>
      </c>
      <c r="N20" s="5"/>
    </row>
    <row r="21" spans="1:14" ht="15" thickBot="1" x14ac:dyDescent="0.4">
      <c r="A21" s="2">
        <v>42135</v>
      </c>
      <c r="B21" s="1">
        <v>9.8144923909645652</v>
      </c>
      <c r="C21" s="1">
        <v>12.283033686666302</v>
      </c>
      <c r="D21" s="1">
        <v>19.71358018748176</v>
      </c>
      <c r="K21" s="6" t="s">
        <v>2</v>
      </c>
      <c r="L21" s="6">
        <v>0.40157701998824885</v>
      </c>
      <c r="M21" s="6">
        <v>-0.21668012570337294</v>
      </c>
      <c r="N21" s="6">
        <v>1</v>
      </c>
    </row>
    <row r="22" spans="1:14" x14ac:dyDescent="0.35">
      <c r="A22" s="2">
        <v>42142</v>
      </c>
      <c r="B22" s="1">
        <v>9.4086172955602656</v>
      </c>
      <c r="C22" s="1">
        <v>12.847926531702569</v>
      </c>
      <c r="D22" s="1">
        <v>20.081485137095832</v>
      </c>
    </row>
    <row r="23" spans="1:14" x14ac:dyDescent="0.35">
      <c r="A23" s="2">
        <v>42149</v>
      </c>
      <c r="B23" s="1">
        <v>10.875893932536771</v>
      </c>
      <c r="C23" s="1">
        <v>8.8536654280374503</v>
      </c>
      <c r="D23" s="1">
        <v>19.972366209673332</v>
      </c>
    </row>
    <row r="24" spans="1:14" x14ac:dyDescent="0.35">
      <c r="A24" s="2">
        <v>42156</v>
      </c>
      <c r="B24" s="1">
        <v>10.612901705559945</v>
      </c>
      <c r="C24" s="1">
        <v>12.363076394339839</v>
      </c>
      <c r="D24" s="1">
        <v>19.995652131350283</v>
      </c>
    </row>
    <row r="25" spans="1:14" x14ac:dyDescent="0.35">
      <c r="A25" s="2">
        <v>42163</v>
      </c>
      <c r="B25" s="1">
        <v>9.6976312126085098</v>
      </c>
      <c r="C25" s="1">
        <v>12.225875272826354</v>
      </c>
      <c r="D25" s="1">
        <v>19.848452764597226</v>
      </c>
    </row>
    <row r="26" spans="1:14" x14ac:dyDescent="0.35">
      <c r="A26" s="2">
        <v>42170</v>
      </c>
      <c r="B26" s="1">
        <v>10.215484117319336</v>
      </c>
      <c r="C26" s="1">
        <v>12.013700752882718</v>
      </c>
      <c r="D26" s="1">
        <v>19.990939228780924</v>
      </c>
    </row>
    <row r="27" spans="1:14" x14ac:dyDescent="0.35">
      <c r="A27" s="2">
        <v>42177</v>
      </c>
      <c r="B27" s="1">
        <v>9.9683385248557439</v>
      </c>
      <c r="C27" s="1">
        <v>12.506177237980511</v>
      </c>
      <c r="D27" s="1">
        <v>19.607077999201394</v>
      </c>
    </row>
    <row r="28" spans="1:14" x14ac:dyDescent="0.35">
      <c r="A28" s="2">
        <v>42184</v>
      </c>
      <c r="B28" s="1">
        <v>9.8386289801876323</v>
      </c>
      <c r="C28" s="1">
        <v>11.571194373094205</v>
      </c>
      <c r="D28" s="1">
        <v>19.857450871624973</v>
      </c>
    </row>
    <row r="29" spans="1:14" x14ac:dyDescent="0.35">
      <c r="A29" s="2">
        <v>42191</v>
      </c>
      <c r="B29" s="1">
        <v>10.250086907777256</v>
      </c>
      <c r="C29" s="1">
        <v>11.608235644774552</v>
      </c>
      <c r="D29" s="1">
        <v>20.180243053031539</v>
      </c>
    </row>
    <row r="30" spans="1:14" x14ac:dyDescent="0.35">
      <c r="A30" s="2">
        <v>42198</v>
      </c>
      <c r="B30" s="1">
        <v>10.650483509456365</v>
      </c>
      <c r="C30" s="1">
        <v>12.921470435024938</v>
      </c>
      <c r="D30" s="1">
        <v>20.156024946667493</v>
      </c>
    </row>
    <row r="31" spans="1:14" x14ac:dyDescent="0.35">
      <c r="A31" s="2">
        <v>42205</v>
      </c>
      <c r="B31" s="1">
        <v>10.116540363140167</v>
      </c>
      <c r="C31" s="1">
        <v>12.269047444691562</v>
      </c>
      <c r="D31" s="1">
        <v>20.075611160675969</v>
      </c>
    </row>
    <row r="32" spans="1:14" x14ac:dyDescent="0.35">
      <c r="A32" s="2">
        <v>42212</v>
      </c>
      <c r="B32" s="1">
        <v>10.414243173852004</v>
      </c>
      <c r="C32" s="1">
        <v>13.819502579233811</v>
      </c>
      <c r="D32" s="1">
        <v>20.469216457808919</v>
      </c>
    </row>
    <row r="33" spans="1:4" x14ac:dyDescent="0.35">
      <c r="A33" s="2">
        <v>42219</v>
      </c>
      <c r="B33" s="1">
        <v>10.734372889867487</v>
      </c>
      <c r="C33" s="1">
        <v>15.298704743824125</v>
      </c>
      <c r="D33" s="1">
        <v>20.102724932988192</v>
      </c>
    </row>
    <row r="34" spans="1:4" x14ac:dyDescent="0.35">
      <c r="A34" s="2">
        <v>42226</v>
      </c>
      <c r="B34" s="1">
        <v>10.880289958671913</v>
      </c>
      <c r="C34" s="1">
        <v>15.085271102828214</v>
      </c>
      <c r="D34" s="1">
        <v>19.919081101235157</v>
      </c>
    </row>
    <row r="35" spans="1:4" x14ac:dyDescent="0.35">
      <c r="A35" s="2">
        <v>42233</v>
      </c>
      <c r="B35" s="1">
        <v>10.186257580626888</v>
      </c>
      <c r="C35" s="1">
        <v>13.991143126607431</v>
      </c>
      <c r="D35" s="1">
        <v>20.057976148142036</v>
      </c>
    </row>
    <row r="36" spans="1:4" x14ac:dyDescent="0.35">
      <c r="A36" s="2">
        <v>42240</v>
      </c>
      <c r="B36" s="1">
        <v>10.703738728010274</v>
      </c>
      <c r="C36" s="1">
        <v>13.894321738388564</v>
      </c>
      <c r="D36" s="1">
        <v>20.544080413341913</v>
      </c>
    </row>
    <row r="37" spans="1:4" x14ac:dyDescent="0.35">
      <c r="A37" s="2">
        <v>42247</v>
      </c>
      <c r="B37" s="1">
        <v>10.180020200509242</v>
      </c>
      <c r="C37" s="1">
        <v>13.11835535600679</v>
      </c>
      <c r="D37" s="1">
        <v>20.233417134383675</v>
      </c>
    </row>
    <row r="38" spans="1:4" x14ac:dyDescent="0.35">
      <c r="A38" s="2">
        <v>42254</v>
      </c>
      <c r="B38" s="1">
        <v>9.8409736471468854</v>
      </c>
      <c r="C38" s="1">
        <v>14.754736261120925</v>
      </c>
      <c r="D38" s="1">
        <v>19.768407442634931</v>
      </c>
    </row>
    <row r="39" spans="1:4" x14ac:dyDescent="0.35">
      <c r="A39" s="2">
        <v>42261</v>
      </c>
      <c r="B39" s="1">
        <v>9.9027873074217343</v>
      </c>
      <c r="C39" s="1">
        <v>13.556739829006913</v>
      </c>
      <c r="D39" s="1">
        <v>19.950954575940287</v>
      </c>
    </row>
    <row r="40" spans="1:4" x14ac:dyDescent="0.35">
      <c r="A40" s="2">
        <v>42268</v>
      </c>
      <c r="B40" s="1">
        <v>9.2941298977058668</v>
      </c>
      <c r="C40" s="1">
        <v>13.435713196604688</v>
      </c>
      <c r="D40" s="1">
        <v>19.951342599505338</v>
      </c>
    </row>
    <row r="41" spans="1:4" x14ac:dyDescent="0.35">
      <c r="A41" s="2">
        <v>42275</v>
      </c>
      <c r="B41" s="1">
        <v>10.782201020054917</v>
      </c>
      <c r="C41" s="1">
        <v>12.133501952695338</v>
      </c>
      <c r="D41" s="1">
        <v>19.918399344143619</v>
      </c>
    </row>
    <row r="42" spans="1:4" x14ac:dyDescent="0.35">
      <c r="A42" s="2">
        <v>42282</v>
      </c>
      <c r="B42" s="1">
        <v>9.793784287444165</v>
      </c>
      <c r="C42" s="1">
        <v>13.327750207129279</v>
      </c>
      <c r="D42" s="1">
        <v>20.529276661444207</v>
      </c>
    </row>
    <row r="43" spans="1:4" x14ac:dyDescent="0.35">
      <c r="A43" s="2">
        <v>42289</v>
      </c>
      <c r="B43" s="1">
        <v>10.656647403002244</v>
      </c>
      <c r="C43" s="1">
        <v>14.873300852112129</v>
      </c>
      <c r="D43" s="1">
        <v>20.281144623066325</v>
      </c>
    </row>
    <row r="44" spans="1:4" x14ac:dyDescent="0.35">
      <c r="A44" s="2">
        <v>42296</v>
      </c>
      <c r="B44" s="1">
        <v>9.3266111536415686</v>
      </c>
      <c r="C44" s="1">
        <v>11.580584113444043</v>
      </c>
      <c r="D44" s="1">
        <v>20.133744961169505</v>
      </c>
    </row>
    <row r="45" spans="1:4" x14ac:dyDescent="0.35">
      <c r="A45" s="2">
        <v>42303</v>
      </c>
      <c r="B45" s="1">
        <v>9.6687141357397497</v>
      </c>
      <c r="C45" s="1">
        <v>12.757080058928997</v>
      </c>
      <c r="D45" s="1">
        <v>20.246624627624435</v>
      </c>
    </row>
    <row r="46" spans="1:4" x14ac:dyDescent="0.35">
      <c r="A46" s="2">
        <v>42310</v>
      </c>
      <c r="B46" s="1">
        <v>10.002246324559392</v>
      </c>
      <c r="C46" s="1">
        <v>13.11835535600679</v>
      </c>
      <c r="D46" s="1">
        <v>19.993053803296004</v>
      </c>
    </row>
    <row r="47" spans="1:4" x14ac:dyDescent="0.35">
      <c r="A47" s="2">
        <v>42317</v>
      </c>
      <c r="B47" s="1">
        <v>10.375520371582963</v>
      </c>
      <c r="C47" s="1">
        <v>14.119312012295937</v>
      </c>
      <c r="D47" s="1">
        <v>19.772181414179389</v>
      </c>
    </row>
    <row r="48" spans="1:4" x14ac:dyDescent="0.35">
      <c r="A48" s="2">
        <v>42324</v>
      </c>
      <c r="B48" s="1">
        <v>10.137096153698101</v>
      </c>
      <c r="C48" s="1">
        <v>14.018451401960965</v>
      </c>
      <c r="D48" s="1">
        <v>20.381714143700094</v>
      </c>
    </row>
    <row r="49" spans="1:4" x14ac:dyDescent="0.35">
      <c r="A49" s="2">
        <v>42331</v>
      </c>
      <c r="B49" s="1">
        <v>10.139547329116883</v>
      </c>
      <c r="C49" s="1">
        <v>14.440914086437699</v>
      </c>
      <c r="D49" s="1">
        <v>20.246656051018586</v>
      </c>
    </row>
    <row r="50" spans="1:4" x14ac:dyDescent="0.35">
      <c r="A50" s="2">
        <v>42338</v>
      </c>
      <c r="B50" s="1">
        <v>9.6296426368723687</v>
      </c>
      <c r="C50" s="1">
        <v>14.14553347090558</v>
      </c>
      <c r="D50" s="1">
        <v>19.989249619093052</v>
      </c>
    </row>
    <row r="51" spans="1:4" x14ac:dyDescent="0.35">
      <c r="A51" s="2">
        <v>42345</v>
      </c>
      <c r="B51" s="1">
        <v>9.8570770547134643</v>
      </c>
      <c r="C51" s="1">
        <v>12.847926531702569</v>
      </c>
      <c r="D51" s="1">
        <v>20.12477755142363</v>
      </c>
    </row>
    <row r="52" spans="1:4" x14ac:dyDescent="0.35">
      <c r="A52" s="2">
        <v>42352</v>
      </c>
      <c r="B52" s="1">
        <v>9.9756686694961356</v>
      </c>
      <c r="C52" s="1">
        <v>13.487006490992238</v>
      </c>
      <c r="D52" s="1">
        <v>20.008083209402653</v>
      </c>
    </row>
    <row r="53" spans="1:4" x14ac:dyDescent="0.35">
      <c r="A53" s="2">
        <v>42359</v>
      </c>
      <c r="B53" s="1">
        <v>9.9110091939349747</v>
      </c>
      <c r="C53" s="1">
        <v>13.612169633946245</v>
      </c>
      <c r="D53" s="1">
        <v>19.522416715505955</v>
      </c>
    </row>
    <row r="54" spans="1:4" x14ac:dyDescent="0.35">
      <c r="A54" s="2">
        <v>42366</v>
      </c>
      <c r="B54" s="1">
        <v>8.746716349694486</v>
      </c>
      <c r="C54" s="1">
        <v>13.757881445127637</v>
      </c>
      <c r="D54" s="1">
        <v>18.816071206147232</v>
      </c>
    </row>
    <row r="55" spans="1:4" x14ac:dyDescent="0.35">
      <c r="A55" s="2">
        <v>42373</v>
      </c>
      <c r="B55" s="1">
        <v>10.18990632736338</v>
      </c>
      <c r="C55" s="1">
        <v>11.891361900690473</v>
      </c>
      <c r="D55" s="1">
        <v>18.764604080624267</v>
      </c>
    </row>
    <row r="56" spans="1:4" x14ac:dyDescent="0.35">
      <c r="A56" s="2">
        <v>42380</v>
      </c>
      <c r="B56" s="1">
        <v>10.745787228498514</v>
      </c>
      <c r="C56" s="1">
        <v>14.856846778812654</v>
      </c>
      <c r="D56" s="1">
        <v>20.0004209320957</v>
      </c>
    </row>
    <row r="57" spans="1:4" x14ac:dyDescent="0.35">
      <c r="A57" s="2">
        <v>42387</v>
      </c>
      <c r="B57" s="1">
        <v>10.381955260193992</v>
      </c>
      <c r="C57" s="1">
        <v>12.634603026569334</v>
      </c>
      <c r="D57" s="1">
        <v>20.367720683125835</v>
      </c>
    </row>
    <row r="58" spans="1:4" x14ac:dyDescent="0.35">
      <c r="A58" s="2">
        <v>42394</v>
      </c>
      <c r="B58" s="1">
        <v>10.62677589000806</v>
      </c>
      <c r="C58" s="1">
        <v>13.731041401337825</v>
      </c>
      <c r="D58" s="1">
        <v>20.412571208485183</v>
      </c>
    </row>
    <row r="59" spans="1:4" x14ac:dyDescent="0.35">
      <c r="A59" s="2">
        <v>42401</v>
      </c>
      <c r="B59" s="1">
        <v>10.000251220968437</v>
      </c>
      <c r="C59" s="1">
        <v>14.401629165765696</v>
      </c>
      <c r="D59" s="1">
        <v>20.097425691649732</v>
      </c>
    </row>
    <row r="60" spans="1:4" x14ac:dyDescent="0.35">
      <c r="A60" s="2">
        <v>42408</v>
      </c>
      <c r="B60" s="1">
        <v>10.691376569605758</v>
      </c>
      <c r="C60" s="1">
        <v>14.20077295875492</v>
      </c>
      <c r="D60" s="1">
        <v>20.095593389141147</v>
      </c>
    </row>
    <row r="61" spans="1:4" x14ac:dyDescent="0.35">
      <c r="A61" s="2">
        <v>42415</v>
      </c>
      <c r="B61" s="1">
        <v>10.704030675865971</v>
      </c>
      <c r="C61" s="1">
        <v>13.816510058297357</v>
      </c>
      <c r="D61" s="1">
        <v>20.235196480719445</v>
      </c>
    </row>
    <row r="62" spans="1:4" x14ac:dyDescent="0.35">
      <c r="A62" s="2">
        <v>42422</v>
      </c>
      <c r="B62" s="1">
        <v>10.567257414385397</v>
      </c>
      <c r="C62" s="1">
        <v>12.751299696013497</v>
      </c>
      <c r="D62" s="1">
        <v>19.831065878056915</v>
      </c>
    </row>
    <row r="63" spans="1:4" x14ac:dyDescent="0.35">
      <c r="A63" s="2">
        <v>42429</v>
      </c>
      <c r="B63" s="1">
        <v>10.3974213086319</v>
      </c>
      <c r="C63" s="1">
        <v>12.926348493478372</v>
      </c>
      <c r="D63" s="1">
        <v>19.966231101990729</v>
      </c>
    </row>
    <row r="64" spans="1:4" x14ac:dyDescent="0.35">
      <c r="A64" s="2">
        <v>42436</v>
      </c>
      <c r="B64" s="1">
        <v>9.7697847166446206</v>
      </c>
      <c r="C64" s="1">
        <v>12.546109948315882</v>
      </c>
      <c r="D64" s="1">
        <v>19.531771748570876</v>
      </c>
    </row>
    <row r="65" spans="1:4" x14ac:dyDescent="0.35">
      <c r="A65" s="2">
        <v>42443</v>
      </c>
      <c r="B65" s="1">
        <v>10.035085827892875</v>
      </c>
      <c r="C65" s="1">
        <v>13.934182087681773</v>
      </c>
      <c r="D65" s="1">
        <v>20.024076499263824</v>
      </c>
    </row>
    <row r="66" spans="1:4" x14ac:dyDescent="0.35">
      <c r="A66" s="2">
        <v>42450</v>
      </c>
      <c r="B66" s="1">
        <v>9.8526152221623722</v>
      </c>
      <c r="C66" s="1">
        <v>14.121523587100778</v>
      </c>
      <c r="D66" s="1">
        <v>19.932939140461574</v>
      </c>
    </row>
    <row r="67" spans="1:4" x14ac:dyDescent="0.35">
      <c r="A67" s="2">
        <v>42457</v>
      </c>
      <c r="B67" s="1">
        <v>10.254038784766838</v>
      </c>
      <c r="C67" s="1">
        <v>14.393246887012891</v>
      </c>
      <c r="D67" s="1">
        <v>19.877678296461266</v>
      </c>
    </row>
    <row r="68" spans="1:4" x14ac:dyDescent="0.35">
      <c r="A68" s="2">
        <v>42464</v>
      </c>
      <c r="B68" s="1">
        <v>11.497060275780646</v>
      </c>
      <c r="C68" s="1">
        <v>15.103088946145007</v>
      </c>
      <c r="D68" s="1">
        <v>19.894156059349513</v>
      </c>
    </row>
    <row r="69" spans="1:4" x14ac:dyDescent="0.35">
      <c r="A69" s="2">
        <v>42471</v>
      </c>
      <c r="B69" s="1">
        <v>10.746971004451137</v>
      </c>
      <c r="C69" s="1">
        <v>13.808485943027309</v>
      </c>
      <c r="D69" s="1">
        <v>20.095241138235785</v>
      </c>
    </row>
    <row r="70" spans="1:4" x14ac:dyDescent="0.35">
      <c r="A70" s="2">
        <v>42478</v>
      </c>
      <c r="B70" s="1">
        <v>9.7574207764013448</v>
      </c>
      <c r="C70" s="1">
        <v>14.549319720243108</v>
      </c>
      <c r="D70" s="1">
        <v>20.243832640746447</v>
      </c>
    </row>
    <row r="71" spans="1:4" x14ac:dyDescent="0.35">
      <c r="A71" s="2">
        <v>42485</v>
      </c>
      <c r="B71" s="1">
        <v>9.8248771519542171</v>
      </c>
      <c r="C71" s="1">
        <v>14.611665488598449</v>
      </c>
      <c r="D71" s="1">
        <v>19.890174080334791</v>
      </c>
    </row>
    <row r="72" spans="1:4" x14ac:dyDescent="0.35">
      <c r="A72" s="2">
        <v>42492</v>
      </c>
      <c r="B72" s="1">
        <v>9.0071219894692423</v>
      </c>
      <c r="C72" s="1">
        <v>12.520883385370206</v>
      </c>
      <c r="D72" s="1">
        <v>19.16884423735792</v>
      </c>
    </row>
    <row r="73" spans="1:4" x14ac:dyDescent="0.35">
      <c r="A73" s="2">
        <v>42499</v>
      </c>
      <c r="B73" s="1">
        <v>8.4035764646292694</v>
      </c>
      <c r="C73" s="1">
        <v>12.025749091398891</v>
      </c>
      <c r="D73" s="1">
        <v>19.510857049563668</v>
      </c>
    </row>
    <row r="74" spans="1:4" x14ac:dyDescent="0.35">
      <c r="A74" s="2">
        <v>42506</v>
      </c>
      <c r="B74" s="1">
        <v>9.5164270361040675</v>
      </c>
      <c r="C74" s="1">
        <v>13.88036153028389</v>
      </c>
      <c r="D74" s="1">
        <v>19.546180924877113</v>
      </c>
    </row>
    <row r="75" spans="1:4" x14ac:dyDescent="0.35">
      <c r="A75" s="2">
        <v>42513</v>
      </c>
      <c r="B75" s="1">
        <v>9.1658658818743532</v>
      </c>
      <c r="C75" s="1">
        <v>14.679244039099753</v>
      </c>
      <c r="D75" s="1">
        <v>19.901980738507042</v>
      </c>
    </row>
    <row r="76" spans="1:4" x14ac:dyDescent="0.35">
      <c r="A76" s="2">
        <v>42520</v>
      </c>
      <c r="B76" s="1">
        <v>9.6972625716606142</v>
      </c>
      <c r="C76" s="1">
        <v>12.66032791780777</v>
      </c>
      <c r="D76" s="1">
        <v>19.606244557819021</v>
      </c>
    </row>
    <row r="77" spans="1:4" x14ac:dyDescent="0.35">
      <c r="A77" s="2">
        <v>42527</v>
      </c>
      <c r="B77" s="1">
        <v>10.49819466028282</v>
      </c>
      <c r="C77" s="1">
        <v>14.146970252761943</v>
      </c>
      <c r="D77" s="1">
        <v>19.700444516256852</v>
      </c>
    </row>
    <row r="78" spans="1:4" x14ac:dyDescent="0.35">
      <c r="A78" s="2">
        <v>42534</v>
      </c>
      <c r="B78" s="1">
        <v>9.7071684860983201</v>
      </c>
      <c r="C78" s="1">
        <v>13.703461054155651</v>
      </c>
      <c r="D78" s="1">
        <v>19.595262254906363</v>
      </c>
    </row>
    <row r="79" spans="1:4" x14ac:dyDescent="0.35">
      <c r="A79" s="2">
        <v>42541</v>
      </c>
      <c r="B79" s="1">
        <v>9.4574347974461794</v>
      </c>
      <c r="C79" s="1">
        <v>14.429073259181378</v>
      </c>
      <c r="D79" s="1">
        <v>19.546777354517722</v>
      </c>
    </row>
    <row r="80" spans="1:4" x14ac:dyDescent="0.35">
      <c r="A80" s="2">
        <v>42548</v>
      </c>
      <c r="B80" s="1">
        <v>9.6252936579566555</v>
      </c>
      <c r="C80" s="1">
        <v>13.215853720491667</v>
      </c>
      <c r="D80" s="1">
        <v>19.87339443450551</v>
      </c>
    </row>
    <row r="81" spans="1:4" x14ac:dyDescent="0.35">
      <c r="A81" s="2">
        <v>42555</v>
      </c>
      <c r="B81" s="1">
        <v>8.5636950250676573</v>
      </c>
      <c r="C81" s="1">
        <v>13.911729415704817</v>
      </c>
      <c r="D81" s="1">
        <v>19.538981372340327</v>
      </c>
    </row>
    <row r="82" spans="1:4" x14ac:dyDescent="0.35">
      <c r="A82" s="2">
        <v>42562</v>
      </c>
      <c r="B82" s="1">
        <v>8.9353770719321766</v>
      </c>
      <c r="C82" s="1">
        <v>14.070152776337855</v>
      </c>
      <c r="D82" s="1">
        <v>19.627282429739402</v>
      </c>
    </row>
    <row r="83" spans="1:4" x14ac:dyDescent="0.35">
      <c r="A83" s="2">
        <v>42569</v>
      </c>
      <c r="B83" s="1">
        <v>8.7000146232518425</v>
      </c>
      <c r="C83" s="1">
        <v>14.021711388548171</v>
      </c>
      <c r="D83" s="1">
        <v>19.252034701723012</v>
      </c>
    </row>
    <row r="84" spans="1:4" x14ac:dyDescent="0.35">
      <c r="A84" s="2">
        <v>42576</v>
      </c>
      <c r="B84" s="1">
        <v>9.3617730757363926</v>
      </c>
      <c r="C84" s="1">
        <v>16.304326224248989</v>
      </c>
      <c r="D84" s="1">
        <v>19.48633066046726</v>
      </c>
    </row>
    <row r="85" spans="1:4" x14ac:dyDescent="0.35">
      <c r="A85" s="2">
        <v>42583</v>
      </c>
      <c r="B85" s="1">
        <v>10.542574456246129</v>
      </c>
      <c r="C85" s="1">
        <v>13.939496537745265</v>
      </c>
      <c r="D85" s="1">
        <v>19.284783718368228</v>
      </c>
    </row>
    <row r="86" spans="1:4" x14ac:dyDescent="0.35">
      <c r="A86" s="2">
        <v>42590</v>
      </c>
      <c r="B86" s="1">
        <v>10.00278975360999</v>
      </c>
      <c r="C86" s="1">
        <v>14.419279927373003</v>
      </c>
      <c r="D86" s="1">
        <v>19.185491114190693</v>
      </c>
    </row>
    <row r="87" spans="1:4" x14ac:dyDescent="0.35">
      <c r="A87" s="2">
        <v>42597</v>
      </c>
      <c r="B87" s="1">
        <v>9.8446925060256234</v>
      </c>
      <c r="C87" s="1">
        <v>15.220381304657099</v>
      </c>
      <c r="D87" s="1">
        <v>19.347994102851732</v>
      </c>
    </row>
    <row r="88" spans="1:4" x14ac:dyDescent="0.35">
      <c r="A88" s="2">
        <v>42604</v>
      </c>
      <c r="B88" s="1">
        <v>9.0140821494433556</v>
      </c>
      <c r="C88" s="1">
        <v>15.68144942536658</v>
      </c>
      <c r="D88" s="1">
        <v>19.534161283658985</v>
      </c>
    </row>
    <row r="89" spans="1:4" x14ac:dyDescent="0.35">
      <c r="A89" s="2">
        <v>42611</v>
      </c>
      <c r="B89" s="1">
        <v>9.9898945802768662</v>
      </c>
      <c r="C89" s="1">
        <v>16.559699805682357</v>
      </c>
      <c r="D89" s="1">
        <v>19.284716540262902</v>
      </c>
    </row>
    <row r="90" spans="1:4" x14ac:dyDescent="0.35">
      <c r="A90" s="2">
        <v>42618</v>
      </c>
      <c r="B90" s="1">
        <v>8.5289241142919359</v>
      </c>
      <c r="C90" s="1">
        <v>16.988384328270676</v>
      </c>
      <c r="D90" s="1">
        <v>19.563756516861741</v>
      </c>
    </row>
    <row r="91" spans="1:4" x14ac:dyDescent="0.35">
      <c r="A91" s="2">
        <v>42625</v>
      </c>
      <c r="B91" s="1">
        <v>10.357742824813725</v>
      </c>
      <c r="C91" s="1">
        <v>15.795546043177463</v>
      </c>
      <c r="D91" s="1">
        <v>19.236546670596336</v>
      </c>
    </row>
    <row r="92" spans="1:4" x14ac:dyDescent="0.35">
      <c r="A92" s="2">
        <v>42632</v>
      </c>
      <c r="B92" s="1">
        <v>9.7053414453952023</v>
      </c>
      <c r="C92" s="1">
        <v>17.258521442439839</v>
      </c>
      <c r="D92" s="1">
        <v>19.276811918350898</v>
      </c>
    </row>
    <row r="93" spans="1:4" x14ac:dyDescent="0.35">
      <c r="A93" s="2">
        <v>42639</v>
      </c>
      <c r="B93" s="1">
        <v>9.8712225919488521</v>
      </c>
      <c r="C93" s="1">
        <v>16.121589540212575</v>
      </c>
      <c r="D93" s="1">
        <v>19.327497337575657</v>
      </c>
    </row>
    <row r="94" spans="1:4" x14ac:dyDescent="0.35">
      <c r="A94" s="2">
        <v>42646</v>
      </c>
      <c r="B94" s="1">
        <v>9.9704917813166016</v>
      </c>
      <c r="C94" s="1">
        <v>15.663492818288606</v>
      </c>
      <c r="D94" s="1">
        <v>19.184431298443723</v>
      </c>
    </row>
    <row r="95" spans="1:4" x14ac:dyDescent="0.35">
      <c r="A95" s="2">
        <v>42653</v>
      </c>
      <c r="B95" s="1">
        <v>9.2798664346247932</v>
      </c>
      <c r="C95" s="1">
        <v>15.708321271262056</v>
      </c>
      <c r="D95" s="1">
        <v>19.158923796991118</v>
      </c>
    </row>
    <row r="96" spans="1:4" x14ac:dyDescent="0.35">
      <c r="A96" s="2">
        <v>42660</v>
      </c>
      <c r="B96" s="1">
        <v>11.038496056395529</v>
      </c>
      <c r="C96" s="1">
        <v>15.370069808888385</v>
      </c>
      <c r="D96" s="1">
        <v>18.921710787290724</v>
      </c>
    </row>
    <row r="97" spans="1:4" x14ac:dyDescent="0.35">
      <c r="A97" s="2">
        <v>42667</v>
      </c>
      <c r="B97" s="1">
        <v>10.198988974040041</v>
      </c>
      <c r="C97" s="1">
        <v>15.07680842890948</v>
      </c>
      <c r="D97" s="1">
        <v>18.895201281590687</v>
      </c>
    </row>
    <row r="98" spans="1:4" x14ac:dyDescent="0.35">
      <c r="A98" s="2">
        <v>42674</v>
      </c>
      <c r="B98" s="1">
        <v>10.339902081288228</v>
      </c>
      <c r="C98" s="1">
        <v>14.19051645858773</v>
      </c>
      <c r="D98" s="1">
        <v>18.965546221829815</v>
      </c>
    </row>
    <row r="99" spans="1:4" x14ac:dyDescent="0.35">
      <c r="A99" s="2">
        <v>42681</v>
      </c>
      <c r="B99" s="1">
        <v>10.256079171037225</v>
      </c>
      <c r="C99" s="1">
        <v>15.04192955112004</v>
      </c>
      <c r="D99" s="1">
        <v>19.650693360304931</v>
      </c>
    </row>
    <row r="100" spans="1:4" x14ac:dyDescent="0.35">
      <c r="A100" s="2">
        <v>42688</v>
      </c>
      <c r="B100" s="1">
        <v>10.185164128035991</v>
      </c>
      <c r="C100" s="1">
        <v>14.446782334806132</v>
      </c>
      <c r="D100" s="1">
        <v>19.108358645234265</v>
      </c>
    </row>
    <row r="101" spans="1:4" x14ac:dyDescent="0.35">
      <c r="A101" s="2">
        <v>42695</v>
      </c>
      <c r="B101" s="1">
        <v>9.9252490443176402</v>
      </c>
      <c r="C101" s="1">
        <v>14.19051645858773</v>
      </c>
      <c r="D101" s="1">
        <v>19.460647195467679</v>
      </c>
    </row>
    <row r="102" spans="1:4" x14ac:dyDescent="0.35">
      <c r="A102" s="2">
        <v>42702</v>
      </c>
      <c r="B102" s="1">
        <v>9.9856203820746501</v>
      </c>
      <c r="C102" s="1">
        <v>17.186867097615409</v>
      </c>
      <c r="D102" s="1">
        <v>19.306213708313283</v>
      </c>
    </row>
    <row r="103" spans="1:4" x14ac:dyDescent="0.35">
      <c r="A103" s="2">
        <v>42709</v>
      </c>
      <c r="B103" s="1">
        <v>10.350830097988764</v>
      </c>
      <c r="C103" s="1">
        <v>17.07997141605296</v>
      </c>
      <c r="D103" s="1">
        <v>19.594381117164232</v>
      </c>
    </row>
    <row r="104" spans="1:4" x14ac:dyDescent="0.35">
      <c r="A104" s="2">
        <v>42716</v>
      </c>
      <c r="B104" s="1">
        <v>10.438459298130198</v>
      </c>
      <c r="C104" s="1">
        <v>16.398828634321895</v>
      </c>
      <c r="D104" s="1">
        <v>19.696051309697953</v>
      </c>
    </row>
    <row r="105" spans="1:4" x14ac:dyDescent="0.35">
      <c r="A105" s="2">
        <v>42723</v>
      </c>
      <c r="B105" s="1">
        <v>10.186295264571648</v>
      </c>
      <c r="C105" s="1">
        <v>15.199301788866046</v>
      </c>
      <c r="D105" s="1">
        <v>19.386961110819311</v>
      </c>
    </row>
    <row r="106" spans="1:4" x14ac:dyDescent="0.35">
      <c r="A106" s="2">
        <v>42730</v>
      </c>
      <c r="B106" s="1">
        <v>10.047674472848625</v>
      </c>
      <c r="C106" s="1">
        <v>14.268495182040414</v>
      </c>
      <c r="D106" s="1">
        <v>18.909968974184956</v>
      </c>
    </row>
    <row r="107" spans="1:4" x14ac:dyDescent="0.35">
      <c r="A107" s="2">
        <v>42737</v>
      </c>
      <c r="B107" s="1">
        <v>9.3944935835991075</v>
      </c>
      <c r="C107" s="1">
        <v>13.428376406540833</v>
      </c>
      <c r="D107" s="1">
        <v>18.926291232509836</v>
      </c>
    </row>
    <row r="108" spans="1:4" x14ac:dyDescent="0.35">
      <c r="A108" s="2">
        <v>42744</v>
      </c>
      <c r="B108" s="1">
        <v>9.6456231484935291</v>
      </c>
      <c r="C108" s="1">
        <v>13.511699103582609</v>
      </c>
      <c r="D108" s="1">
        <v>19.459825366272881</v>
      </c>
    </row>
    <row r="109" spans="1:4" x14ac:dyDescent="0.35">
      <c r="A109" s="2">
        <v>42751</v>
      </c>
      <c r="B109" s="1">
        <v>9.3430339137016478</v>
      </c>
      <c r="C109" s="1">
        <v>14.245343022520732</v>
      </c>
      <c r="D109" s="1">
        <v>19.099150638187613</v>
      </c>
    </row>
    <row r="110" spans="1:4" x14ac:dyDescent="0.35">
      <c r="A110" s="2">
        <v>42758</v>
      </c>
      <c r="B110" s="1">
        <v>9.9244659589213189</v>
      </c>
      <c r="C110" s="1">
        <v>14.377979414882104</v>
      </c>
      <c r="D110" s="1">
        <v>19.343456641606949</v>
      </c>
    </row>
    <row r="111" spans="1:4" x14ac:dyDescent="0.35">
      <c r="A111" s="2">
        <v>42765</v>
      </c>
      <c r="B111" s="1">
        <v>9.5882287123141126</v>
      </c>
      <c r="C111" s="1">
        <v>14.608503073493935</v>
      </c>
      <c r="D111" s="1">
        <v>19.116247345351898</v>
      </c>
    </row>
    <row r="112" spans="1:4" x14ac:dyDescent="0.35">
      <c r="A112" s="2">
        <v>42772</v>
      </c>
      <c r="B112" s="1">
        <v>9.3805049984995055</v>
      </c>
      <c r="C112" s="1">
        <v>14.883663639147676</v>
      </c>
      <c r="D112" s="1">
        <v>19.157038935059909</v>
      </c>
    </row>
    <row r="113" spans="1:4" x14ac:dyDescent="0.35">
      <c r="A113" s="2">
        <v>42779</v>
      </c>
      <c r="B113" s="1">
        <v>10.42204322236403</v>
      </c>
      <c r="C113" s="1">
        <v>13.753635154246187</v>
      </c>
      <c r="D113" s="1">
        <v>19.34988525291633</v>
      </c>
    </row>
    <row r="114" spans="1:4" x14ac:dyDescent="0.35">
      <c r="A114" s="2">
        <v>42786</v>
      </c>
      <c r="B114" s="1">
        <v>10.579259656911983</v>
      </c>
      <c r="C114" s="1">
        <v>13.230320518909421</v>
      </c>
      <c r="D114" s="1">
        <v>18.735520169512348</v>
      </c>
    </row>
    <row r="115" spans="1:4" x14ac:dyDescent="0.35">
      <c r="A115" s="2">
        <v>42793</v>
      </c>
      <c r="B115" s="1">
        <v>11.191534925648972</v>
      </c>
      <c r="C115" s="1">
        <v>14.996010006104568</v>
      </c>
      <c r="D115" s="1">
        <v>19.435265345452606</v>
      </c>
    </row>
    <row r="116" spans="1:4" x14ac:dyDescent="0.35">
      <c r="A116" s="2">
        <v>42800</v>
      </c>
      <c r="B116" s="1">
        <v>10.823969489028752</v>
      </c>
      <c r="C116" s="1">
        <v>15.030423302328545</v>
      </c>
      <c r="D116" s="1">
        <v>19.097217888468858</v>
      </c>
    </row>
    <row r="117" spans="1:4" x14ac:dyDescent="0.35">
      <c r="A117" s="2">
        <v>42807</v>
      </c>
      <c r="B117" s="1">
        <v>11.157521142022066</v>
      </c>
      <c r="C117" s="1">
        <v>14.488965105178483</v>
      </c>
      <c r="D117" s="1">
        <v>19.435689188844165</v>
      </c>
    </row>
    <row r="118" spans="1:4" x14ac:dyDescent="0.35">
      <c r="A118" s="2">
        <v>42814</v>
      </c>
      <c r="B118" s="1">
        <v>9.3622886282482405</v>
      </c>
      <c r="C118" s="1">
        <v>14.240124484911199</v>
      </c>
      <c r="D118" s="1">
        <v>19.083212880143396</v>
      </c>
    </row>
    <row r="119" spans="1:4" x14ac:dyDescent="0.35">
      <c r="A119" s="2">
        <v>42821</v>
      </c>
      <c r="B119" s="1">
        <v>9.4201960289634563</v>
      </c>
      <c r="C119" s="1">
        <v>14.787425193586426</v>
      </c>
      <c r="D119" s="1">
        <v>18.813527170323518</v>
      </c>
    </row>
    <row r="120" spans="1:4" x14ac:dyDescent="0.35">
      <c r="A120" s="2">
        <v>42828</v>
      </c>
      <c r="B120" s="1">
        <v>9.6795937198312139</v>
      </c>
      <c r="C120" s="1">
        <v>13.963068122321889</v>
      </c>
      <c r="D120" s="1">
        <v>19.103646468951887</v>
      </c>
    </row>
    <row r="121" spans="1:4" x14ac:dyDescent="0.35">
      <c r="A121" s="2">
        <v>42835</v>
      </c>
      <c r="B121" s="1">
        <v>8.9991253915272473</v>
      </c>
      <c r="C121" s="1">
        <v>16.306399279429822</v>
      </c>
      <c r="D121" s="1">
        <v>19.433903503360877</v>
      </c>
    </row>
    <row r="122" spans="1:4" x14ac:dyDescent="0.35">
      <c r="A122" s="2">
        <v>42842</v>
      </c>
      <c r="B122" s="1">
        <v>10.315729644923316</v>
      </c>
      <c r="C122" s="1">
        <v>14.196682973503394</v>
      </c>
      <c r="D122" s="1">
        <v>19.412340843514855</v>
      </c>
    </row>
    <row r="123" spans="1:4" x14ac:dyDescent="0.35">
      <c r="A123" s="2">
        <v>42849</v>
      </c>
      <c r="B123" s="1">
        <v>10.377140763947736</v>
      </c>
      <c r="C123" s="1">
        <v>13.920771068621766</v>
      </c>
      <c r="D123" s="1">
        <v>19.220561472130196</v>
      </c>
    </row>
    <row r="124" spans="1:4" x14ac:dyDescent="0.35">
      <c r="A124" s="2">
        <v>42856</v>
      </c>
      <c r="B124" s="1">
        <v>9.0797760019550662</v>
      </c>
      <c r="C124" s="1">
        <v>13.739708844547993</v>
      </c>
      <c r="D124" s="1">
        <v>18.820712116019514</v>
      </c>
    </row>
    <row r="125" spans="1:4" x14ac:dyDescent="0.35">
      <c r="A125" s="2">
        <v>42863</v>
      </c>
      <c r="B125" s="1">
        <v>8.9298325032724026</v>
      </c>
      <c r="C125" s="1">
        <v>12.788288265382837</v>
      </c>
      <c r="D125" s="1">
        <v>18.760173984172127</v>
      </c>
    </row>
    <row r="126" spans="1:4" x14ac:dyDescent="0.35">
      <c r="A126" s="2">
        <v>42870</v>
      </c>
      <c r="B126" s="1">
        <v>10.664340109450086</v>
      </c>
      <c r="C126" s="1">
        <v>14.492020097371196</v>
      </c>
      <c r="D126" s="1">
        <v>19.179420842702886</v>
      </c>
    </row>
    <row r="127" spans="1:4" x14ac:dyDescent="0.35">
      <c r="A127" s="2">
        <v>42877</v>
      </c>
      <c r="B127" s="1">
        <v>9.6497559194538951</v>
      </c>
      <c r="C127" s="1">
        <v>13.331002242515657</v>
      </c>
      <c r="D127" s="1">
        <v>19.096215838228336</v>
      </c>
    </row>
    <row r="128" spans="1:4" x14ac:dyDescent="0.35">
      <c r="A128" s="2">
        <v>42884</v>
      </c>
      <c r="B128" s="1">
        <v>11.480216305560523</v>
      </c>
      <c r="C128" s="1">
        <v>13.589863876431945</v>
      </c>
      <c r="D128" s="1">
        <v>19.303584770904845</v>
      </c>
    </row>
    <row r="129" spans="1:4" x14ac:dyDescent="0.35">
      <c r="A129" s="2">
        <v>42891</v>
      </c>
      <c r="B129" s="1">
        <v>10.472516044509659</v>
      </c>
      <c r="C129" s="1">
        <v>13.746160479829481</v>
      </c>
      <c r="D129" s="1">
        <v>19.297136827053329</v>
      </c>
    </row>
    <row r="130" spans="1:4" x14ac:dyDescent="0.35">
      <c r="A130" s="2">
        <v>42898</v>
      </c>
      <c r="B130" s="1">
        <v>10.822055689154324</v>
      </c>
      <c r="C130" s="1">
        <v>14.493544100714171</v>
      </c>
      <c r="D130" s="1">
        <v>19.741454048071038</v>
      </c>
    </row>
    <row r="131" spans="1:4" x14ac:dyDescent="0.35">
      <c r="A131" s="2">
        <v>42905</v>
      </c>
      <c r="B131" s="1">
        <v>11.985662854087019</v>
      </c>
      <c r="C131" s="1">
        <v>14.54739756684015</v>
      </c>
      <c r="D131" s="1">
        <v>19.372237687929449</v>
      </c>
    </row>
    <row r="132" spans="1:4" x14ac:dyDescent="0.35">
      <c r="A132" s="2">
        <v>42912</v>
      </c>
      <c r="B132" s="1">
        <v>10.959853221275816</v>
      </c>
      <c r="C132" s="1">
        <v>13.602317337503232</v>
      </c>
      <c r="D132" s="1">
        <v>19.373316018301981</v>
      </c>
    </row>
    <row r="133" spans="1:4" x14ac:dyDescent="0.35">
      <c r="A133" s="2">
        <v>42919</v>
      </c>
      <c r="B133" s="1">
        <v>10.212074585667805</v>
      </c>
      <c r="C133" s="1">
        <v>13.765269341527528</v>
      </c>
      <c r="D133" s="1">
        <v>19.277161554551459</v>
      </c>
    </row>
    <row r="134" spans="1:4" x14ac:dyDescent="0.35">
      <c r="A134" s="2">
        <v>42926</v>
      </c>
      <c r="B134" s="1">
        <v>9.7722962768437807</v>
      </c>
      <c r="C134" s="1">
        <v>12.796633237315017</v>
      </c>
      <c r="D134" s="1">
        <v>19.54137003235406</v>
      </c>
    </row>
    <row r="135" spans="1:4" x14ac:dyDescent="0.35">
      <c r="A135" s="2">
        <v>42933</v>
      </c>
      <c r="B135" s="1">
        <v>9.0854571898294925</v>
      </c>
      <c r="C135" s="1">
        <v>13.862394143863124</v>
      </c>
      <c r="D135" s="1">
        <v>19.163234993594866</v>
      </c>
    </row>
    <row r="136" spans="1:4" x14ac:dyDescent="0.35">
      <c r="A136" s="2">
        <v>42940</v>
      </c>
      <c r="B136" s="1">
        <v>9.1697266890908864</v>
      </c>
      <c r="C136" s="1">
        <v>13.635187003832993</v>
      </c>
      <c r="D136" s="1">
        <v>19.332154251610667</v>
      </c>
    </row>
    <row r="137" spans="1:4" x14ac:dyDescent="0.35">
      <c r="A137" s="2">
        <v>42947</v>
      </c>
      <c r="B137" s="1">
        <v>9.2218736077898562</v>
      </c>
      <c r="C137" s="1">
        <v>14.288634314546254</v>
      </c>
      <c r="D137" s="1">
        <v>19.336973355824753</v>
      </c>
    </row>
    <row r="138" spans="1:4" x14ac:dyDescent="0.35">
      <c r="A138" s="2">
        <v>42954</v>
      </c>
      <c r="B138" s="1">
        <v>10.421119957515041</v>
      </c>
      <c r="C138" s="1">
        <v>13.389332408258568</v>
      </c>
      <c r="D138" s="1">
        <v>19.235679915176409</v>
      </c>
    </row>
    <row r="139" spans="1:4" x14ac:dyDescent="0.35">
      <c r="A139" s="2">
        <v>42961</v>
      </c>
      <c r="B139" s="1">
        <v>9.7365470977804751</v>
      </c>
      <c r="C139" s="1">
        <v>13.390862630439337</v>
      </c>
      <c r="D139" s="1">
        <v>19.017074373548819</v>
      </c>
    </row>
    <row r="140" spans="1:4" x14ac:dyDescent="0.35">
      <c r="A140" s="2">
        <v>42968</v>
      </c>
      <c r="B140" s="1">
        <v>8.5709235138372044</v>
      </c>
      <c r="C140" s="1">
        <v>14.098431313314345</v>
      </c>
      <c r="D140" s="1">
        <v>19.441094958674658</v>
      </c>
    </row>
    <row r="141" spans="1:4" x14ac:dyDescent="0.35">
      <c r="A141" s="2">
        <v>42975</v>
      </c>
      <c r="B141" s="1">
        <v>10.633593274081605</v>
      </c>
      <c r="C141" s="1">
        <v>14.4740662937546</v>
      </c>
      <c r="D141" s="1">
        <v>19.214884697340484</v>
      </c>
    </row>
    <row r="142" spans="1:4" x14ac:dyDescent="0.35">
      <c r="A142" s="2">
        <v>42982</v>
      </c>
      <c r="B142" s="1">
        <v>9.2516742354691601</v>
      </c>
      <c r="C142" s="1">
        <v>14.598041299658904</v>
      </c>
      <c r="D142" s="1">
        <v>19.113512624810582</v>
      </c>
    </row>
    <row r="143" spans="1:4" x14ac:dyDescent="0.35">
      <c r="A143" s="2">
        <v>42989</v>
      </c>
      <c r="B143" s="1">
        <v>11.293288259235284</v>
      </c>
      <c r="C143" s="1">
        <v>15.849954733713375</v>
      </c>
      <c r="D143" s="1">
        <v>19.308022673497195</v>
      </c>
    </row>
    <row r="144" spans="1:4" x14ac:dyDescent="0.35">
      <c r="A144" s="2">
        <v>42996</v>
      </c>
      <c r="B144" s="1">
        <v>10.790370070829697</v>
      </c>
      <c r="C144" s="1">
        <v>14.713637319210758</v>
      </c>
      <c r="D144" s="1">
        <v>19.113553736926331</v>
      </c>
    </row>
    <row r="145" spans="1:4" x14ac:dyDescent="0.35">
      <c r="A145" s="2">
        <v>43003</v>
      </c>
      <c r="B145" s="1">
        <v>10.21577686808075</v>
      </c>
      <c r="C145" s="1">
        <v>14.873648014066665</v>
      </c>
      <c r="D145" s="1">
        <v>19.401736071407338</v>
      </c>
    </row>
    <row r="146" spans="1:4" x14ac:dyDescent="0.35">
      <c r="A146" s="2">
        <v>43010</v>
      </c>
      <c r="B146" s="1">
        <v>9.8500867758090127</v>
      </c>
      <c r="C146" s="1">
        <v>14.862829552244833</v>
      </c>
      <c r="D146" s="1">
        <v>19.078279344816529</v>
      </c>
    </row>
    <row r="147" spans="1:4" x14ac:dyDescent="0.35">
      <c r="A147" s="2">
        <v>43017</v>
      </c>
      <c r="B147" s="1">
        <v>8.5155919100492632</v>
      </c>
      <c r="C147" s="1">
        <v>13.963930563082547</v>
      </c>
      <c r="D147" s="1">
        <v>18.944812763650138</v>
      </c>
    </row>
    <row r="148" spans="1:4" x14ac:dyDescent="0.35">
      <c r="A148" s="2">
        <v>43024</v>
      </c>
      <c r="B148" s="1">
        <v>9.1519694586498535</v>
      </c>
      <c r="C148" s="1">
        <v>14.91078394536687</v>
      </c>
      <c r="D148" s="1">
        <v>18.928272323831369</v>
      </c>
    </row>
    <row r="149" spans="1:4" x14ac:dyDescent="0.35">
      <c r="A149" s="2">
        <v>43031</v>
      </c>
      <c r="B149" s="1">
        <v>9.3897410003424735</v>
      </c>
      <c r="C149" s="1">
        <v>16.763731848847215</v>
      </c>
      <c r="D149" s="1">
        <v>18.890351130178814</v>
      </c>
    </row>
    <row r="150" spans="1:4" x14ac:dyDescent="0.35">
      <c r="A150" s="2">
        <v>43038</v>
      </c>
      <c r="B150" s="1">
        <v>9.0914442170323273</v>
      </c>
      <c r="C150" s="1">
        <v>16.280724574406538</v>
      </c>
      <c r="D150" s="1">
        <v>18.904562376676378</v>
      </c>
    </row>
    <row r="151" spans="1:4" x14ac:dyDescent="0.35">
      <c r="A151" s="2">
        <v>43045</v>
      </c>
      <c r="B151" s="1">
        <v>9.5309009729939032</v>
      </c>
      <c r="C151" s="1">
        <v>14.740166206170057</v>
      </c>
      <c r="D151" s="1">
        <v>19.996951000860356</v>
      </c>
    </row>
    <row r="152" spans="1:4" x14ac:dyDescent="0.35">
      <c r="A152" s="2">
        <v>43052</v>
      </c>
      <c r="B152" s="1">
        <v>9.8487673403358951</v>
      </c>
      <c r="C152" s="1">
        <v>14.801327352487039</v>
      </c>
      <c r="D152" s="1">
        <v>19.495286433002722</v>
      </c>
    </row>
    <row r="153" spans="1:4" x14ac:dyDescent="0.35">
      <c r="A153" s="2">
        <v>43059</v>
      </c>
      <c r="B153" s="1">
        <v>9.0116455010642831</v>
      </c>
      <c r="C153" s="1">
        <v>14.436624535624388</v>
      </c>
      <c r="D153" s="1">
        <v>19.243875838112768</v>
      </c>
    </row>
    <row r="154" spans="1:4" x14ac:dyDescent="0.35">
      <c r="A154" s="2">
        <v>43066</v>
      </c>
      <c r="B154" s="1">
        <v>10.132374578477403</v>
      </c>
      <c r="C154" s="1">
        <v>13.885036620612885</v>
      </c>
      <c r="D154" s="1">
        <v>19.037893408319121</v>
      </c>
    </row>
    <row r="155" spans="1:4" x14ac:dyDescent="0.35">
      <c r="A155" s="2">
        <v>43073</v>
      </c>
      <c r="B155" s="1">
        <v>9.803667217253917</v>
      </c>
      <c r="C155" s="1">
        <v>15.269463567557979</v>
      </c>
      <c r="D155" s="1">
        <v>18.90761050214077</v>
      </c>
    </row>
    <row r="156" spans="1:4" x14ac:dyDescent="0.35">
      <c r="A156" s="2">
        <v>43080</v>
      </c>
      <c r="B156" s="1">
        <v>9.203517146628057</v>
      </c>
      <c r="C156" s="1">
        <v>13.982718476948181</v>
      </c>
      <c r="D156" s="1">
        <v>19.270906713241452</v>
      </c>
    </row>
    <row r="157" spans="1:4" x14ac:dyDescent="0.35">
      <c r="A157" s="2">
        <v>43087</v>
      </c>
      <c r="B157" s="1">
        <v>9.5118513823644051</v>
      </c>
      <c r="C157" s="1">
        <v>16.663148773273537</v>
      </c>
      <c r="D157" s="1">
        <v>18.826046180426811</v>
      </c>
    </row>
    <row r="158" spans="1:4" x14ac:dyDescent="0.35">
      <c r="A158" s="2">
        <v>43094</v>
      </c>
      <c r="B158" s="1">
        <v>8.89918494333876</v>
      </c>
      <c r="C158" s="1">
        <v>16.98351405245872</v>
      </c>
      <c r="D158" s="1">
        <v>18.385952850950716</v>
      </c>
    </row>
    <row r="159" spans="1:4" x14ac:dyDescent="0.35">
      <c r="A159" s="2">
        <v>43101</v>
      </c>
      <c r="B159" s="1">
        <v>7.7638712878202218</v>
      </c>
      <c r="C159" s="1">
        <v>16.118395605967319</v>
      </c>
      <c r="D159" s="1">
        <v>18.600727465268978</v>
      </c>
    </row>
    <row r="160" spans="1:4" x14ac:dyDescent="0.35">
      <c r="A160" s="2">
        <v>43108</v>
      </c>
      <c r="B160" s="1">
        <v>9.2361055798622083</v>
      </c>
      <c r="C160" s="1">
        <v>14.858962435455108</v>
      </c>
      <c r="D160" s="1">
        <v>18.93055115164471</v>
      </c>
    </row>
    <row r="161" spans="1:4" x14ac:dyDescent="0.35">
      <c r="A161" s="2">
        <v>43115</v>
      </c>
      <c r="B161" s="1">
        <v>10.161264387744689</v>
      </c>
      <c r="C161" s="1">
        <v>16.364174173555025</v>
      </c>
      <c r="D161" s="1">
        <v>19.034962244702957</v>
      </c>
    </row>
    <row r="162" spans="1:4" x14ac:dyDescent="0.35">
      <c r="A162" s="2">
        <v>43122</v>
      </c>
      <c r="B162" s="1">
        <v>9.6206603428105293</v>
      </c>
      <c r="C162" s="1">
        <v>16.862981026922679</v>
      </c>
      <c r="D162" s="1">
        <v>19.065081279395912</v>
      </c>
    </row>
    <row r="163" spans="1:4" x14ac:dyDescent="0.35">
      <c r="A163" s="2">
        <v>43129</v>
      </c>
      <c r="B163" s="1">
        <v>10.131499235247198</v>
      </c>
      <c r="C163" s="1">
        <v>14.86318036789481</v>
      </c>
      <c r="D163" s="1">
        <v>19.571932793448433</v>
      </c>
    </row>
    <row r="164" spans="1:4" x14ac:dyDescent="0.35">
      <c r="A164" s="2">
        <v>43136</v>
      </c>
      <c r="B164" s="1">
        <v>10.152688638169627</v>
      </c>
      <c r="C164" s="1">
        <v>15.318031188052297</v>
      </c>
      <c r="D164" s="1">
        <v>19.534946935127934</v>
      </c>
    </row>
    <row r="165" spans="1:4" x14ac:dyDescent="0.35">
      <c r="A165" s="2">
        <v>43143</v>
      </c>
      <c r="B165" s="1">
        <v>10.040244985890988</v>
      </c>
      <c r="C165" s="1">
        <v>16.75181124774884</v>
      </c>
      <c r="D165" s="1">
        <v>19.371691344589426</v>
      </c>
    </row>
    <row r="166" spans="1:4" x14ac:dyDescent="0.35">
      <c r="A166" s="2">
        <v>43150</v>
      </c>
      <c r="B166" s="1">
        <v>8.0398023437364845</v>
      </c>
      <c r="C166" s="1">
        <v>15.762990902189104</v>
      </c>
      <c r="D166" s="1">
        <v>18.951587132801222</v>
      </c>
    </row>
    <row r="167" spans="1:4" x14ac:dyDescent="0.35">
      <c r="A167" s="2">
        <v>43157</v>
      </c>
      <c r="B167" s="1">
        <v>10.194289752324153</v>
      </c>
      <c r="C167" s="1">
        <v>15.139929515366077</v>
      </c>
      <c r="D167" s="1">
        <v>19.319869710716205</v>
      </c>
    </row>
    <row r="168" spans="1:4" x14ac:dyDescent="0.35">
      <c r="A168" s="2">
        <v>43164</v>
      </c>
      <c r="B168" s="1">
        <v>10.457027778709655</v>
      </c>
      <c r="C168" s="1">
        <v>14.173884058538588</v>
      </c>
      <c r="D168" s="1">
        <v>18.833222354451316</v>
      </c>
    </row>
    <row r="169" spans="1:4" x14ac:dyDescent="0.35">
      <c r="A169" s="2">
        <v>43171</v>
      </c>
      <c r="B169" s="1">
        <v>11.791957735514339</v>
      </c>
      <c r="C169" s="1">
        <v>15.314910365189437</v>
      </c>
      <c r="D169" s="1">
        <v>19.485595666993955</v>
      </c>
    </row>
    <row r="170" spans="1:4" x14ac:dyDescent="0.35">
      <c r="A170" s="2">
        <v>43178</v>
      </c>
      <c r="B170" s="1">
        <v>11.383124249433804</v>
      </c>
      <c r="C170" s="1">
        <v>15.029829654344354</v>
      </c>
      <c r="D170" s="1">
        <v>19.440300509421245</v>
      </c>
    </row>
    <row r="171" spans="1:4" x14ac:dyDescent="0.35">
      <c r="A171" s="2">
        <v>43185</v>
      </c>
      <c r="B171" s="1">
        <v>9.5242017562112657</v>
      </c>
      <c r="C171" s="1">
        <v>15.943861304346985</v>
      </c>
      <c r="D171" s="1">
        <v>19.064420324768758</v>
      </c>
    </row>
    <row r="172" spans="1:4" x14ac:dyDescent="0.35">
      <c r="A172" s="2">
        <v>43192</v>
      </c>
      <c r="B172" s="1">
        <v>9.8570770547134643</v>
      </c>
      <c r="C172" s="1">
        <v>15.217924300964048</v>
      </c>
      <c r="D172" s="1">
        <v>19.314032334007329</v>
      </c>
    </row>
    <row r="173" spans="1:4" x14ac:dyDescent="0.35">
      <c r="A173" s="2">
        <v>43199</v>
      </c>
      <c r="B173" s="1">
        <v>10.678997823521197</v>
      </c>
      <c r="C173" s="1">
        <v>16.092367502385589</v>
      </c>
      <c r="D173" s="1">
        <v>20.64303950574844</v>
      </c>
    </row>
    <row r="174" spans="1:4" x14ac:dyDescent="0.35">
      <c r="A174" s="2">
        <v>43206</v>
      </c>
      <c r="B174" s="1">
        <v>10.272634397970181</v>
      </c>
      <c r="C174" s="1">
        <v>16.786232668514096</v>
      </c>
      <c r="D174" s="1">
        <v>20.415455163274725</v>
      </c>
    </row>
    <row r="175" spans="1:4" x14ac:dyDescent="0.35">
      <c r="A175" s="2">
        <v>43213</v>
      </c>
      <c r="B175" s="1">
        <v>9.6569474234155219</v>
      </c>
      <c r="C175" s="1">
        <v>15.052434462429895</v>
      </c>
      <c r="D175" s="1">
        <v>19.893420403119428</v>
      </c>
    </row>
    <row r="176" spans="1:4" x14ac:dyDescent="0.35">
      <c r="A176" s="2">
        <v>43220</v>
      </c>
      <c r="B176" s="1">
        <v>8.3527901351246285</v>
      </c>
      <c r="C176" s="1">
        <v>13.091904169919621</v>
      </c>
      <c r="D176" s="1">
        <v>19.149026907493212</v>
      </c>
    </row>
    <row r="177" spans="1:4" x14ac:dyDescent="0.35">
      <c r="A177" s="2">
        <v>43227</v>
      </c>
      <c r="B177" s="1">
        <v>10.092867473697529</v>
      </c>
      <c r="C177" s="1">
        <v>15.437074650196214</v>
      </c>
      <c r="D177" s="1">
        <v>19.211516546306953</v>
      </c>
    </row>
    <row r="178" spans="1:4" x14ac:dyDescent="0.35">
      <c r="A178" s="2">
        <v>43234</v>
      </c>
      <c r="B178" s="1">
        <v>10.415022924371359</v>
      </c>
      <c r="C178" s="1">
        <v>16.06638121527164</v>
      </c>
      <c r="D178" s="1">
        <v>19.38283316572166</v>
      </c>
    </row>
    <row r="179" spans="1:4" x14ac:dyDescent="0.35">
      <c r="A179" s="2">
        <v>43241</v>
      </c>
      <c r="B179" s="1">
        <v>8.9103157763260157</v>
      </c>
      <c r="C179" s="1">
        <v>15.134596169390715</v>
      </c>
      <c r="D179" s="1">
        <v>19.202141686363806</v>
      </c>
    </row>
    <row r="180" spans="1:4" x14ac:dyDescent="0.35">
      <c r="A180" s="2">
        <v>43248</v>
      </c>
      <c r="B180" s="1">
        <v>9.7123270470749699</v>
      </c>
      <c r="C180" s="1">
        <v>15.560353107404577</v>
      </c>
      <c r="D180" s="1">
        <v>19.165957364232902</v>
      </c>
    </row>
    <row r="181" spans="1:4" x14ac:dyDescent="0.35">
      <c r="A181" s="2">
        <v>43255</v>
      </c>
      <c r="B181" s="1">
        <v>8.9791646489647086</v>
      </c>
      <c r="C181" s="1">
        <v>15.440034107816416</v>
      </c>
      <c r="D181" s="1">
        <v>19.236518188891452</v>
      </c>
    </row>
    <row r="182" spans="1:4" x14ac:dyDescent="0.35">
      <c r="A182" s="2">
        <v>43262</v>
      </c>
      <c r="B182" s="1">
        <v>9.7745740524427891</v>
      </c>
      <c r="C182" s="1">
        <v>14.991700981277759</v>
      </c>
      <c r="D182" s="1">
        <v>19.142813115668528</v>
      </c>
    </row>
    <row r="183" spans="1:4" x14ac:dyDescent="0.35">
      <c r="A183" s="2">
        <v>43269</v>
      </c>
      <c r="B183" s="1">
        <v>9.340754410698116</v>
      </c>
      <c r="C183" s="1">
        <v>16.224435686729645</v>
      </c>
      <c r="D183" s="1">
        <v>19.518206976408205</v>
      </c>
    </row>
    <row r="184" spans="1:4" x14ac:dyDescent="0.35">
      <c r="A184" s="2">
        <v>43276</v>
      </c>
      <c r="B184" s="1">
        <v>8.9304941852921775</v>
      </c>
      <c r="C184" s="1">
        <v>15.951686812624414</v>
      </c>
      <c r="D184" s="1">
        <v>19.571204447598792</v>
      </c>
    </row>
    <row r="185" spans="1:4" x14ac:dyDescent="0.35">
      <c r="A185" s="2">
        <v>43283</v>
      </c>
      <c r="B185" s="1">
        <v>9.4539138048018998</v>
      </c>
      <c r="C185" s="1">
        <v>15.92220241413427</v>
      </c>
      <c r="D185" s="1">
        <v>19.222135139384481</v>
      </c>
    </row>
    <row r="186" spans="1:4" x14ac:dyDescent="0.35">
      <c r="A186" s="2">
        <v>43290</v>
      </c>
      <c r="B186" s="1">
        <v>9.6353466352911834</v>
      </c>
      <c r="C186" s="1">
        <v>18.035238827049668</v>
      </c>
      <c r="D186" s="1">
        <v>19.260999866641122</v>
      </c>
    </row>
    <row r="187" spans="1:4" x14ac:dyDescent="0.35">
      <c r="A187" s="2">
        <v>43297</v>
      </c>
      <c r="B187" s="1">
        <v>7.3975615355240523</v>
      </c>
      <c r="C187" s="1">
        <v>17.851802188737757</v>
      </c>
      <c r="D187" s="1">
        <v>19.754097213768627</v>
      </c>
    </row>
    <row r="188" spans="1:4" x14ac:dyDescent="0.35">
      <c r="A188" s="2">
        <v>43304</v>
      </c>
      <c r="B188" s="1">
        <v>7.482681828154651</v>
      </c>
      <c r="C188" s="1">
        <v>16.465931646229848</v>
      </c>
      <c r="D188" s="1">
        <v>19.534737812263682</v>
      </c>
    </row>
    <row r="189" spans="1:4" x14ac:dyDescent="0.35">
      <c r="A189" s="2">
        <v>43311</v>
      </c>
      <c r="B189" s="1">
        <v>8.9484559923455418</v>
      </c>
      <c r="C189" s="1">
        <v>16.332723042504188</v>
      </c>
      <c r="D189" s="1">
        <v>19.389870027099544</v>
      </c>
    </row>
    <row r="190" spans="1:4" x14ac:dyDescent="0.35">
      <c r="A190" s="2">
        <v>43318</v>
      </c>
      <c r="B190" s="1">
        <v>9.5013668456783531</v>
      </c>
      <c r="C190" s="1">
        <v>17.23915412845626</v>
      </c>
      <c r="D190" s="1">
        <v>20.087043888597247</v>
      </c>
    </row>
    <row r="191" spans="1:4" x14ac:dyDescent="0.35">
      <c r="A191" s="2">
        <v>43325</v>
      </c>
      <c r="B191" s="1">
        <v>8.7342381842685786</v>
      </c>
      <c r="C191" s="1">
        <v>15.787227681056939</v>
      </c>
      <c r="D191" s="1">
        <v>19.7211626908576</v>
      </c>
    </row>
    <row r="192" spans="1:4" x14ac:dyDescent="0.35">
      <c r="A192" s="2">
        <v>43332</v>
      </c>
      <c r="B192" s="1">
        <v>8.3947995432021703</v>
      </c>
      <c r="C192" s="1">
        <v>15.525879188976814</v>
      </c>
      <c r="D192" s="1">
        <v>19.895674069784359</v>
      </c>
    </row>
    <row r="193" spans="1:4" x14ac:dyDescent="0.35">
      <c r="A193" s="2">
        <v>43339</v>
      </c>
      <c r="B193" s="1">
        <v>9.2735029469338226</v>
      </c>
      <c r="C193" s="1">
        <v>15.56296976829575</v>
      </c>
      <c r="D193" s="1">
        <v>19.416582890506604</v>
      </c>
    </row>
    <row r="194" spans="1:4" x14ac:dyDescent="0.35">
      <c r="A194" s="2">
        <v>43346</v>
      </c>
      <c r="B194" s="1">
        <v>9.9647707809530264</v>
      </c>
      <c r="C194" s="1">
        <v>16.847719398328284</v>
      </c>
      <c r="D194" s="1">
        <v>19.339077776018019</v>
      </c>
    </row>
    <row r="195" spans="1:4" x14ac:dyDescent="0.35">
      <c r="A195" s="2">
        <v>43353</v>
      </c>
      <c r="B195" s="1">
        <v>10.400072254011777</v>
      </c>
      <c r="C195" s="1">
        <v>17.686023832435666</v>
      </c>
      <c r="D195" s="1">
        <v>20.191223403399398</v>
      </c>
    </row>
    <row r="196" spans="1:4" x14ac:dyDescent="0.35">
      <c r="A196" s="2">
        <v>43360</v>
      </c>
      <c r="B196" s="1">
        <v>8.8004153331459243</v>
      </c>
      <c r="C196" s="1">
        <v>16.428810422520673</v>
      </c>
      <c r="D196" s="1">
        <v>19.933341310820627</v>
      </c>
    </row>
    <row r="197" spans="1:4" x14ac:dyDescent="0.35">
      <c r="A197" s="2">
        <v>43367</v>
      </c>
      <c r="B197" s="1">
        <v>9.0632315069379707</v>
      </c>
      <c r="C197" s="1">
        <v>16.663322701441643</v>
      </c>
      <c r="D197" s="1">
        <v>19.882130373262839</v>
      </c>
    </row>
    <row r="198" spans="1:4" x14ac:dyDescent="0.35">
      <c r="A198" s="2">
        <v>43374</v>
      </c>
      <c r="B198" s="1">
        <v>9.0584704226380559</v>
      </c>
      <c r="C198" s="1">
        <v>16.845740871925834</v>
      </c>
      <c r="D198" s="1">
        <v>19.810538747748193</v>
      </c>
    </row>
    <row r="199" spans="1:4" x14ac:dyDescent="0.35">
      <c r="A199" s="2">
        <v>43381</v>
      </c>
      <c r="B199" s="1">
        <v>8.9961565620334447</v>
      </c>
      <c r="C199" s="1">
        <v>15.725053062848712</v>
      </c>
      <c r="D199" s="1">
        <v>19.866230366212761</v>
      </c>
    </row>
    <row r="200" spans="1:4" x14ac:dyDescent="0.35">
      <c r="A200" s="2">
        <v>43388</v>
      </c>
      <c r="B200" s="1">
        <v>10.59438219804278</v>
      </c>
      <c r="C200" s="1">
        <v>16.327302536533658</v>
      </c>
      <c r="D200" s="1">
        <v>19.655148746915319</v>
      </c>
    </row>
    <row r="201" spans="1:4" x14ac:dyDescent="0.35">
      <c r="A201" s="2">
        <v>43395</v>
      </c>
      <c r="B201" s="1">
        <v>9.7318685188753093</v>
      </c>
      <c r="C201" s="1">
        <v>15.629031518973841</v>
      </c>
      <c r="D201" s="1">
        <v>19.92598603100717</v>
      </c>
    </row>
    <row r="202" spans="1:4" x14ac:dyDescent="0.35">
      <c r="A202" s="2">
        <v>43402</v>
      </c>
      <c r="B202" s="1">
        <v>9.261793653565098</v>
      </c>
      <c r="C202" s="1">
        <v>15.26454494890535</v>
      </c>
      <c r="D202" s="1">
        <v>19.633811040165227</v>
      </c>
    </row>
    <row r="203" spans="1:4" x14ac:dyDescent="0.35">
      <c r="A203" s="2">
        <v>43409</v>
      </c>
      <c r="B203" s="1">
        <v>9.1576777193928773</v>
      </c>
      <c r="C203" s="1">
        <v>14.02333740516659</v>
      </c>
      <c r="D203" s="1">
        <v>19.688681117026931</v>
      </c>
    </row>
    <row r="204" spans="1:4" x14ac:dyDescent="0.35">
      <c r="A204" s="2">
        <v>43416</v>
      </c>
      <c r="B204" s="1">
        <v>8.9787865533020028</v>
      </c>
      <c r="C204" s="1">
        <v>14.409389736865551</v>
      </c>
      <c r="D204" s="1">
        <v>19.736774504574136</v>
      </c>
    </row>
    <row r="205" spans="1:4" x14ac:dyDescent="0.35">
      <c r="A205" s="2">
        <v>43423</v>
      </c>
      <c r="B205" s="1">
        <v>8.8047752588676857</v>
      </c>
      <c r="C205" s="1">
        <v>14.603513269536899</v>
      </c>
      <c r="D205" s="1">
        <v>19.43642716023168</v>
      </c>
    </row>
    <row r="206" spans="1:4" x14ac:dyDescent="0.35">
      <c r="A206" s="2">
        <v>43430</v>
      </c>
      <c r="B206" s="1">
        <v>9.3654620088434832</v>
      </c>
      <c r="C206" s="1">
        <v>14.692644574637235</v>
      </c>
      <c r="D206" s="1">
        <v>19.846809692266309</v>
      </c>
    </row>
    <row r="207" spans="1:4" x14ac:dyDescent="0.35">
      <c r="A207" s="2">
        <v>43437</v>
      </c>
      <c r="B207" s="1">
        <v>8.9723369577549494</v>
      </c>
      <c r="C207" s="1">
        <v>14.223638783491921</v>
      </c>
      <c r="D207" s="1">
        <v>19.578074073732907</v>
      </c>
    </row>
    <row r="208" spans="1:4" x14ac:dyDescent="0.35">
      <c r="A208" s="2">
        <v>43444</v>
      </c>
      <c r="B208" s="1">
        <v>10.684828743831989</v>
      </c>
      <c r="C208" s="1">
        <v>16.479539206972156</v>
      </c>
      <c r="D208" s="1">
        <v>19.466220507216939</v>
      </c>
    </row>
    <row r="209" spans="1:4" x14ac:dyDescent="0.35">
      <c r="A209" s="2">
        <v>43451</v>
      </c>
      <c r="B209" s="1">
        <v>10.169154050930228</v>
      </c>
      <c r="C209" s="1">
        <v>14.882288123112366</v>
      </c>
      <c r="D209" s="1">
        <v>19.676093883354842</v>
      </c>
    </row>
    <row r="210" spans="1:4" x14ac:dyDescent="0.35">
      <c r="A210" s="2">
        <v>43458</v>
      </c>
      <c r="B210" s="1">
        <v>11.145102902286574</v>
      </c>
      <c r="C210" s="1">
        <v>14.889146860562207</v>
      </c>
      <c r="D210" s="1">
        <v>19.083243503003086</v>
      </c>
    </row>
    <row r="211" spans="1:4" x14ac:dyDescent="0.35">
      <c r="A211" s="2">
        <v>43465</v>
      </c>
      <c r="B211" s="1">
        <v>7.2167094867094574</v>
      </c>
      <c r="C211" s="1">
        <v>12.891691559669328</v>
      </c>
      <c r="D211" s="1">
        <v>18.103673528625229</v>
      </c>
    </row>
    <row r="212" spans="1:4" x14ac:dyDescent="0.35">
      <c r="A212" s="2">
        <v>43472</v>
      </c>
      <c r="B212" s="1">
        <v>10.03214458474439</v>
      </c>
      <c r="C212" s="1">
        <v>13.900770401915098</v>
      </c>
      <c r="D212" s="1">
        <v>19.252521035020575</v>
      </c>
    </row>
    <row r="213" spans="1:4" x14ac:dyDescent="0.35">
      <c r="A213" s="2">
        <v>43479</v>
      </c>
      <c r="B213" s="1">
        <v>7.9080194446324708</v>
      </c>
      <c r="C213" s="1">
        <v>15.14576352820054</v>
      </c>
      <c r="D213" s="1">
        <v>19.501757445645389</v>
      </c>
    </row>
    <row r="214" spans="1:4" x14ac:dyDescent="0.35">
      <c r="A214" s="2">
        <v>43486</v>
      </c>
      <c r="B214" s="1">
        <v>9.5564092701276913</v>
      </c>
      <c r="C214" s="1">
        <v>14.302248386201175</v>
      </c>
      <c r="D214" s="1">
        <v>19.596352772589416</v>
      </c>
    </row>
    <row r="215" spans="1:4" x14ac:dyDescent="0.35">
      <c r="A215" s="2">
        <v>43493</v>
      </c>
      <c r="B215" s="1">
        <v>9.0861367685168766</v>
      </c>
      <c r="C215" s="1">
        <v>15.195535306070569</v>
      </c>
      <c r="D215" s="1">
        <v>19.570230762135662</v>
      </c>
    </row>
    <row r="216" spans="1:4" x14ac:dyDescent="0.35">
      <c r="A216" s="2">
        <v>43500</v>
      </c>
      <c r="B216" s="1">
        <v>8.9680140012451997</v>
      </c>
      <c r="C216" s="1">
        <v>15.035750334754082</v>
      </c>
      <c r="D216" s="1">
        <v>19.356066087833135</v>
      </c>
    </row>
    <row r="217" spans="1:4" x14ac:dyDescent="0.35">
      <c r="A217" s="2">
        <v>43507</v>
      </c>
      <c r="B217" s="1">
        <v>8.8324417915858238</v>
      </c>
      <c r="C217" s="1">
        <v>14.739769459487606</v>
      </c>
      <c r="D217" s="1">
        <v>19.910556822105448</v>
      </c>
    </row>
    <row r="218" spans="1:4" x14ac:dyDescent="0.35">
      <c r="A218" s="2">
        <v>43514</v>
      </c>
      <c r="B218" s="1">
        <v>8.9659731842103465</v>
      </c>
      <c r="C218" s="1">
        <v>15.218416184889362</v>
      </c>
      <c r="D218" s="1">
        <v>19.596575534428265</v>
      </c>
    </row>
    <row r="219" spans="1:4" x14ac:dyDescent="0.35">
      <c r="A219" s="2">
        <v>43521</v>
      </c>
      <c r="B219" s="1">
        <v>9.1481457683830651</v>
      </c>
      <c r="C219" s="1">
        <v>14.809502797502281</v>
      </c>
      <c r="D219" s="1">
        <v>19.465721355214722</v>
      </c>
    </row>
    <row r="220" spans="1:4" x14ac:dyDescent="0.35">
      <c r="A220" s="2">
        <v>43528</v>
      </c>
      <c r="B220" s="1">
        <v>9.2231578756867965</v>
      </c>
      <c r="C220" s="1">
        <v>14.691395875203391</v>
      </c>
      <c r="D220" s="1">
        <v>18.992247632143542</v>
      </c>
    </row>
    <row r="221" spans="1:4" x14ac:dyDescent="0.35">
      <c r="A221" s="2">
        <v>43535</v>
      </c>
      <c r="B221" s="1">
        <v>9.2486953258526459</v>
      </c>
      <c r="C221" s="1">
        <v>14.979910587170387</v>
      </c>
      <c r="D221" s="1">
        <v>19.078960717085984</v>
      </c>
    </row>
    <row r="222" spans="1:4" x14ac:dyDescent="0.35">
      <c r="A222" s="2">
        <v>43542</v>
      </c>
      <c r="B222" s="1">
        <v>9.9306162199243815</v>
      </c>
      <c r="C222" s="1">
        <v>14.203490351731419</v>
      </c>
      <c r="D222" s="1">
        <v>19.378651431792573</v>
      </c>
    </row>
    <row r="223" spans="1:4" x14ac:dyDescent="0.35">
      <c r="A223" s="2">
        <v>43549</v>
      </c>
      <c r="B223" s="1">
        <v>10.060363087998608</v>
      </c>
      <c r="C223" s="1">
        <v>13.790192749979985</v>
      </c>
      <c r="D223" s="1">
        <v>19.794278163986178</v>
      </c>
    </row>
    <row r="224" spans="1:4" x14ac:dyDescent="0.35">
      <c r="A224" s="2">
        <v>43556</v>
      </c>
      <c r="B224" s="1">
        <v>9.7462487761096366</v>
      </c>
      <c r="C224" s="1">
        <v>14.4159940536608</v>
      </c>
      <c r="D224" s="1">
        <v>19.59560191670397</v>
      </c>
    </row>
    <row r="225" spans="1:4" x14ac:dyDescent="0.35">
      <c r="A225" s="2">
        <v>43563</v>
      </c>
      <c r="B225" s="1">
        <v>8.449984441722787</v>
      </c>
      <c r="C225" s="1">
        <v>14.278615445518852</v>
      </c>
      <c r="D225" s="1">
        <v>20.067993599012059</v>
      </c>
    </row>
    <row r="226" spans="1:4" x14ac:dyDescent="0.35">
      <c r="A226" s="2">
        <v>43570</v>
      </c>
      <c r="B226" s="1">
        <v>9.7590396481702548</v>
      </c>
      <c r="C226" s="1">
        <v>14.289879644719649</v>
      </c>
      <c r="D226" s="1">
        <v>19.423472752737222</v>
      </c>
    </row>
    <row r="227" spans="1:4" x14ac:dyDescent="0.35">
      <c r="A227" s="2">
        <v>43577</v>
      </c>
      <c r="B227" s="1">
        <v>9.3666601262311371</v>
      </c>
      <c r="C227" s="1">
        <v>15.023276160528907</v>
      </c>
      <c r="D227" s="1">
        <v>19.643611848642561</v>
      </c>
    </row>
    <row r="228" spans="1:4" x14ac:dyDescent="0.35">
      <c r="A228" s="2">
        <v>43584</v>
      </c>
      <c r="B228" s="1">
        <v>9.4266606979422676</v>
      </c>
      <c r="C228" s="1">
        <v>14.702578431161525</v>
      </c>
      <c r="D228" s="1">
        <v>19.096005290734606</v>
      </c>
    </row>
    <row r="229" spans="1:4" x14ac:dyDescent="0.35">
      <c r="A229" s="2">
        <v>43591</v>
      </c>
      <c r="B229" s="1">
        <v>9.1891167355245553</v>
      </c>
      <c r="C229" s="1">
        <v>14.16546295614218</v>
      </c>
      <c r="D229" s="1">
        <v>19.017939077312299</v>
      </c>
    </row>
    <row r="230" spans="1:4" x14ac:dyDescent="0.35">
      <c r="A230" s="2">
        <v>43598</v>
      </c>
      <c r="B230" s="1">
        <v>9.7280025730011612</v>
      </c>
      <c r="C230" s="1">
        <v>14.010254634756786</v>
      </c>
      <c r="D230" s="1">
        <v>19.350748534812915</v>
      </c>
    </row>
    <row r="231" spans="1:4" x14ac:dyDescent="0.35">
      <c r="A231" s="2">
        <v>43605</v>
      </c>
      <c r="B231" s="1">
        <v>9.5091107414133837</v>
      </c>
      <c r="C231" s="1">
        <v>15.832411581169213</v>
      </c>
      <c r="D231" s="1">
        <v>19.39953090234766</v>
      </c>
    </row>
    <row r="232" spans="1:4" x14ac:dyDescent="0.35">
      <c r="A232" s="2">
        <v>43612</v>
      </c>
      <c r="B232" s="1">
        <v>8.6510245390497573</v>
      </c>
      <c r="C232" s="1">
        <v>14.619304258611283</v>
      </c>
      <c r="D232" s="1">
        <v>19.311376213970849</v>
      </c>
    </row>
    <row r="233" spans="1:4" x14ac:dyDescent="0.35">
      <c r="A233" s="2">
        <v>43619</v>
      </c>
      <c r="B233" s="1">
        <v>7.965545573129992</v>
      </c>
      <c r="C233" s="1">
        <v>14.630875371248468</v>
      </c>
      <c r="D233" s="1">
        <v>19.63609232530111</v>
      </c>
    </row>
    <row r="234" spans="1:4" x14ac:dyDescent="0.35">
      <c r="A234" s="2">
        <v>43626</v>
      </c>
      <c r="B234" s="1">
        <v>8.8336084826908916</v>
      </c>
      <c r="C234" s="1">
        <v>14.16546295614218</v>
      </c>
      <c r="D234" s="1">
        <v>19.361874485794008</v>
      </c>
    </row>
    <row r="235" spans="1:4" x14ac:dyDescent="0.35">
      <c r="A235" s="2">
        <v>43633</v>
      </c>
      <c r="B235" s="1">
        <v>8.0796180293898399</v>
      </c>
      <c r="C235" s="1">
        <v>15.282462822101619</v>
      </c>
      <c r="D235" s="1">
        <v>19.304322491085383</v>
      </c>
    </row>
    <row r="236" spans="1:4" x14ac:dyDescent="0.35">
      <c r="A236" s="2">
        <v>43640</v>
      </c>
      <c r="B236" s="1">
        <v>7.9229859587111955</v>
      </c>
      <c r="C236" s="1">
        <v>14.659230597003594</v>
      </c>
      <c r="D236" s="1">
        <v>19.049627212977317</v>
      </c>
    </row>
    <row r="237" spans="1:4" x14ac:dyDescent="0.35">
      <c r="A237" s="2">
        <v>43647</v>
      </c>
      <c r="B237" s="1">
        <v>9.4425625872235965</v>
      </c>
      <c r="C237" s="1">
        <v>14.884350688298714</v>
      </c>
      <c r="D237" s="1">
        <v>18.923037386924211</v>
      </c>
    </row>
    <row r="238" spans="1:4" x14ac:dyDescent="0.35">
      <c r="A238" s="2">
        <v>43654</v>
      </c>
      <c r="B238" s="1">
        <v>9.3212554325473373</v>
      </c>
      <c r="C238" s="1">
        <v>14.868427887370254</v>
      </c>
      <c r="D238" s="1">
        <v>18.994244237405724</v>
      </c>
    </row>
    <row r="239" spans="1:4" x14ac:dyDescent="0.35">
      <c r="A239" s="2">
        <v>43661</v>
      </c>
      <c r="B239" s="1">
        <v>8.6101369370589751</v>
      </c>
      <c r="C239" s="1">
        <v>14.18638422130282</v>
      </c>
      <c r="D239" s="1">
        <v>18.96640772741938</v>
      </c>
    </row>
    <row r="240" spans="1:4" x14ac:dyDescent="0.35">
      <c r="A240" s="2">
        <v>43668</v>
      </c>
      <c r="B240" s="1">
        <v>10.167235474692278</v>
      </c>
      <c r="C240" s="1">
        <v>14.161933125438654</v>
      </c>
      <c r="D240" s="1">
        <v>18.89489599186831</v>
      </c>
    </row>
    <row r="241" spans="1:4" x14ac:dyDescent="0.35">
      <c r="A241" s="2">
        <v>43675</v>
      </c>
      <c r="B241" s="1">
        <v>10.234013573979798</v>
      </c>
      <c r="C241" s="1">
        <v>15.32601172253835</v>
      </c>
      <c r="D241" s="1">
        <v>19.356412900642034</v>
      </c>
    </row>
    <row r="242" spans="1:4" x14ac:dyDescent="0.35">
      <c r="A242" s="2">
        <v>43682</v>
      </c>
      <c r="B242" s="1">
        <v>10.939497222775007</v>
      </c>
      <c r="C242" s="1">
        <v>14.425819460215214</v>
      </c>
      <c r="D242" s="1">
        <v>19.164607489463489</v>
      </c>
    </row>
    <row r="243" spans="1:4" x14ac:dyDescent="0.35">
      <c r="A243" s="2">
        <v>43689</v>
      </c>
      <c r="B243" s="1">
        <v>9.5268285362696332</v>
      </c>
      <c r="C243" s="1">
        <v>13.943023878263233</v>
      </c>
      <c r="D243" s="1">
        <v>19.272199668813247</v>
      </c>
    </row>
    <row r="244" spans="1:4" x14ac:dyDescent="0.35">
      <c r="A244" s="2">
        <v>43696</v>
      </c>
      <c r="B244" s="1">
        <v>9.7117215369141743</v>
      </c>
      <c r="C244" s="1">
        <v>13.292949677979863</v>
      </c>
      <c r="D244" s="1">
        <v>19.201355489087536</v>
      </c>
    </row>
    <row r="245" spans="1:4" x14ac:dyDescent="0.35">
      <c r="A245" s="2">
        <v>43703</v>
      </c>
      <c r="B245" s="1">
        <v>10.518105462931352</v>
      </c>
      <c r="C245" s="1">
        <v>13.668169970065565</v>
      </c>
      <c r="D245" s="1">
        <v>19.167307267752996</v>
      </c>
    </row>
    <row r="246" spans="1:4" x14ac:dyDescent="0.35">
      <c r="A246" s="2">
        <v>43710</v>
      </c>
      <c r="B246" s="1">
        <v>10.929421615706252</v>
      </c>
      <c r="C246" s="1">
        <v>14.958139732049158</v>
      </c>
      <c r="D246" s="1">
        <v>19.200047133653158</v>
      </c>
    </row>
    <row r="247" spans="1:4" x14ac:dyDescent="0.35">
      <c r="A247" s="2">
        <v>43717</v>
      </c>
      <c r="B247" s="1">
        <v>9.7106306938267899</v>
      </c>
      <c r="C247" s="1">
        <v>14.992009385289455</v>
      </c>
      <c r="D247" s="1">
        <v>19.047725674721459</v>
      </c>
    </row>
    <row r="248" spans="1:4" x14ac:dyDescent="0.35">
      <c r="A248" s="2">
        <v>43724</v>
      </c>
      <c r="B248" s="1">
        <v>9.8195079387408537</v>
      </c>
      <c r="C248" s="1">
        <v>14.647114481671235</v>
      </c>
      <c r="D248" s="1">
        <v>19.118944562167695</v>
      </c>
    </row>
    <row r="249" spans="1:4" x14ac:dyDescent="0.35">
      <c r="A249" s="2">
        <v>43731</v>
      </c>
      <c r="B249" s="1">
        <v>8.891786635857315</v>
      </c>
      <c r="C249" s="1">
        <v>15.938610068983573</v>
      </c>
      <c r="D249" s="1">
        <v>18.893099267492296</v>
      </c>
    </row>
    <row r="250" spans="1:4" x14ac:dyDescent="0.35">
      <c r="A250" s="2">
        <v>43738</v>
      </c>
      <c r="B250" s="1">
        <v>8.6349762270726202</v>
      </c>
      <c r="C250" s="1">
        <v>16.049923870854986</v>
      </c>
      <c r="D250" s="1">
        <v>18.969605529090579</v>
      </c>
    </row>
    <row r="251" spans="1:4" x14ac:dyDescent="0.35">
      <c r="A251" s="2">
        <v>43745</v>
      </c>
      <c r="B251" s="1">
        <v>7.3092123656927628</v>
      </c>
      <c r="C251" s="1">
        <v>15.048070819142122</v>
      </c>
      <c r="D251" s="1">
        <v>19.009042021510783</v>
      </c>
    </row>
    <row r="252" spans="1:4" x14ac:dyDescent="0.35">
      <c r="A252" s="2">
        <v>43752</v>
      </c>
      <c r="B252" s="1">
        <v>7.4295208427864621</v>
      </c>
      <c r="C252" s="1">
        <v>14.77409420202868</v>
      </c>
      <c r="D252" s="1">
        <v>19.079978440446606</v>
      </c>
    </row>
    <row r="253" spans="1:4" x14ac:dyDescent="0.35">
      <c r="A253" s="2">
        <v>43759</v>
      </c>
      <c r="B253" s="1">
        <v>8.4377169899144402</v>
      </c>
      <c r="C253" s="1">
        <v>14.854018922562679</v>
      </c>
      <c r="D253" s="1">
        <v>19.081230349875121</v>
      </c>
    </row>
    <row r="254" spans="1:4" x14ac:dyDescent="0.35">
      <c r="A254" s="2">
        <v>43766</v>
      </c>
      <c r="B254" s="1">
        <v>9.0039310196531375</v>
      </c>
      <c r="C254" s="1">
        <v>15.216693531577915</v>
      </c>
      <c r="D254" s="1">
        <v>19.225757104182275</v>
      </c>
    </row>
    <row r="255" spans="1:4" x14ac:dyDescent="0.35">
      <c r="A255" s="2">
        <v>43773</v>
      </c>
      <c r="B255" s="1">
        <v>8.8437593819179838</v>
      </c>
      <c r="C255" s="1">
        <v>15.15366454375623</v>
      </c>
      <c r="D255" s="1">
        <v>18.841761293945851</v>
      </c>
    </row>
    <row r="256" spans="1:4" x14ac:dyDescent="0.35">
      <c r="A256" s="2">
        <v>43780</v>
      </c>
      <c r="B256" s="1">
        <v>7.9127892206906809</v>
      </c>
      <c r="C256" s="1">
        <v>14.73897549358643</v>
      </c>
      <c r="D256" s="1">
        <v>18.885268483709165</v>
      </c>
    </row>
    <row r="257" spans="1:4" x14ac:dyDescent="0.35">
      <c r="A257" s="2">
        <v>43787</v>
      </c>
      <c r="B257" s="1">
        <v>8.8684132846720054</v>
      </c>
      <c r="C257" s="1">
        <v>15.633100203893347</v>
      </c>
      <c r="D257" s="1">
        <v>18.815576122085993</v>
      </c>
    </row>
    <row r="258" spans="1:4" x14ac:dyDescent="0.35">
      <c r="A258" s="2">
        <v>43794</v>
      </c>
      <c r="B258" s="1">
        <v>8.4202416653397876</v>
      </c>
      <c r="C258" s="1">
        <v>14.783254571427344</v>
      </c>
      <c r="D258" s="1">
        <v>18.784809350204071</v>
      </c>
    </row>
    <row r="259" spans="1:4" x14ac:dyDescent="0.35">
      <c r="A259" s="2">
        <v>43801</v>
      </c>
      <c r="B259" s="1">
        <v>8.6663026140040778</v>
      </c>
      <c r="C259" s="1">
        <v>14.654055941213576</v>
      </c>
      <c r="D259" s="1">
        <v>18.726066993492967</v>
      </c>
    </row>
    <row r="260" spans="1:4" x14ac:dyDescent="0.35">
      <c r="A260" s="2">
        <v>43808</v>
      </c>
      <c r="B260" s="1">
        <v>10.077272778307796</v>
      </c>
      <c r="C260" s="1">
        <v>14.269765830241871</v>
      </c>
      <c r="D260" s="1">
        <v>19.016100425344352</v>
      </c>
    </row>
    <row r="261" spans="1:4" x14ac:dyDescent="0.35">
      <c r="A261" s="2">
        <v>43815</v>
      </c>
      <c r="B261" s="1">
        <v>9.2327865608060122</v>
      </c>
      <c r="C261" s="1">
        <v>14.863531060516324</v>
      </c>
      <c r="D261" s="1">
        <v>19.153724851289308</v>
      </c>
    </row>
    <row r="262" spans="1:4" x14ac:dyDescent="0.35">
      <c r="A262" s="2">
        <v>43822</v>
      </c>
      <c r="B262" s="1">
        <v>8.67470962929122</v>
      </c>
      <c r="C262" s="1">
        <v>15.141523988199236</v>
      </c>
      <c r="D262" s="1">
        <v>18.399987610273048</v>
      </c>
    </row>
    <row r="263" spans="1:4" x14ac:dyDescent="0.35">
      <c r="A263" s="2">
        <v>43829</v>
      </c>
      <c r="B263" s="1">
        <v>8.5850387383113045</v>
      </c>
      <c r="C263" s="1">
        <v>13.036805489042683</v>
      </c>
      <c r="D263" s="1">
        <v>18.185074859347061</v>
      </c>
    </row>
    <row r="264" spans="1:4" x14ac:dyDescent="0.35">
      <c r="A264" s="2">
        <v>43836</v>
      </c>
      <c r="B264" s="1">
        <v>9.7622119651781745</v>
      </c>
      <c r="C264" s="1">
        <v>14.725783217512866</v>
      </c>
      <c r="D264" s="1">
        <v>18.605881069778345</v>
      </c>
    </row>
    <row r="265" spans="1:4" x14ac:dyDescent="0.35">
      <c r="A265" s="2">
        <v>43843</v>
      </c>
      <c r="B265" s="1">
        <v>10.497283900839735</v>
      </c>
      <c r="C265" s="1">
        <v>16.921934113360891</v>
      </c>
      <c r="D265" s="1">
        <v>19.070417165363889</v>
      </c>
    </row>
    <row r="266" spans="1:4" x14ac:dyDescent="0.35">
      <c r="A266" s="2">
        <v>43850</v>
      </c>
      <c r="B266" s="1">
        <v>9.9946984325895123</v>
      </c>
      <c r="C266" s="1">
        <v>15.331077254788305</v>
      </c>
      <c r="D266" s="1">
        <v>19.009059233691612</v>
      </c>
    </row>
    <row r="267" spans="1:4" x14ac:dyDescent="0.35">
      <c r="A267" s="2">
        <v>43857</v>
      </c>
      <c r="B267" s="1">
        <v>10.812834230175852</v>
      </c>
      <c r="C267" s="1">
        <v>15.051853742320661</v>
      </c>
      <c r="D267" s="1">
        <v>19.206086042419571</v>
      </c>
    </row>
    <row r="268" spans="1:4" x14ac:dyDescent="0.35">
      <c r="A268" s="2">
        <v>43864</v>
      </c>
      <c r="B268" s="1">
        <v>10.412771989283289</v>
      </c>
      <c r="C268" s="1">
        <v>14.979910587170387</v>
      </c>
      <c r="D268" s="1">
        <v>19.325360326577673</v>
      </c>
    </row>
    <row r="269" spans="1:4" x14ac:dyDescent="0.35">
      <c r="A269" s="2">
        <v>43871</v>
      </c>
      <c r="B269" s="1">
        <v>12.089617477866733</v>
      </c>
      <c r="C269" s="1">
        <v>14.976784607757095</v>
      </c>
      <c r="D269" s="1">
        <v>19.133285198063103</v>
      </c>
    </row>
  </sheetData>
  <mergeCells count="2">
    <mergeCell ref="A1:D1"/>
    <mergeCell ref="F1:K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8"/>
  <sheetViews>
    <sheetView topLeftCell="A56" workbookViewId="0">
      <selection activeCell="O65" sqref="O65"/>
    </sheetView>
  </sheetViews>
  <sheetFormatPr defaultRowHeight="14.5" x14ac:dyDescent="0.35"/>
  <cols>
    <col min="1" max="1" width="14.90625" customWidth="1"/>
    <col min="7" max="7" width="15.36328125" customWidth="1"/>
    <col min="8" max="8" width="12" customWidth="1"/>
    <col min="9" max="9" width="13.26953125" customWidth="1"/>
    <col min="10" max="10" width="12.1796875" customWidth="1"/>
    <col min="11" max="11" width="15.36328125" customWidth="1"/>
  </cols>
  <sheetData>
    <row r="1" spans="1:10" ht="15" thickBot="1" x14ac:dyDescent="0.4">
      <c r="A1" s="57" t="s">
        <v>14</v>
      </c>
      <c r="B1" s="57"/>
      <c r="C1" s="57"/>
      <c r="D1" s="57"/>
    </row>
    <row r="2" spans="1:10" x14ac:dyDescent="0.35">
      <c r="A2" s="1" t="s">
        <v>3</v>
      </c>
      <c r="B2" s="1" t="s">
        <v>0</v>
      </c>
      <c r="C2" s="1" t="s">
        <v>1</v>
      </c>
      <c r="D2" s="1" t="s">
        <v>2</v>
      </c>
      <c r="G2" s="7"/>
      <c r="H2" s="7" t="s">
        <v>0</v>
      </c>
      <c r="I2" s="7" t="s">
        <v>1</v>
      </c>
      <c r="J2" s="7" t="s">
        <v>2</v>
      </c>
    </row>
    <row r="3" spans="1:10" x14ac:dyDescent="0.35">
      <c r="A3" s="2">
        <v>42016</v>
      </c>
      <c r="B3" s="1">
        <v>0.10476766754431317</v>
      </c>
      <c r="C3" s="1">
        <v>-2.0040086867151429E-3</v>
      </c>
      <c r="D3" s="1">
        <v>-1.7747687833339434E-2</v>
      </c>
      <c r="G3" s="5" t="s">
        <v>0</v>
      </c>
      <c r="H3" s="5">
        <v>1</v>
      </c>
      <c r="I3" s="5"/>
      <c r="J3" s="5"/>
    </row>
    <row r="4" spans="1:10" x14ac:dyDescent="0.35">
      <c r="A4" s="2">
        <v>42023</v>
      </c>
      <c r="B4" s="1">
        <v>9.1288163819148213E-2</v>
      </c>
      <c r="C4" s="1">
        <v>-1.719819829722069E-2</v>
      </c>
      <c r="D4" s="1">
        <v>3.8916647671368348E-2</v>
      </c>
      <c r="G4" s="5" t="s">
        <v>1</v>
      </c>
      <c r="H4" s="5">
        <v>-3.4512343008403785E-2</v>
      </c>
      <c r="I4" s="5">
        <v>1</v>
      </c>
      <c r="J4" s="5"/>
    </row>
    <row r="5" spans="1:10" ht="15" thickBot="1" x14ac:dyDescent="0.4">
      <c r="A5" s="2">
        <v>42030</v>
      </c>
      <c r="B5" s="1">
        <v>5.1780332541119765E-2</v>
      </c>
      <c r="C5" s="1">
        <v>-7.6308193063324301E-2</v>
      </c>
      <c r="D5" s="1">
        <v>-4.6852554572724206E-2</v>
      </c>
      <c r="G5" s="6" t="s">
        <v>2</v>
      </c>
      <c r="H5" s="6">
        <v>0.11665172662003571</v>
      </c>
      <c r="I5" s="6">
        <v>8.5018064795223905E-2</v>
      </c>
      <c r="J5" s="6">
        <v>1</v>
      </c>
    </row>
    <row r="6" spans="1:10" x14ac:dyDescent="0.35">
      <c r="A6" s="2">
        <v>42037</v>
      </c>
      <c r="B6" s="1">
        <v>-3.0745376421722835E-2</v>
      </c>
      <c r="C6" s="1">
        <v>-8.8496152769824993E-3</v>
      </c>
      <c r="D6" s="1">
        <v>4.4677965334299567E-2</v>
      </c>
    </row>
    <row r="7" spans="1:10" x14ac:dyDescent="0.35">
      <c r="A7" s="2">
        <v>42044</v>
      </c>
      <c r="B7" s="1">
        <v>7.1533728660355136E-2</v>
      </c>
      <c r="C7" s="1">
        <v>1.5435808129839248E-2</v>
      </c>
      <c r="D7" s="1">
        <v>9.3315004352424458E-2</v>
      </c>
    </row>
    <row r="8" spans="1:10" x14ac:dyDescent="0.35">
      <c r="A8" s="2">
        <v>42051</v>
      </c>
      <c r="B8" s="1">
        <v>2.1171152232206315E-2</v>
      </c>
      <c r="C8" s="1">
        <v>-3.9045673768973103E-2</v>
      </c>
      <c r="D8" s="1">
        <v>5.7119067771599426E-2</v>
      </c>
    </row>
    <row r="9" spans="1:10" x14ac:dyDescent="0.35">
      <c r="A9" s="2">
        <v>42058</v>
      </c>
      <c r="B9" s="1">
        <v>-3.827254620487576E-2</v>
      </c>
      <c r="C9" s="1">
        <v>0</v>
      </c>
      <c r="D9" s="1">
        <v>1.5399215757880917E-2</v>
      </c>
    </row>
    <row r="10" spans="1:10" x14ac:dyDescent="0.35">
      <c r="A10" s="2">
        <v>42065</v>
      </c>
      <c r="B10" s="1">
        <v>3.1132492071399141E-2</v>
      </c>
      <c r="C10" s="1">
        <v>0.22428056110128494</v>
      </c>
      <c r="D10" s="1">
        <v>-3.5670180131500077E-2</v>
      </c>
    </row>
    <row r="11" spans="1:10" x14ac:dyDescent="0.35">
      <c r="A11" s="2">
        <v>42072</v>
      </c>
      <c r="B11" s="1">
        <v>-2.7034125679116873E-2</v>
      </c>
      <c r="C11" s="1">
        <v>7.1051357410900268E-2</v>
      </c>
      <c r="D11" s="1">
        <v>-7.6284137181509601E-2</v>
      </c>
    </row>
    <row r="12" spans="1:10" x14ac:dyDescent="0.35">
      <c r="A12" s="2">
        <v>42079</v>
      </c>
      <c r="B12" s="1">
        <v>-6.1135999991731374E-2</v>
      </c>
      <c r="C12" s="1">
        <v>0.21753939297709854</v>
      </c>
      <c r="D12" s="1">
        <v>-1.2901491324700965E-2</v>
      </c>
    </row>
    <row r="13" spans="1:10" x14ac:dyDescent="0.35">
      <c r="A13" s="2">
        <v>42086</v>
      </c>
      <c r="B13" s="1">
        <v>-4.7638653499352861E-2</v>
      </c>
      <c r="C13" s="1">
        <v>-0.18014409267830425</v>
      </c>
      <c r="D13" s="1">
        <v>-9.3818755217654856E-2</v>
      </c>
    </row>
    <row r="14" spans="1:10" x14ac:dyDescent="0.35">
      <c r="A14" s="2">
        <v>42093</v>
      </c>
      <c r="B14" s="1">
        <v>5.8449569603568542E-2</v>
      </c>
      <c r="C14" s="1">
        <v>-4.9059787688545183E-3</v>
      </c>
      <c r="D14" s="1">
        <v>7.1176278467894954E-2</v>
      </c>
    </row>
    <row r="15" spans="1:10" x14ac:dyDescent="0.35">
      <c r="A15" s="2">
        <v>42100</v>
      </c>
      <c r="B15" s="1">
        <v>-3.2789822822990838E-2</v>
      </c>
      <c r="C15" s="1">
        <v>-2.1541843774754914E-2</v>
      </c>
      <c r="D15" s="1">
        <v>8.7647307058755675E-2</v>
      </c>
    </row>
    <row r="16" spans="1:10" x14ac:dyDescent="0.35">
      <c r="A16" s="2">
        <v>42107</v>
      </c>
      <c r="B16" s="1">
        <v>-4.7790663836348439E-2</v>
      </c>
      <c r="C16" s="1">
        <v>-0.11339568922675748</v>
      </c>
      <c r="D16" s="1">
        <v>1.3889112160667093E-2</v>
      </c>
    </row>
    <row r="17" spans="1:4" x14ac:dyDescent="0.35">
      <c r="A17" s="2">
        <v>42114</v>
      </c>
      <c r="B17" s="1">
        <v>3.6617363238223309E-2</v>
      </c>
      <c r="C17" s="1">
        <v>-4.5091571503065177E-2</v>
      </c>
      <c r="D17" s="1">
        <v>4.385188252884941E-2</v>
      </c>
    </row>
    <row r="18" spans="1:4" x14ac:dyDescent="0.35">
      <c r="A18" s="2">
        <v>42121</v>
      </c>
      <c r="B18" s="1">
        <v>1.6492462075725165E-2</v>
      </c>
      <c r="C18" s="1">
        <v>2.2320189090587601E-2</v>
      </c>
      <c r="D18" s="1">
        <v>1.5067432122119926E-2</v>
      </c>
    </row>
    <row r="19" spans="1:4" x14ac:dyDescent="0.35">
      <c r="A19" s="2">
        <v>42128</v>
      </c>
      <c r="B19" s="1">
        <v>3.2190687272051946E-2</v>
      </c>
      <c r="C19" s="1">
        <v>-4.1141943331175185E-2</v>
      </c>
      <c r="D19" s="1">
        <v>-1.8373220256619294E-2</v>
      </c>
    </row>
    <row r="20" spans="1:4" x14ac:dyDescent="0.35">
      <c r="A20" s="2">
        <v>42135</v>
      </c>
      <c r="B20" s="1">
        <v>-3.440356713058202E-2</v>
      </c>
      <c r="C20" s="1">
        <v>-3.0459207484708574E-2</v>
      </c>
      <c r="D20" s="1">
        <v>-5.9780981755080667E-3</v>
      </c>
    </row>
    <row r="21" spans="1:4" x14ac:dyDescent="0.35">
      <c r="A21" s="2">
        <v>42142</v>
      </c>
      <c r="B21" s="1">
        <v>2.2128798585300375E-3</v>
      </c>
      <c r="C21" s="1">
        <v>-7.2681551434804814E-2</v>
      </c>
      <c r="D21" s="1">
        <v>-9.3708851733068661E-3</v>
      </c>
    </row>
    <row r="22" spans="1:4" x14ac:dyDescent="0.35">
      <c r="A22" s="2">
        <v>42149</v>
      </c>
      <c r="B22" s="1">
        <v>-2.054560880889137E-2</v>
      </c>
      <c r="C22" s="1">
        <v>6.1276554820814594E-2</v>
      </c>
      <c r="D22" s="1">
        <v>-1.1498266687373023E-2</v>
      </c>
    </row>
    <row r="23" spans="1:4" x14ac:dyDescent="0.35">
      <c r="A23" s="2">
        <v>42156</v>
      </c>
      <c r="B23" s="1">
        <v>2.0545608808891409E-2</v>
      </c>
      <c r="C23" s="1">
        <v>-0.12065472539907605</v>
      </c>
      <c r="D23" s="1">
        <v>-4.0113628690535509E-2</v>
      </c>
    </row>
    <row r="24" spans="1:4" x14ac:dyDescent="0.35">
      <c r="A24" s="2">
        <v>42163</v>
      </c>
      <c r="B24" s="1">
        <v>-5.0781535554357292E-2</v>
      </c>
      <c r="C24" s="1">
        <v>5.8651194523980576E-3</v>
      </c>
      <c r="D24" s="1">
        <v>2.7104201801941275E-2</v>
      </c>
    </row>
    <row r="25" spans="1:4" x14ac:dyDescent="0.35">
      <c r="A25" s="2">
        <v>42170</v>
      </c>
      <c r="B25" s="1">
        <v>3.203935374461666E-2</v>
      </c>
      <c r="C25" s="1">
        <v>1.854050791574249E-2</v>
      </c>
      <c r="D25" s="1">
        <v>-1.3739720689678365E-2</v>
      </c>
    </row>
    <row r="26" spans="1:4" x14ac:dyDescent="0.35">
      <c r="A26" s="2">
        <v>42177</v>
      </c>
      <c r="B26" s="1">
        <v>2.2272635609123223E-2</v>
      </c>
      <c r="C26" s="1">
        <v>-4.7012181997054599E-2</v>
      </c>
      <c r="D26" s="1">
        <v>-1.3506114141322108E-2</v>
      </c>
    </row>
    <row r="27" spans="1:4" x14ac:dyDescent="0.35">
      <c r="A27" s="2">
        <v>42184</v>
      </c>
      <c r="B27" s="1">
        <v>4.3956114730381293E-3</v>
      </c>
      <c r="C27" s="1">
        <v>5.998818229253443E-3</v>
      </c>
      <c r="D27" s="1">
        <v>9.9101020356674578E-4</v>
      </c>
    </row>
    <row r="28" spans="1:4" x14ac:dyDescent="0.35">
      <c r="A28" s="2">
        <v>42191</v>
      </c>
      <c r="B28" s="1">
        <v>3.4062357459188626E-2</v>
      </c>
      <c r="C28" s="1">
        <v>-1.9324272826402814E-2</v>
      </c>
      <c r="D28" s="1">
        <v>5.5034358901180185E-3</v>
      </c>
    </row>
    <row r="29" spans="1:4" x14ac:dyDescent="0.35">
      <c r="A29" s="2">
        <v>42198</v>
      </c>
      <c r="B29" s="1">
        <v>9.3033900343862636E-2</v>
      </c>
      <c r="C29" s="1">
        <v>-3.096222560396681E-2</v>
      </c>
      <c r="D29" s="1">
        <v>6.0872931244364104E-2</v>
      </c>
    </row>
    <row r="30" spans="1:4" x14ac:dyDescent="0.35">
      <c r="A30" s="2">
        <v>42205</v>
      </c>
      <c r="B30" s="1">
        <v>-2.320186655697198E-3</v>
      </c>
      <c r="C30" s="1">
        <v>6.6894234830030222E-2</v>
      </c>
      <c r="D30" s="1">
        <v>-6.9494283492555972E-2</v>
      </c>
    </row>
    <row r="31" spans="1:4" x14ac:dyDescent="0.35">
      <c r="A31" s="2">
        <v>42212</v>
      </c>
      <c r="B31" s="1">
        <v>-1.0507977598415093E-2</v>
      </c>
      <c r="C31" s="1">
        <v>8.9948236662939579E-2</v>
      </c>
      <c r="D31" s="1">
        <v>2.5920890820029612E-2</v>
      </c>
    </row>
    <row r="32" spans="1:4" x14ac:dyDescent="0.35">
      <c r="A32" s="2">
        <v>42219</v>
      </c>
      <c r="B32" s="1">
        <v>1.3600365064684469E-2</v>
      </c>
      <c r="C32" s="1">
        <v>7.6562714104372903E-2</v>
      </c>
      <c r="D32" s="1">
        <v>2.5940021008615886E-2</v>
      </c>
    </row>
    <row r="33" spans="1:4" x14ac:dyDescent="0.35">
      <c r="A33" s="2">
        <v>42226</v>
      </c>
      <c r="B33" s="1">
        <v>6.8967141064585194E-2</v>
      </c>
      <c r="C33" s="1">
        <v>-2.4194728587056881E-2</v>
      </c>
      <c r="D33" s="1">
        <v>3.0949361984845243E-3</v>
      </c>
    </row>
    <row r="34" spans="1:4" x14ac:dyDescent="0.35">
      <c r="A34" s="2">
        <v>42233</v>
      </c>
      <c r="B34" s="1">
        <v>2.7009459907491363E-2</v>
      </c>
      <c r="C34" s="1">
        <v>-3.1090587070031119E-2</v>
      </c>
      <c r="D34" s="1">
        <v>-6.3365846993133537E-2</v>
      </c>
    </row>
    <row r="35" spans="1:4" x14ac:dyDescent="0.35">
      <c r="A35" s="2">
        <v>42240</v>
      </c>
      <c r="B35" s="1">
        <v>-5.4768729541766169E-2</v>
      </c>
      <c r="C35" s="1">
        <v>5.249355886143745E-3</v>
      </c>
      <c r="D35" s="1">
        <v>6.8591989541314E-2</v>
      </c>
    </row>
    <row r="36" spans="1:4" x14ac:dyDescent="0.35">
      <c r="A36" s="2">
        <v>42247</v>
      </c>
      <c r="B36" s="1">
        <v>4.7024938644862777E-2</v>
      </c>
      <c r="C36" s="1">
        <v>5.2219439811516249E-3</v>
      </c>
      <c r="D36" s="1">
        <v>-1.1560822401075971E-2</v>
      </c>
    </row>
    <row r="37" spans="1:4" x14ac:dyDescent="0.35">
      <c r="A37" s="2">
        <v>42254</v>
      </c>
      <c r="B37" s="1">
        <v>4.1528458696582275E-2</v>
      </c>
      <c r="C37" s="1">
        <v>-1.0471299867295366E-2</v>
      </c>
      <c r="D37" s="1">
        <v>1.8911257831171811E-3</v>
      </c>
    </row>
    <row r="38" spans="1:4" x14ac:dyDescent="0.35">
      <c r="A38" s="2">
        <v>42261</v>
      </c>
      <c r="B38" s="1">
        <v>1.6807118316381191E-2</v>
      </c>
      <c r="C38" s="1">
        <v>-2.0202707317519355E-2</v>
      </c>
      <c r="D38" s="1">
        <v>1.8717123952937991E-2</v>
      </c>
    </row>
    <row r="39" spans="1:4" x14ac:dyDescent="0.35">
      <c r="A39" s="2">
        <v>42268</v>
      </c>
      <c r="B39" s="1">
        <v>-1.3423020332140661E-2</v>
      </c>
      <c r="C39" s="1">
        <v>-4.8414294967487607E-2</v>
      </c>
      <c r="D39" s="1">
        <v>-7.0446227400083189E-3</v>
      </c>
    </row>
    <row r="40" spans="1:4" x14ac:dyDescent="0.35">
      <c r="A40" s="2">
        <v>42275</v>
      </c>
      <c r="B40" s="1">
        <v>1.2756131344436882E-2</v>
      </c>
      <c r="C40" s="1">
        <v>-4.1432853736205394E-2</v>
      </c>
      <c r="D40" s="1">
        <v>-1.5729301908543918E-2</v>
      </c>
    </row>
    <row r="41" spans="1:4" x14ac:dyDescent="0.35">
      <c r="A41" s="2">
        <v>42282</v>
      </c>
      <c r="B41" s="1">
        <v>-3.7381178649826159E-2</v>
      </c>
      <c r="C41" s="1">
        <v>8.013309498321966E-2</v>
      </c>
      <c r="D41" s="1">
        <v>0.15031056339590324</v>
      </c>
    </row>
    <row r="42" spans="1:4" x14ac:dyDescent="0.35">
      <c r="A42" s="2">
        <v>42289</v>
      </c>
      <c r="B42" s="1">
        <v>2.1918685707646275E-2</v>
      </c>
      <c r="C42" s="1">
        <v>-3.7573480564423778E-2</v>
      </c>
      <c r="D42" s="1">
        <v>3.1559220180518877E-2</v>
      </c>
    </row>
    <row r="43" spans="1:4" x14ac:dyDescent="0.35">
      <c r="A43" s="2">
        <v>42296</v>
      </c>
      <c r="B43" s="1">
        <v>1.0111309604320695E-2</v>
      </c>
      <c r="C43" s="1">
        <v>-3.3840979842405684E-3</v>
      </c>
      <c r="D43" s="1">
        <v>2.1568696658455202E-2</v>
      </c>
    </row>
    <row r="44" spans="1:4" x14ac:dyDescent="0.35">
      <c r="A44" s="2">
        <v>42303</v>
      </c>
      <c r="B44" s="1">
        <v>3.8807895148553886E-2</v>
      </c>
      <c r="C44" s="1">
        <v>-4.0351295523567463E-2</v>
      </c>
      <c r="D44" s="1">
        <v>8.8407564604479915E-4</v>
      </c>
    </row>
    <row r="45" spans="1:4" x14ac:dyDescent="0.35">
      <c r="A45" s="2">
        <v>42310</v>
      </c>
      <c r="B45" s="1">
        <v>-3.9478810973787463E-2</v>
      </c>
      <c r="C45" s="1">
        <v>-2.1403908663153604E-2</v>
      </c>
      <c r="D45" s="1">
        <v>3.8570483531325341E-2</v>
      </c>
    </row>
    <row r="46" spans="1:4" x14ac:dyDescent="0.35">
      <c r="A46" s="2">
        <v>42317</v>
      </c>
      <c r="B46" s="1">
        <v>-3.0247040368424939E-3</v>
      </c>
      <c r="C46" s="1">
        <v>-2.6798193154724047E-2</v>
      </c>
      <c r="D46" s="1">
        <v>-7.3604257838773418E-3</v>
      </c>
    </row>
    <row r="47" spans="1:4" x14ac:dyDescent="0.35">
      <c r="A47" s="2">
        <v>42324</v>
      </c>
      <c r="B47" s="1">
        <v>3.7328859220612388E-2</v>
      </c>
      <c r="C47" s="1">
        <v>3.6367644170874791E-2</v>
      </c>
      <c r="D47" s="1">
        <v>0.13873730440185567</v>
      </c>
    </row>
    <row r="48" spans="1:4" x14ac:dyDescent="0.35">
      <c r="A48" s="2">
        <v>42331</v>
      </c>
      <c r="B48" s="1">
        <v>8.5713518274029718E-2</v>
      </c>
      <c r="C48" s="1">
        <v>-0.11332868530700312</v>
      </c>
      <c r="D48" s="1">
        <v>-2.5963223762010212E-2</v>
      </c>
    </row>
    <row r="49" spans="1:12" x14ac:dyDescent="0.35">
      <c r="A49" s="2">
        <v>42338</v>
      </c>
      <c r="B49" s="1">
        <v>1.1540296738866158E-2</v>
      </c>
      <c r="C49" s="1">
        <v>-4.3603637482132022E-2</v>
      </c>
      <c r="D49" s="1">
        <v>-1.4451118538174598E-2</v>
      </c>
    </row>
    <row r="50" spans="1:12" x14ac:dyDescent="0.35">
      <c r="A50" s="2">
        <v>42345</v>
      </c>
      <c r="B50" s="1">
        <v>0</v>
      </c>
      <c r="C50" s="1">
        <v>2.8828351899977595E-2</v>
      </c>
      <c r="D50" s="1">
        <v>-4.8717386613997875E-2</v>
      </c>
    </row>
    <row r="51" spans="1:12" x14ac:dyDescent="0.35">
      <c r="A51" s="2">
        <v>42352</v>
      </c>
      <c r="B51" s="1">
        <v>5.550623741740271E-2</v>
      </c>
      <c r="C51" s="1">
        <v>-3.7220009536226013E-2</v>
      </c>
      <c r="D51" s="1">
        <v>6.7018934844012617E-3</v>
      </c>
    </row>
    <row r="52" spans="1:12" x14ac:dyDescent="0.35">
      <c r="A52" s="2">
        <v>42359</v>
      </c>
      <c r="B52" s="1">
        <v>3.9295642371965089E-2</v>
      </c>
      <c r="C52" s="1">
        <v>-3.1386313820670718E-2</v>
      </c>
      <c r="D52" s="1">
        <v>2.5282385840892256E-2</v>
      </c>
    </row>
    <row r="53" spans="1:12" x14ac:dyDescent="0.35">
      <c r="A53" s="2">
        <v>42366</v>
      </c>
      <c r="B53" s="1">
        <v>1.117627386400501E-2</v>
      </c>
      <c r="C53" s="1">
        <v>2.8573372444056163E-2</v>
      </c>
      <c r="D53" s="1">
        <v>-7.8973350600052743E-4</v>
      </c>
    </row>
    <row r="54" spans="1:12" ht="15" thickBot="1" x14ac:dyDescent="0.4">
      <c r="A54" s="2">
        <v>42373</v>
      </c>
      <c r="B54" s="1">
        <v>3.9180001513817932E-2</v>
      </c>
      <c r="C54" s="1">
        <v>2.0906684819313643E-2</v>
      </c>
      <c r="D54" s="1">
        <v>-4.4528076688758376E-2</v>
      </c>
    </row>
    <row r="55" spans="1:12" x14ac:dyDescent="0.35">
      <c r="A55" s="2">
        <v>42380</v>
      </c>
      <c r="B55" s="1">
        <v>-0.13316795449586283</v>
      </c>
      <c r="C55" s="1">
        <v>-5.6752816592449365E-2</v>
      </c>
      <c r="D55" s="1">
        <v>-0.10415662867778493</v>
      </c>
      <c r="G55" s="7" t="s">
        <v>0</v>
      </c>
      <c r="H55" s="7"/>
      <c r="I55" s="7" t="s">
        <v>1</v>
      </c>
      <c r="J55" s="7"/>
      <c r="K55" s="7" t="s">
        <v>2</v>
      </c>
      <c r="L55" s="7"/>
    </row>
    <row r="56" spans="1:12" x14ac:dyDescent="0.35">
      <c r="A56" s="2">
        <v>42387</v>
      </c>
      <c r="B56" s="1">
        <v>0.10346919335111342</v>
      </c>
      <c r="C56" s="1">
        <v>-2.5130664725579625E-2</v>
      </c>
      <c r="D56" s="1">
        <v>4.7332211106255691E-2</v>
      </c>
      <c r="G56" s="5"/>
      <c r="H56" s="5"/>
      <c r="I56" s="5"/>
      <c r="J56" s="5"/>
      <c r="K56" s="5"/>
      <c r="L56" s="5"/>
    </row>
    <row r="57" spans="1:12" x14ac:dyDescent="0.35">
      <c r="A57" s="2">
        <v>42394</v>
      </c>
      <c r="B57" s="1">
        <v>-6.6094996124108921E-2</v>
      </c>
      <c r="C57" s="1">
        <v>3.818378697015859E-2</v>
      </c>
      <c r="D57" s="1">
        <v>5.3204036063464667E-2</v>
      </c>
      <c r="G57" s="5" t="s">
        <v>15</v>
      </c>
      <c r="H57" s="5">
        <v>3.5564545569148702E-3</v>
      </c>
      <c r="I57" s="5" t="s">
        <v>15</v>
      </c>
      <c r="J57" s="5">
        <v>1.2581838522964414E-4</v>
      </c>
      <c r="K57" s="5" t="s">
        <v>15</v>
      </c>
      <c r="L57" s="5">
        <v>5.2337606496351699E-3</v>
      </c>
    </row>
    <row r="58" spans="1:12" x14ac:dyDescent="0.35">
      <c r="A58" s="2">
        <v>42401</v>
      </c>
      <c r="B58" s="1">
        <v>2.1881498982088743E-2</v>
      </c>
      <c r="C58" s="1">
        <v>5.7398538706032211E-2</v>
      </c>
      <c r="D58" s="1">
        <v>7.2277031214532635E-3</v>
      </c>
      <c r="G58" s="5" t="s">
        <v>16</v>
      </c>
      <c r="H58" s="5">
        <v>1.8119799810333936E-3</v>
      </c>
      <c r="I58" s="5" t="s">
        <v>16</v>
      </c>
      <c r="J58" s="5">
        <v>3.4863416580635633E-3</v>
      </c>
      <c r="K58" s="5" t="s">
        <v>16</v>
      </c>
      <c r="L58" s="5">
        <v>2.4584586173755055E-3</v>
      </c>
    </row>
    <row r="59" spans="1:12" x14ac:dyDescent="0.35">
      <c r="A59" s="2">
        <v>42408</v>
      </c>
      <c r="B59" s="1">
        <v>-4.4825431380064382E-2</v>
      </c>
      <c r="C59" s="1">
        <v>-0.1121864807282261</v>
      </c>
      <c r="D59" s="1">
        <v>-2.4474015085370251E-2</v>
      </c>
      <c r="G59" s="5" t="s">
        <v>17</v>
      </c>
      <c r="H59" s="5">
        <v>2.3946014721562313E-3</v>
      </c>
      <c r="I59" s="5" t="s">
        <v>17</v>
      </c>
      <c r="J59" s="5">
        <v>-5.2307743067283117E-3</v>
      </c>
      <c r="K59" s="5" t="s">
        <v>17</v>
      </c>
      <c r="L59" s="5">
        <v>7.0901112181675739E-3</v>
      </c>
    </row>
    <row r="60" spans="1:12" x14ac:dyDescent="0.35">
      <c r="A60" s="2">
        <v>42415</v>
      </c>
      <c r="B60" s="1">
        <v>3.1032109247728461E-2</v>
      </c>
      <c r="C60" s="1">
        <v>1.660415505203516E-2</v>
      </c>
      <c r="D60" s="1">
        <v>7.6492355205702245E-2</v>
      </c>
      <c r="G60" s="5" t="s">
        <v>18</v>
      </c>
      <c r="H60" s="5">
        <v>0</v>
      </c>
      <c r="I60" s="5" t="s">
        <v>18</v>
      </c>
      <c r="J60" s="5">
        <v>0</v>
      </c>
      <c r="K60" s="5" t="s">
        <v>18</v>
      </c>
      <c r="L60" s="5" t="e">
        <v>#N/A</v>
      </c>
    </row>
    <row r="61" spans="1:12" x14ac:dyDescent="0.35">
      <c r="A61" s="2">
        <v>42422</v>
      </c>
      <c r="B61" s="1">
        <v>0</v>
      </c>
      <c r="C61" s="1">
        <v>-1.204833851617448E-2</v>
      </c>
      <c r="D61" s="1">
        <v>3.6911634141398281E-2</v>
      </c>
      <c r="G61" s="5" t="s">
        <v>19</v>
      </c>
      <c r="H61" s="5">
        <v>2.9552499152239169E-2</v>
      </c>
      <c r="I61" s="5" t="s">
        <v>19</v>
      </c>
      <c r="J61" s="5">
        <v>5.6860511690410759E-2</v>
      </c>
      <c r="K61" s="5" t="s">
        <v>19</v>
      </c>
      <c r="L61" s="5">
        <v>4.0096246628712473E-2</v>
      </c>
    </row>
    <row r="62" spans="1:12" x14ac:dyDescent="0.35">
      <c r="A62" s="2">
        <v>42429</v>
      </c>
      <c r="B62" s="1">
        <v>3.4133006369458617E-2</v>
      </c>
      <c r="C62" s="1">
        <v>1.0550210895152392E-2</v>
      </c>
      <c r="D62" s="1">
        <v>2.5555449173096548E-2</v>
      </c>
      <c r="G62" s="5" t="s">
        <v>20</v>
      </c>
      <c r="H62" s="5">
        <v>8.7335020614309668E-4</v>
      </c>
      <c r="I62" s="5" t="s">
        <v>20</v>
      </c>
      <c r="J62" s="5">
        <v>3.2331177896953388E-3</v>
      </c>
      <c r="K62" s="5" t="s">
        <v>20</v>
      </c>
      <c r="L62" s="5">
        <v>1.6077089937105364E-3</v>
      </c>
    </row>
    <row r="63" spans="1:12" x14ac:dyDescent="0.35">
      <c r="A63" s="2">
        <v>42436</v>
      </c>
      <c r="B63" s="1">
        <v>1.2008149628396561E-2</v>
      </c>
      <c r="C63" s="1">
        <v>-1.2066511413116479E-2</v>
      </c>
      <c r="D63" s="1">
        <v>2.4742280663515004E-3</v>
      </c>
      <c r="G63" s="5" t="s">
        <v>21</v>
      </c>
      <c r="H63" s="5">
        <v>3.0914857113149092</v>
      </c>
      <c r="I63" s="5" t="s">
        <v>21</v>
      </c>
      <c r="J63" s="5">
        <v>4.1115785700427416</v>
      </c>
      <c r="K63" s="5" t="s">
        <v>21</v>
      </c>
      <c r="L63" s="5">
        <v>4.7753185328135785</v>
      </c>
    </row>
    <row r="64" spans="1:12" x14ac:dyDescent="0.35">
      <c r="A64" s="2">
        <v>42443</v>
      </c>
      <c r="B64" s="1">
        <v>7.9260652724207226E-3</v>
      </c>
      <c r="C64" s="1">
        <v>1.516300517964008E-3</v>
      </c>
      <c r="D64" s="1">
        <v>2.833357449201902E-2</v>
      </c>
      <c r="G64" s="5" t="s">
        <v>22</v>
      </c>
      <c r="H64" s="5">
        <v>-5.2017313149018467E-2</v>
      </c>
      <c r="I64" s="5" t="s">
        <v>22</v>
      </c>
      <c r="J64" s="5">
        <v>1.1099446814321403</v>
      </c>
      <c r="K64" s="5" t="s">
        <v>22</v>
      </c>
      <c r="L64" s="5">
        <v>-0.58237098578411917</v>
      </c>
    </row>
    <row r="65" spans="1:12" x14ac:dyDescent="0.35">
      <c r="A65" s="2">
        <v>42450</v>
      </c>
      <c r="B65" s="1">
        <v>-6.6006840313520242E-3</v>
      </c>
      <c r="C65" s="1">
        <v>0</v>
      </c>
      <c r="D65" s="1">
        <v>-2.979904462056561E-2</v>
      </c>
      <c r="G65" s="5" t="s">
        <v>23</v>
      </c>
      <c r="H65" s="5">
        <v>0.23793562204017599</v>
      </c>
      <c r="I65" s="5" t="s">
        <v>23</v>
      </c>
      <c r="J65" s="5">
        <v>0.42995589107467536</v>
      </c>
      <c r="K65" s="5" t="s">
        <v>23</v>
      </c>
      <c r="L65" s="5">
        <v>0.37690686717223687</v>
      </c>
    </row>
    <row r="66" spans="1:12" x14ac:dyDescent="0.35">
      <c r="A66" s="2">
        <v>42457</v>
      </c>
      <c r="B66" s="1">
        <v>-5.4435206555017102E-2</v>
      </c>
      <c r="C66" s="1">
        <v>-1.5163005179639638E-3</v>
      </c>
      <c r="D66" s="1">
        <v>-5.3304050482941142E-3</v>
      </c>
      <c r="G66" s="5" t="s">
        <v>24</v>
      </c>
      <c r="H66" s="5">
        <v>-0.13316795449586283</v>
      </c>
      <c r="I66" s="5" t="s">
        <v>24</v>
      </c>
      <c r="J66" s="5">
        <v>-0.18014409267830425</v>
      </c>
      <c r="K66" s="5" t="s">
        <v>24</v>
      </c>
      <c r="L66" s="5">
        <v>-0.22659630377633364</v>
      </c>
    </row>
    <row r="67" spans="1:12" x14ac:dyDescent="0.35">
      <c r="A67" s="2">
        <v>42464</v>
      </c>
      <c r="B67" s="1">
        <v>-5.610112890766788E-3</v>
      </c>
      <c r="C67" s="1">
        <v>2.3989156370022576E-2</v>
      </c>
      <c r="D67" s="1">
        <v>3.9745115594557651E-2</v>
      </c>
      <c r="G67" s="5" t="s">
        <v>25</v>
      </c>
      <c r="H67" s="5">
        <v>0.10476766754431317</v>
      </c>
      <c r="I67" s="5" t="s">
        <v>25</v>
      </c>
      <c r="J67" s="5">
        <v>0.24981179839637108</v>
      </c>
      <c r="K67" s="5" t="s">
        <v>25</v>
      </c>
      <c r="L67" s="5">
        <v>0.15031056339590324</v>
      </c>
    </row>
    <row r="68" spans="1:12" x14ac:dyDescent="0.35">
      <c r="A68" s="2">
        <v>42471</v>
      </c>
      <c r="B68" s="1">
        <v>1.2578782206860185E-2</v>
      </c>
      <c r="C68" s="1">
        <v>-1.1922644956906146E-2</v>
      </c>
      <c r="D68" s="1">
        <v>5.4961725718581711E-2</v>
      </c>
      <c r="G68" s="5" t="s">
        <v>26</v>
      </c>
      <c r="H68" s="5">
        <v>0.94601691213935546</v>
      </c>
      <c r="I68" s="5" t="s">
        <v>26</v>
      </c>
      <c r="J68" s="5">
        <v>3.3467690471085346E-2</v>
      </c>
      <c r="K68" s="5" t="s">
        <v>26</v>
      </c>
      <c r="L68" s="5">
        <v>1.3921803328029552</v>
      </c>
    </row>
    <row r="69" spans="1:12" ht="15" thickBot="1" x14ac:dyDescent="0.4">
      <c r="A69" s="2">
        <v>42478</v>
      </c>
      <c r="B69" s="1">
        <v>3.4133006369458617E-2</v>
      </c>
      <c r="C69" s="1">
        <v>-4.4451762570833921E-2</v>
      </c>
      <c r="D69" s="1">
        <v>1.6213200713722214E-2</v>
      </c>
      <c r="G69" s="6" t="s">
        <v>27</v>
      </c>
      <c r="H69" s="6">
        <v>266</v>
      </c>
      <c r="I69" s="6" t="s">
        <v>27</v>
      </c>
      <c r="J69" s="6">
        <v>266</v>
      </c>
      <c r="K69" s="6" t="s">
        <v>27</v>
      </c>
      <c r="L69" s="6">
        <v>266</v>
      </c>
    </row>
    <row r="70" spans="1:12" x14ac:dyDescent="0.35">
      <c r="A70" s="2">
        <v>42485</v>
      </c>
      <c r="B70" s="1">
        <v>-4.8119248344198458E-2</v>
      </c>
      <c r="C70" s="1">
        <v>-6.9776877799160197E-2</v>
      </c>
      <c r="D70" s="1">
        <v>1.8791402617026522E-2</v>
      </c>
    </row>
    <row r="71" spans="1:12" x14ac:dyDescent="0.35">
      <c r="A71" s="2">
        <v>42492</v>
      </c>
      <c r="B71" s="1">
        <v>-4.234304138788344E-3</v>
      </c>
      <c r="C71" s="1">
        <v>8.3682496705165792E-3</v>
      </c>
      <c r="D71" s="1">
        <v>-2.3835028174973068E-2</v>
      </c>
    </row>
    <row r="72" spans="1:12" x14ac:dyDescent="0.35">
      <c r="A72" s="2">
        <v>42499</v>
      </c>
      <c r="B72" s="1">
        <v>-1.415428403330728E-3</v>
      </c>
      <c r="C72" s="1">
        <v>-1.6680571006970587E-3</v>
      </c>
      <c r="D72" s="1">
        <v>3.5579864600029155E-3</v>
      </c>
    </row>
    <row r="73" spans="1:12" x14ac:dyDescent="0.35">
      <c r="A73" s="2">
        <v>42506</v>
      </c>
      <c r="B73" s="1">
        <v>4.2402890388854421E-3</v>
      </c>
      <c r="C73" s="1">
        <v>4.9958471933716697E-3</v>
      </c>
      <c r="D73" s="1">
        <v>6.8321457675771108E-3</v>
      </c>
    </row>
    <row r="74" spans="1:12" x14ac:dyDescent="0.35">
      <c r="A74" s="2">
        <v>42513</v>
      </c>
      <c r="B74" s="1">
        <v>3.601497268070912E-2</v>
      </c>
      <c r="C74" s="1">
        <v>-4.2415178800721473E-2</v>
      </c>
      <c r="D74" s="1">
        <v>8.8650721619062844E-2</v>
      </c>
    </row>
    <row r="75" spans="1:12" x14ac:dyDescent="0.35">
      <c r="A75" s="2">
        <v>42520</v>
      </c>
      <c r="B75" s="1">
        <v>2.1535152551297961E-2</v>
      </c>
      <c r="C75" s="1">
        <v>-3.8874152761664831E-2</v>
      </c>
      <c r="D75" s="1">
        <v>-1.2160729944239406E-2</v>
      </c>
    </row>
    <row r="76" spans="1:12" x14ac:dyDescent="0.35">
      <c r="A76" s="2">
        <v>42527</v>
      </c>
      <c r="B76" s="1">
        <v>-3.9380512871308525E-2</v>
      </c>
      <c r="C76" s="1">
        <v>7.4622640204197108E-2</v>
      </c>
      <c r="D76" s="1">
        <v>1.4410449678254994E-2</v>
      </c>
    </row>
    <row r="77" spans="1:12" x14ac:dyDescent="0.35">
      <c r="A77" s="2">
        <v>42534</v>
      </c>
      <c r="B77" s="1">
        <v>-1.2543718478530285E-2</v>
      </c>
      <c r="C77" s="1">
        <v>-3.0562650410166696E-2</v>
      </c>
      <c r="D77" s="1">
        <v>-3.6617363238223309E-2</v>
      </c>
    </row>
    <row r="78" spans="1:12" x14ac:dyDescent="0.35">
      <c r="A78" s="2">
        <v>42541</v>
      </c>
      <c r="B78" s="1">
        <v>-4.1523502791745506E-2</v>
      </c>
      <c r="C78" s="1">
        <v>-1.2142386825725425E-2</v>
      </c>
      <c r="D78" s="1">
        <v>3.5868018879442493E-2</v>
      </c>
    </row>
    <row r="79" spans="1:12" x14ac:dyDescent="0.35">
      <c r="A79" s="2">
        <v>42548</v>
      </c>
      <c r="B79" s="1">
        <v>2.9197101033348462E-3</v>
      </c>
      <c r="C79" s="1">
        <v>1.2142386825725561E-2</v>
      </c>
      <c r="D79" s="1">
        <v>3.3676364848380792E-3</v>
      </c>
    </row>
    <row r="80" spans="1:12" x14ac:dyDescent="0.35">
      <c r="A80" s="2">
        <v>42555</v>
      </c>
      <c r="B80" s="1">
        <v>1.1594332780919227E-2</v>
      </c>
      <c r="C80" s="1">
        <v>-4.7670102018130031E-2</v>
      </c>
      <c r="D80" s="1">
        <v>4.1750601166954861E-3</v>
      </c>
    </row>
    <row r="81" spans="1:4" x14ac:dyDescent="0.35">
      <c r="A81" s="2">
        <v>42562</v>
      </c>
      <c r="B81" s="1">
        <v>-8.6831225734608809E-3</v>
      </c>
      <c r="C81" s="1">
        <v>-3.8714512180690393E-2</v>
      </c>
      <c r="D81" s="1">
        <v>2.7228042438734713E-2</v>
      </c>
    </row>
    <row r="82" spans="1:4" x14ac:dyDescent="0.35">
      <c r="A82" s="2">
        <v>42569</v>
      </c>
      <c r="B82" s="1">
        <v>-1.1696039763191298E-2</v>
      </c>
      <c r="C82" s="1">
        <v>5.8410762156414303E-2</v>
      </c>
      <c r="D82" s="1">
        <v>-2.319513942233386E-3</v>
      </c>
    </row>
    <row r="83" spans="1:4" x14ac:dyDescent="0.35">
      <c r="A83" s="2">
        <v>42576</v>
      </c>
      <c r="B83" s="1">
        <v>5.8651194523980576E-3</v>
      </c>
      <c r="C83" s="1">
        <v>8.656801630845902E-2</v>
      </c>
      <c r="D83" s="1">
        <v>9.7491293923416336E-3</v>
      </c>
    </row>
    <row r="84" spans="1:4" x14ac:dyDescent="0.35">
      <c r="A84" s="2">
        <v>42583</v>
      </c>
      <c r="B84" s="1">
        <v>5.1293294387550481E-2</v>
      </c>
      <c r="C84" s="1">
        <v>-1.1447385840350835E-2</v>
      </c>
      <c r="D84" s="1">
        <v>-3.3112613036560315E-3</v>
      </c>
    </row>
    <row r="85" spans="1:4" x14ac:dyDescent="0.35">
      <c r="A85" s="2">
        <v>42590</v>
      </c>
      <c r="B85" s="1">
        <v>-2.5317807984289897E-2</v>
      </c>
      <c r="C85" s="1">
        <v>-4.7146778425702078E-2</v>
      </c>
      <c r="D85" s="1">
        <v>5.4648874052540741E-3</v>
      </c>
    </row>
    <row r="86" spans="1:4" x14ac:dyDescent="0.35">
      <c r="A86" s="2">
        <v>42597</v>
      </c>
      <c r="B86" s="1">
        <v>1.1331566009550018E-2</v>
      </c>
      <c r="C86" s="1">
        <v>2.8889009852137069E-2</v>
      </c>
      <c r="D86" s="1">
        <v>-2.6522898948902019E-2</v>
      </c>
    </row>
    <row r="87" spans="1:4" x14ac:dyDescent="0.35">
      <c r="A87" s="2">
        <v>42604</v>
      </c>
      <c r="B87" s="1">
        <v>4.5431074682398001E-2</v>
      </c>
      <c r="C87" s="1">
        <v>1.496287267671232E-2</v>
      </c>
      <c r="D87" s="1">
        <v>6.7273180607424835E-2</v>
      </c>
    </row>
    <row r="88" spans="1:4" x14ac:dyDescent="0.35">
      <c r="A88" s="2">
        <v>42611</v>
      </c>
      <c r="B88" s="1">
        <v>-1.0825545504922447E-2</v>
      </c>
      <c r="C88" s="1">
        <v>2.2839491969822736E-2</v>
      </c>
      <c r="D88" s="1">
        <v>1.1159531140159709E-2</v>
      </c>
    </row>
    <row r="89" spans="1:4" x14ac:dyDescent="0.35">
      <c r="A89" s="2">
        <v>42618</v>
      </c>
      <c r="B89" s="1">
        <v>0</v>
      </c>
      <c r="C89" s="1">
        <v>2.7050177533026042E-2</v>
      </c>
      <c r="D89" s="1">
        <v>3.1629546336090913E-2</v>
      </c>
    </row>
    <row r="90" spans="1:4" x14ac:dyDescent="0.35">
      <c r="A90" s="2">
        <v>42625</v>
      </c>
      <c r="B90" s="1">
        <v>2.5521868795119338E-2</v>
      </c>
      <c r="C90" s="1">
        <v>1.557663892873732E-2</v>
      </c>
      <c r="D90" s="1">
        <v>-3.0812886429534905E-2</v>
      </c>
    </row>
    <row r="91" spans="1:4" x14ac:dyDescent="0.35">
      <c r="A91" s="2">
        <v>42632</v>
      </c>
      <c r="B91" s="1">
        <v>-0.1032995698378037</v>
      </c>
      <c r="C91" s="1">
        <v>6.7239661116768976E-2</v>
      </c>
      <c r="D91" s="1">
        <v>3.0153038170687457E-2</v>
      </c>
    </row>
    <row r="92" spans="1:4" x14ac:dyDescent="0.35">
      <c r="A92" s="2">
        <v>42639</v>
      </c>
      <c r="B92" s="1">
        <v>-7.3801072976225337E-3</v>
      </c>
      <c r="C92" s="1">
        <v>-1.6023649468157063E-2</v>
      </c>
      <c r="D92" s="1">
        <v>-4.1509799760933996E-2</v>
      </c>
    </row>
    <row r="93" spans="1:4" x14ac:dyDescent="0.35">
      <c r="A93" s="2">
        <v>42646</v>
      </c>
      <c r="B93" s="1">
        <v>-3.3135561596098789E-2</v>
      </c>
      <c r="C93" s="1">
        <v>-7.3692301065483327E-3</v>
      </c>
      <c r="D93" s="1">
        <v>2.3123990086664367E-2</v>
      </c>
    </row>
    <row r="94" spans="1:4" x14ac:dyDescent="0.35">
      <c r="A94" s="2">
        <v>42653</v>
      </c>
      <c r="B94" s="1">
        <v>-1.5325673497781163E-3</v>
      </c>
      <c r="C94" s="1">
        <v>-4.2302379690689389E-2</v>
      </c>
      <c r="D94" s="1">
        <v>-1.3605652055778709E-2</v>
      </c>
    </row>
    <row r="95" spans="1:4" x14ac:dyDescent="0.35">
      <c r="A95" s="2">
        <v>42660</v>
      </c>
      <c r="B95" s="1">
        <v>-5.3556104468962216E-2</v>
      </c>
      <c r="C95" s="1">
        <v>-3.0911925696728579E-3</v>
      </c>
      <c r="D95" s="1">
        <v>1.1451929322611933E-2</v>
      </c>
    </row>
    <row r="96" spans="1:4" x14ac:dyDescent="0.35">
      <c r="A96" s="2">
        <v>42667</v>
      </c>
      <c r="B96" s="1">
        <v>-2.6231012148869758E-2</v>
      </c>
      <c r="C96" s="1">
        <v>-1.2461220437812002E-2</v>
      </c>
      <c r="D96" s="1">
        <v>5.2415952276730973E-3</v>
      </c>
    </row>
    <row r="97" spans="1:4" x14ac:dyDescent="0.35">
      <c r="A97" s="2">
        <v>42674</v>
      </c>
      <c r="B97" s="1">
        <v>1.1560822401076006E-2</v>
      </c>
      <c r="C97" s="1">
        <v>-7.8678612006136787E-3</v>
      </c>
      <c r="D97" s="1">
        <v>-4.4192839233540823E-2</v>
      </c>
    </row>
    <row r="98" spans="1:4" x14ac:dyDescent="0.35">
      <c r="A98" s="2">
        <v>42681</v>
      </c>
      <c r="B98" s="1">
        <v>3.3901551675681416E-2</v>
      </c>
      <c r="C98" s="1">
        <v>-4.7506027585978647E-3</v>
      </c>
      <c r="D98" s="1">
        <v>5.9556780835624393E-2</v>
      </c>
    </row>
    <row r="99" spans="1:4" x14ac:dyDescent="0.35">
      <c r="A99" s="2">
        <v>42688</v>
      </c>
      <c r="B99" s="1">
        <v>5.2562330090855508E-2</v>
      </c>
      <c r="C99" s="1">
        <v>4.7506027585977988E-3</v>
      </c>
      <c r="D99" s="1">
        <v>-9.6830574853678138E-3</v>
      </c>
    </row>
    <row r="100" spans="1:4" x14ac:dyDescent="0.35">
      <c r="A100" s="2">
        <v>42695</v>
      </c>
      <c r="B100" s="1">
        <v>7.5019106517946917E-3</v>
      </c>
      <c r="C100" s="1">
        <v>-9.5238815112554786E-3</v>
      </c>
      <c r="D100" s="1">
        <v>6.6452715887930142E-2</v>
      </c>
    </row>
    <row r="101" spans="1:4" x14ac:dyDescent="0.35">
      <c r="A101" s="2">
        <v>42702</v>
      </c>
      <c r="B101" s="1">
        <v>5.2413742684040136E-2</v>
      </c>
      <c r="C101" s="1">
        <v>6.0343129907468436E-2</v>
      </c>
      <c r="D101" s="1">
        <v>-6.0045214181915982E-3</v>
      </c>
    </row>
    <row r="102" spans="1:4" x14ac:dyDescent="0.35">
      <c r="A102" s="2">
        <v>42709</v>
      </c>
      <c r="B102" s="1">
        <v>2.2441334472680454E-2</v>
      </c>
      <c r="C102" s="1">
        <v>6.2565855991738306E-2</v>
      </c>
      <c r="D102" s="1">
        <v>6.2379668023473979E-2</v>
      </c>
    </row>
    <row r="103" spans="1:4" x14ac:dyDescent="0.35">
      <c r="A103" s="2">
        <v>42716</v>
      </c>
      <c r="B103" s="1">
        <v>-8.3565945909414175E-3</v>
      </c>
      <c r="C103" s="1">
        <v>9.8246404285181003E-3</v>
      </c>
      <c r="D103" s="1">
        <v>2.4683986980648696E-2</v>
      </c>
    </row>
    <row r="104" spans="1:4" x14ac:dyDescent="0.35">
      <c r="A104" s="2">
        <v>42723</v>
      </c>
      <c r="B104" s="1">
        <v>5.5788150270389336E-3</v>
      </c>
      <c r="C104" s="1">
        <v>-6.3421826437495943E-2</v>
      </c>
      <c r="D104" s="1">
        <v>-1.5940056384042972E-2</v>
      </c>
    </row>
    <row r="105" spans="1:4" x14ac:dyDescent="0.35">
      <c r="A105" s="2">
        <v>42730</v>
      </c>
      <c r="B105" s="1">
        <v>-5.5788150270389978E-3</v>
      </c>
      <c r="C105" s="1">
        <v>3.3653505041642363E-2</v>
      </c>
      <c r="D105" s="1">
        <v>1.2195273093818206E-2</v>
      </c>
    </row>
    <row r="106" spans="1:4" x14ac:dyDescent="0.35">
      <c r="A106" s="2">
        <v>42737</v>
      </c>
      <c r="B106" s="1">
        <v>-5.1661415135311507E-2</v>
      </c>
      <c r="C106" s="1">
        <v>-4.4124804908937824E-2</v>
      </c>
      <c r="D106" s="1">
        <v>-1.4886592293771058E-2</v>
      </c>
    </row>
    <row r="107" spans="1:4" x14ac:dyDescent="0.35">
      <c r="A107" s="2">
        <v>42744</v>
      </c>
      <c r="B107" s="1">
        <v>3.0459207484708439E-2</v>
      </c>
      <c r="C107" s="1">
        <v>2.2305757514298186E-2</v>
      </c>
      <c r="D107" s="1">
        <v>-3.4509816210688313E-2</v>
      </c>
    </row>
    <row r="108" spans="1:4" x14ac:dyDescent="0.35">
      <c r="A108" s="2">
        <v>42751</v>
      </c>
      <c r="B108" s="1">
        <v>-1.1494379425735134E-2</v>
      </c>
      <c r="C108" s="1">
        <v>2.8987536873252187E-2</v>
      </c>
      <c r="D108" s="1">
        <v>1.5584418424825499E-2</v>
      </c>
    </row>
    <row r="109" spans="1:4" x14ac:dyDescent="0.35">
      <c r="A109" s="2">
        <v>42758</v>
      </c>
      <c r="B109" s="1">
        <v>1.2921931416920588E-2</v>
      </c>
      <c r="C109" s="1">
        <v>-7.168489478612516E-3</v>
      </c>
      <c r="D109" s="1">
        <v>6.6015130574268388E-2</v>
      </c>
    </row>
    <row r="110" spans="1:4" x14ac:dyDescent="0.35">
      <c r="A110" s="2">
        <v>42765</v>
      </c>
      <c r="B110" s="1">
        <v>-6.0094614962971048E-3</v>
      </c>
      <c r="C110" s="1">
        <v>1.4285957247476434E-2</v>
      </c>
      <c r="D110" s="1">
        <v>-2.9033565733355533E-2</v>
      </c>
    </row>
    <row r="111" spans="1:4" x14ac:dyDescent="0.35">
      <c r="A111" s="2">
        <v>42772</v>
      </c>
      <c r="B111" s="1">
        <v>-9.227285769074894E-3</v>
      </c>
      <c r="C111" s="1">
        <v>-1.7167803622365446E-2</v>
      </c>
      <c r="D111" s="1">
        <v>-4.8934018014174151E-2</v>
      </c>
    </row>
    <row r="112" spans="1:4" x14ac:dyDescent="0.35">
      <c r="A112" s="2">
        <v>42779</v>
      </c>
      <c r="B112" s="1">
        <v>-4.9368475468688933E-3</v>
      </c>
      <c r="C112" s="1">
        <v>-3.0771658666753545E-2</v>
      </c>
      <c r="D112" s="1">
        <v>-6.0424786265687625E-5</v>
      </c>
    </row>
    <row r="113" spans="1:4" x14ac:dyDescent="0.35">
      <c r="A113" s="2">
        <v>42786</v>
      </c>
      <c r="B113" s="1">
        <v>-1.0241494052196907E-2</v>
      </c>
      <c r="C113" s="1">
        <v>2.2075951699199826E-2</v>
      </c>
      <c r="D113" s="1">
        <v>1.2084592159701689E-4</v>
      </c>
    </row>
    <row r="114" spans="1:4" x14ac:dyDescent="0.35">
      <c r="A114" s="2">
        <v>42793</v>
      </c>
      <c r="B114" s="1">
        <v>2.350177344953673E-3</v>
      </c>
      <c r="C114" s="1">
        <v>-7.242983784481459E-2</v>
      </c>
      <c r="D114" s="1">
        <v>-6.7291333303695113E-3</v>
      </c>
    </row>
    <row r="115" spans="1:4" x14ac:dyDescent="0.35">
      <c r="A115" s="2">
        <v>42800</v>
      </c>
      <c r="B115" s="1">
        <v>-3.5238044189788743E-2</v>
      </c>
      <c r="C115" s="1">
        <v>-8.1478270725948113E-2</v>
      </c>
      <c r="D115" s="1">
        <v>-4.2877024356391881E-2</v>
      </c>
    </row>
    <row r="116" spans="1:4" x14ac:dyDescent="0.35">
      <c r="A116" s="2">
        <v>42807</v>
      </c>
      <c r="B116" s="1">
        <v>-1.0695289116747919E-2</v>
      </c>
      <c r="C116" s="1">
        <v>-1.7123706078591514E-2</v>
      </c>
      <c r="D116" s="1">
        <v>2.2910149995759108E-2</v>
      </c>
    </row>
    <row r="117" spans="1:4" x14ac:dyDescent="0.35">
      <c r="A117" s="2">
        <v>42814</v>
      </c>
      <c r="B117" s="1">
        <v>1.0087201533400897E-2</v>
      </c>
      <c r="C117" s="1">
        <v>-1.5666116744399463E-2</v>
      </c>
      <c r="D117" s="1">
        <v>2.0696535100776455E-2</v>
      </c>
    </row>
    <row r="118" spans="1:4" x14ac:dyDescent="0.35">
      <c r="A118" s="2">
        <v>42821</v>
      </c>
      <c r="B118" s="1">
        <v>6.3665517455416881E-3</v>
      </c>
      <c r="C118" s="1">
        <v>-7.275935428242819E-2</v>
      </c>
      <c r="D118" s="1">
        <v>-2.9109110030049078E-2</v>
      </c>
    </row>
    <row r="119" spans="1:4" x14ac:dyDescent="0.35">
      <c r="A119" s="2">
        <v>42828</v>
      </c>
      <c r="B119" s="1">
        <v>7.5267553891272491E-3</v>
      </c>
      <c r="C119" s="1">
        <v>-1.3295542481244614E-2</v>
      </c>
      <c r="D119" s="1">
        <v>1.0520187908801302E-2</v>
      </c>
    </row>
    <row r="120" spans="1:4" x14ac:dyDescent="0.35">
      <c r="A120" s="2">
        <v>42835</v>
      </c>
      <c r="B120" s="1">
        <v>-9.34163791994971E-3</v>
      </c>
      <c r="C120" s="1">
        <v>-1.9138761822841644E-3</v>
      </c>
      <c r="D120" s="1">
        <v>-7.8887472888018478E-2</v>
      </c>
    </row>
    <row r="121" spans="1:4" x14ac:dyDescent="0.35">
      <c r="A121" s="2">
        <v>42842</v>
      </c>
      <c r="B121" s="1">
        <v>-8.8186674597093857E-3</v>
      </c>
      <c r="C121" s="1">
        <v>9.5329606587236868E-3</v>
      </c>
      <c r="D121" s="1">
        <v>6.7052278058137904E-2</v>
      </c>
    </row>
    <row r="122" spans="1:4" x14ac:dyDescent="0.35">
      <c r="A122" s="2">
        <v>42849</v>
      </c>
      <c r="B122" s="1">
        <v>2.2947866888031965E-2</v>
      </c>
      <c r="C122" s="1">
        <v>1.6933612529439673E-2</v>
      </c>
      <c r="D122" s="1">
        <v>3.4548834675782604E-2</v>
      </c>
    </row>
    <row r="123" spans="1:4" x14ac:dyDescent="0.35">
      <c r="A123" s="2">
        <v>42856</v>
      </c>
      <c r="B123" s="1">
        <v>-1.0502722199149288E-2</v>
      </c>
      <c r="C123" s="1">
        <v>1.8639334380627327E-3</v>
      </c>
      <c r="D123" s="1">
        <v>3.6253816143170577E-3</v>
      </c>
    </row>
    <row r="124" spans="1:4" x14ac:dyDescent="0.35">
      <c r="A124" s="2">
        <v>42863</v>
      </c>
      <c r="B124" s="1">
        <v>-5.444659548231809E-3</v>
      </c>
      <c r="C124" s="1">
        <v>-2.8330506626225996E-2</v>
      </c>
      <c r="D124" s="1">
        <v>1.139442612796833E-2</v>
      </c>
    </row>
    <row r="125" spans="1:4" x14ac:dyDescent="0.35">
      <c r="A125" s="2">
        <v>42870</v>
      </c>
      <c r="B125" s="1">
        <v>-3.1738914296773335E-2</v>
      </c>
      <c r="C125" s="1">
        <v>-1.9175461292718174E-3</v>
      </c>
      <c r="D125" s="1">
        <v>6.9525193148818835E-3</v>
      </c>
    </row>
    <row r="126" spans="1:4" x14ac:dyDescent="0.35">
      <c r="A126" s="2">
        <v>42877</v>
      </c>
      <c r="B126" s="1">
        <v>-2.5044897553404201E-2</v>
      </c>
      <c r="C126" s="1">
        <v>-1.1583141089630759E-2</v>
      </c>
      <c r="D126" s="1">
        <v>-4.9589915400578138E-2</v>
      </c>
    </row>
    <row r="127" spans="1:4" x14ac:dyDescent="0.35">
      <c r="A127" s="2">
        <v>42884</v>
      </c>
      <c r="B127" s="1">
        <v>-3.6284418337528108E-2</v>
      </c>
      <c r="C127" s="1">
        <v>-3.3566823639083275E-2</v>
      </c>
      <c r="D127" s="1">
        <v>-2.2402144995791396E-2</v>
      </c>
    </row>
    <row r="128" spans="1:4" x14ac:dyDescent="0.35">
      <c r="A128" s="2">
        <v>42891</v>
      </c>
      <c r="B128" s="1">
        <v>2.659576035758796E-3</v>
      </c>
      <c r="C128" s="1">
        <v>2.006018726865766E-3</v>
      </c>
      <c r="D128" s="1">
        <v>-4.5635542323461932E-2</v>
      </c>
    </row>
    <row r="129" spans="1:4" x14ac:dyDescent="0.35">
      <c r="A129" s="2">
        <v>42898</v>
      </c>
      <c r="B129" s="1">
        <v>-2.6578519942333137E-2</v>
      </c>
      <c r="C129" s="1">
        <v>-0.10781286333653349</v>
      </c>
      <c r="D129" s="1">
        <v>-5.8283562197908506E-2</v>
      </c>
    </row>
    <row r="130" spans="1:4" x14ac:dyDescent="0.35">
      <c r="A130" s="2">
        <v>42905</v>
      </c>
      <c r="B130" s="1">
        <v>4.4021779392860755E-2</v>
      </c>
      <c r="C130" s="1">
        <v>-1.8018505502678365E-2</v>
      </c>
      <c r="D130" s="1">
        <v>1.7289479779171415E-2</v>
      </c>
    </row>
    <row r="131" spans="1:4" x14ac:dyDescent="0.35">
      <c r="A131" s="2">
        <v>42912</v>
      </c>
      <c r="B131" s="1">
        <v>2.2581604696709313E-2</v>
      </c>
      <c r="C131" s="1">
        <v>2.2472855852058576E-2</v>
      </c>
      <c r="D131" s="1">
        <v>1.028694907975825E-2</v>
      </c>
    </row>
    <row r="132" spans="1:4" x14ac:dyDescent="0.35">
      <c r="A132" s="2">
        <v>42919</v>
      </c>
      <c r="B132" s="1">
        <v>3.6025822256762034E-2</v>
      </c>
      <c r="C132" s="1">
        <v>3.0636969461889801E-2</v>
      </c>
      <c r="D132" s="1">
        <v>4.4138146711845593E-2</v>
      </c>
    </row>
    <row r="133" spans="1:4" x14ac:dyDescent="0.35">
      <c r="A133" s="2">
        <v>42926</v>
      </c>
      <c r="B133" s="1">
        <v>-3.0816665374081122E-3</v>
      </c>
      <c r="C133" s="1">
        <v>-1.5201161332050553E-2</v>
      </c>
      <c r="D133" s="1">
        <v>5.8953157038768307E-2</v>
      </c>
    </row>
    <row r="134" spans="1:4" x14ac:dyDescent="0.35">
      <c r="A134" s="2">
        <v>42933</v>
      </c>
      <c r="B134" s="1">
        <v>5.8470700511864772E-3</v>
      </c>
      <c r="C134" s="1">
        <v>3.0174703122213032E-2</v>
      </c>
      <c r="D134" s="1">
        <v>4.3276729057820278E-3</v>
      </c>
    </row>
    <row r="135" spans="1:4" x14ac:dyDescent="0.35">
      <c r="A135" s="2">
        <v>42940</v>
      </c>
      <c r="B135" s="1">
        <v>-1.2039040299107571E-2</v>
      </c>
      <c r="C135" s="1">
        <v>2.1208915691376296E-3</v>
      </c>
      <c r="D135" s="1">
        <v>2.0153353847960583E-2</v>
      </c>
    </row>
    <row r="136" spans="1:4" x14ac:dyDescent="0.35">
      <c r="A136" s="2">
        <v>42947</v>
      </c>
      <c r="B136" s="1">
        <v>2.6055113747332694E-2</v>
      </c>
      <c r="C136" s="1">
        <v>-4.773140282118981E-2</v>
      </c>
      <c r="D136" s="1">
        <v>2.5842156583848929E-2</v>
      </c>
    </row>
    <row r="137" spans="1:4" x14ac:dyDescent="0.35">
      <c r="A137" s="2">
        <v>42954</v>
      </c>
      <c r="B137" s="1">
        <v>-1.0340724747402739E-2</v>
      </c>
      <c r="C137" s="1">
        <v>1.3245226750020723E-2</v>
      </c>
      <c r="D137" s="1">
        <v>1.3576193070049527E-2</v>
      </c>
    </row>
    <row r="138" spans="1:4" x14ac:dyDescent="0.35">
      <c r="A138" s="2">
        <v>42961</v>
      </c>
      <c r="B138" s="1">
        <v>8.4945655739393763E-2</v>
      </c>
      <c r="C138" s="1">
        <v>2.8109958931893209E-2</v>
      </c>
      <c r="D138" s="1">
        <v>-1.4932205422984473E-2</v>
      </c>
    </row>
    <row r="139" spans="1:4" x14ac:dyDescent="0.35">
      <c r="A139" s="2">
        <v>42968</v>
      </c>
      <c r="B139" s="1">
        <v>-1.5565617796597889E-2</v>
      </c>
      <c r="C139" s="1">
        <v>1.4815085785140682E-2</v>
      </c>
      <c r="D139" s="1">
        <v>6.293325107986511E-2</v>
      </c>
    </row>
    <row r="140" spans="1:4" x14ac:dyDescent="0.35">
      <c r="A140" s="2">
        <v>42975</v>
      </c>
      <c r="B140" s="1">
        <v>3.9852031109628653E-3</v>
      </c>
      <c r="C140" s="1">
        <v>-6.7343572065179783E-2</v>
      </c>
      <c r="D140" s="1">
        <v>1.7300044285006155E-2</v>
      </c>
    </row>
    <row r="141" spans="1:4" x14ac:dyDescent="0.35">
      <c r="A141" s="2">
        <v>42982</v>
      </c>
      <c r="B141" s="1">
        <v>2.5523752685314996E-2</v>
      </c>
      <c r="C141" s="1">
        <v>1.7817843316793893E-2</v>
      </c>
      <c r="D141" s="1">
        <v>1.2068878733676451E-2</v>
      </c>
    </row>
    <row r="142" spans="1:4" x14ac:dyDescent="0.35">
      <c r="A142" s="2">
        <v>42989</v>
      </c>
      <c r="B142" s="1">
        <v>1.2931807673353149E-2</v>
      </c>
      <c r="C142" s="1">
        <v>5.37186070084218E-2</v>
      </c>
      <c r="D142" s="1">
        <v>1.5268287210081411E-2</v>
      </c>
    </row>
    <row r="143" spans="1:4" x14ac:dyDescent="0.35">
      <c r="A143" s="2">
        <v>42996</v>
      </c>
      <c r="B143" s="1">
        <v>-2.7341080142974231E-4</v>
      </c>
      <c r="C143" s="1">
        <v>-6.2959284568148118E-3</v>
      </c>
      <c r="D143" s="1">
        <v>-6.3779116012377228E-3</v>
      </c>
    </row>
    <row r="144" spans="1:4" x14ac:dyDescent="0.35">
      <c r="A144" s="2">
        <v>43003</v>
      </c>
      <c r="B144" s="1">
        <v>-6.7295028510079874E-2</v>
      </c>
      <c r="C144" s="1">
        <v>3.1090587070031182E-2</v>
      </c>
      <c r="D144" s="1">
        <v>2.5167170139379347E-2</v>
      </c>
    </row>
    <row r="145" spans="1:4" x14ac:dyDescent="0.35">
      <c r="A145" s="2">
        <v>43010</v>
      </c>
      <c r="B145" s="1">
        <v>3.1099540596750769E-2</v>
      </c>
      <c r="C145" s="1">
        <v>-1.2320484388040624E-2</v>
      </c>
      <c r="D145" s="1">
        <v>9.469914751070254E-3</v>
      </c>
    </row>
    <row r="146" spans="1:4" x14ac:dyDescent="0.35">
      <c r="A146" s="2">
        <v>43017</v>
      </c>
      <c r="B146" s="1">
        <v>-5.1165546528369119E-3</v>
      </c>
      <c r="C146" s="1">
        <v>-2.0682530640590683E-3</v>
      </c>
      <c r="D146" s="1">
        <v>1.1878083540431576E-2</v>
      </c>
    </row>
    <row r="147" spans="1:4" x14ac:dyDescent="0.35">
      <c r="A147" s="2">
        <v>43024</v>
      </c>
      <c r="B147" s="1">
        <v>1.4429448262861031E-2</v>
      </c>
      <c r="C147" s="1">
        <v>2.2518863535349824E-2</v>
      </c>
      <c r="D147" s="1">
        <v>-1.8025908550513114E-2</v>
      </c>
    </row>
    <row r="148" spans="1:4" x14ac:dyDescent="0.35">
      <c r="A148" s="2">
        <v>43031</v>
      </c>
      <c r="B148" s="1">
        <v>1.2838579917186371E-2</v>
      </c>
      <c r="C148" s="1">
        <v>8.3462577320942269E-2</v>
      </c>
      <c r="D148" s="1">
        <v>1.5834992330076268E-2</v>
      </c>
    </row>
    <row r="149" spans="1:4" x14ac:dyDescent="0.35">
      <c r="A149" s="2">
        <v>43038</v>
      </c>
      <c r="B149" s="1">
        <v>1.8954007883674455E-2</v>
      </c>
      <c r="C149" s="1">
        <v>-3.7313476128581356E-3</v>
      </c>
      <c r="D149" s="1">
        <v>-1.1543029281674812E-2</v>
      </c>
    </row>
    <row r="150" spans="1:4" x14ac:dyDescent="0.35">
      <c r="A150" s="2">
        <v>43045</v>
      </c>
      <c r="B150" s="1">
        <v>7.5901692666756528E-3</v>
      </c>
      <c r="C150" s="1">
        <v>-1.127831503770719E-2</v>
      </c>
      <c r="D150" s="1">
        <v>0.11629126878383572</v>
      </c>
    </row>
    <row r="151" spans="1:4" x14ac:dyDescent="0.35">
      <c r="A151" s="2">
        <v>43052</v>
      </c>
      <c r="B151" s="1">
        <v>4.3335710693684464E-2</v>
      </c>
      <c r="C151" s="1">
        <v>-3.6577706139927939E-2</v>
      </c>
      <c r="D151" s="1">
        <v>3.5867158032508471E-2</v>
      </c>
    </row>
    <row r="152" spans="1:4" x14ac:dyDescent="0.35">
      <c r="A152" s="2">
        <v>43059</v>
      </c>
      <c r="B152" s="1">
        <v>-3.886518689280936E-3</v>
      </c>
      <c r="C152" s="1">
        <v>3.4685557987890109E-2</v>
      </c>
      <c r="D152" s="1">
        <v>1.0360502681430503E-2</v>
      </c>
    </row>
    <row r="153" spans="1:4" x14ac:dyDescent="0.35">
      <c r="A153" s="2">
        <v>43066</v>
      </c>
      <c r="B153" s="1">
        <v>5.6950710489250302E-3</v>
      </c>
      <c r="C153" s="1">
        <v>-2.8820438535491971E-2</v>
      </c>
      <c r="D153" s="1">
        <v>-2.8923039469250476E-2</v>
      </c>
    </row>
    <row r="154" spans="1:4" x14ac:dyDescent="0.35">
      <c r="A154" s="2">
        <v>43073</v>
      </c>
      <c r="B154" s="1">
        <v>-9.8574079636123933E-3</v>
      </c>
      <c r="C154" s="1">
        <v>-3.9062549670650995E-3</v>
      </c>
      <c r="D154" s="1">
        <v>-2.7577494364552E-3</v>
      </c>
    </row>
    <row r="155" spans="1:4" x14ac:dyDescent="0.35">
      <c r="A155" s="2">
        <v>43080</v>
      </c>
      <c r="B155" s="1">
        <v>3.1308690159182216E-2</v>
      </c>
      <c r="C155" s="1">
        <v>-2.1761491781512748E-2</v>
      </c>
      <c r="D155" s="1">
        <v>2.5212546434708723E-2</v>
      </c>
    </row>
    <row r="156" spans="1:4" x14ac:dyDescent="0.35">
      <c r="A156" s="2">
        <v>43087</v>
      </c>
      <c r="B156" s="1">
        <v>-3.3135174685216533E-2</v>
      </c>
      <c r="C156" s="1">
        <v>0.17898265552843995</v>
      </c>
      <c r="D156" s="1">
        <v>-2.272571405413918E-2</v>
      </c>
    </row>
    <row r="157" spans="1:4" x14ac:dyDescent="0.35">
      <c r="A157" s="2">
        <v>43094</v>
      </c>
      <c r="B157" s="1">
        <v>1.0650834546533049E-2</v>
      </c>
      <c r="C157" s="1">
        <v>0.18843438494219455</v>
      </c>
      <c r="D157" s="1">
        <v>1.6837223836230465E-2</v>
      </c>
    </row>
    <row r="158" spans="1:4" x14ac:dyDescent="0.35">
      <c r="A158" s="2">
        <v>43101</v>
      </c>
      <c r="B158" s="1">
        <v>2.928280520048783E-2</v>
      </c>
      <c r="C158" s="1">
        <v>-5.5555698446021051E-3</v>
      </c>
      <c r="D158" s="1">
        <v>5.7799613398280346E-2</v>
      </c>
    </row>
    <row r="159" spans="1:4" x14ac:dyDescent="0.35">
      <c r="A159" s="2">
        <v>43108</v>
      </c>
      <c r="B159" s="1">
        <v>3.5070176225029974E-3</v>
      </c>
      <c r="C159" s="1">
        <v>-2.1112677237559295E-2</v>
      </c>
      <c r="D159" s="1">
        <v>-3.5688082383160094E-3</v>
      </c>
    </row>
    <row r="160" spans="1:4" x14ac:dyDescent="0.35">
      <c r="A160" s="2">
        <v>43115</v>
      </c>
      <c r="B160" s="1">
        <v>4.4266916671983583E-2</v>
      </c>
      <c r="C160" s="1">
        <v>0.14291116230474818</v>
      </c>
      <c r="D160" s="1">
        <v>1.9575802125861606E-2</v>
      </c>
    </row>
    <row r="161" spans="1:4" x14ac:dyDescent="0.35">
      <c r="A161" s="2">
        <v>43122</v>
      </c>
      <c r="B161" s="1">
        <v>-2.2989518224698718E-2</v>
      </c>
      <c r="C161" s="1">
        <v>-8.6687849364466118E-3</v>
      </c>
      <c r="D161" s="1">
        <v>1.8592833076615925E-2</v>
      </c>
    </row>
    <row r="162" spans="1:4" x14ac:dyDescent="0.35">
      <c r="A162" s="2">
        <v>43129</v>
      </c>
      <c r="B162" s="1">
        <v>4.8840145924253587E-3</v>
      </c>
      <c r="C162" s="1">
        <v>6.199647879525429E-3</v>
      </c>
      <c r="D162" s="1">
        <v>4.0932109914822455E-2</v>
      </c>
    </row>
    <row r="163" spans="1:4" x14ac:dyDescent="0.35">
      <c r="A163" s="2">
        <v>43136</v>
      </c>
      <c r="B163" s="1">
        <v>2.8813517904745685E-2</v>
      </c>
      <c r="C163" s="1">
        <v>-1.1187189390564381E-2</v>
      </c>
      <c r="D163" s="1">
        <v>-2.8419625452167779E-2</v>
      </c>
    </row>
    <row r="164" spans="1:4" x14ac:dyDescent="0.35">
      <c r="A164" s="2">
        <v>43143</v>
      </c>
      <c r="B164" s="1">
        <v>3.5440084347293315E-3</v>
      </c>
      <c r="C164" s="1">
        <v>0.12111082574905806</v>
      </c>
      <c r="D164" s="1">
        <v>6.5310383424709101E-2</v>
      </c>
    </row>
    <row r="165" spans="1:4" x14ac:dyDescent="0.35">
      <c r="A165" s="2">
        <v>43150</v>
      </c>
      <c r="B165" s="1">
        <v>4.9406052739085441E-3</v>
      </c>
      <c r="C165" s="1">
        <v>7.0542058473780839E-2</v>
      </c>
      <c r="D165" s="1">
        <v>3.8573691985798665E-2</v>
      </c>
    </row>
    <row r="166" spans="1:4" x14ac:dyDescent="0.35">
      <c r="A166" s="2">
        <v>43157</v>
      </c>
      <c r="B166" s="1">
        <v>-2.6395540275168043E-2</v>
      </c>
      <c r="C166" s="1">
        <v>-6.2112000926406357E-3</v>
      </c>
      <c r="D166" s="1">
        <v>-1.6313101316179971E-2</v>
      </c>
    </row>
    <row r="167" spans="1:4" x14ac:dyDescent="0.35">
      <c r="A167" s="2">
        <v>43164</v>
      </c>
      <c r="B167" s="1">
        <v>1.6726793805313583E-2</v>
      </c>
      <c r="C167" s="1">
        <v>-1.3591427203539001E-2</v>
      </c>
      <c r="D167" s="1">
        <v>5.8436981489109214E-3</v>
      </c>
    </row>
    <row r="168" spans="1:4" x14ac:dyDescent="0.35">
      <c r="A168" s="2">
        <v>43171</v>
      </c>
      <c r="B168" s="1">
        <v>7.0838548884050419E-3</v>
      </c>
      <c r="C168" s="1">
        <v>2.10305019677889E-3</v>
      </c>
      <c r="D168" s="1">
        <v>-6.9552282948659575E-2</v>
      </c>
    </row>
    <row r="169" spans="1:4" x14ac:dyDescent="0.35">
      <c r="A169" s="2">
        <v>43178</v>
      </c>
      <c r="B169" s="1">
        <v>-3.5356548323077553E-3</v>
      </c>
      <c r="C169" s="1">
        <v>3.6105004642116356E-2</v>
      </c>
      <c r="D169" s="1">
        <v>2.2581293375885568E-2</v>
      </c>
    </row>
    <row r="170" spans="1:4" x14ac:dyDescent="0.35">
      <c r="A170" s="2">
        <v>43185</v>
      </c>
      <c r="B170" s="1">
        <v>-1.8349138668196541E-2</v>
      </c>
      <c r="C170" s="1">
        <v>0.10839541935298043</v>
      </c>
      <c r="D170" s="1">
        <v>-3.2704584725580833E-2</v>
      </c>
    </row>
    <row r="171" spans="1:4" x14ac:dyDescent="0.35">
      <c r="A171" s="2">
        <v>43192</v>
      </c>
      <c r="B171" s="1">
        <v>-1.4440435722336913E-3</v>
      </c>
      <c r="C171" s="1">
        <v>-4.0821994520255166E-2</v>
      </c>
      <c r="D171" s="1">
        <v>1.2501877408061296E-2</v>
      </c>
    </row>
    <row r="172" spans="1:4" x14ac:dyDescent="0.35">
      <c r="A172" s="2">
        <v>43199</v>
      </c>
      <c r="B172" s="1">
        <v>3.5024876835929218E-2</v>
      </c>
      <c r="C172" s="1">
        <v>4.7165468442430136E-2</v>
      </c>
      <c r="D172" s="1">
        <v>-0.22659630377633364</v>
      </c>
    </row>
    <row r="173" spans="1:4" x14ac:dyDescent="0.35">
      <c r="A173" s="2">
        <v>43206</v>
      </c>
      <c r="B173" s="1">
        <v>-8.6418849164435103E-3</v>
      </c>
      <c r="C173" s="1">
        <v>5.1067433291164054E-2</v>
      </c>
      <c r="D173" s="1">
        <v>5.0765553789119282E-2</v>
      </c>
    </row>
    <row r="174" spans="1:4" x14ac:dyDescent="0.35">
      <c r="A174" s="2">
        <v>43213</v>
      </c>
      <c r="B174" s="1">
        <v>1.5594404231325135E-2</v>
      </c>
      <c r="C174" s="1">
        <v>-4.3010818993906973E-3</v>
      </c>
      <c r="D174" s="1">
        <v>4.2900071563173089E-2</v>
      </c>
    </row>
    <row r="175" spans="1:4" x14ac:dyDescent="0.35">
      <c r="A175" s="2">
        <v>43220</v>
      </c>
      <c r="B175" s="1">
        <v>9.1954670931003943E-3</v>
      </c>
      <c r="C175" s="1">
        <v>-2.5895569067336775E-3</v>
      </c>
      <c r="D175" s="1">
        <v>1.6543886758217469E-2</v>
      </c>
    </row>
    <row r="176" spans="1:4" x14ac:dyDescent="0.35">
      <c r="A176" s="2">
        <v>43227</v>
      </c>
      <c r="B176" s="1">
        <v>-1.6147986407981992E-2</v>
      </c>
      <c r="C176" s="1">
        <v>2.5895569067336767E-3</v>
      </c>
      <c r="D176" s="1">
        <v>3.088965519195918E-2</v>
      </c>
    </row>
    <row r="177" spans="1:4" x14ac:dyDescent="0.35">
      <c r="A177" s="2">
        <v>43234</v>
      </c>
      <c r="B177" s="1">
        <v>0</v>
      </c>
      <c r="C177" s="1">
        <v>4.0546094394350009E-2</v>
      </c>
      <c r="D177" s="1">
        <v>-5.9066782764183041E-2</v>
      </c>
    </row>
    <row r="178" spans="1:4" x14ac:dyDescent="0.35">
      <c r="A178" s="2">
        <v>43241</v>
      </c>
      <c r="B178" s="1">
        <v>-9.345862418237658E-3</v>
      </c>
      <c r="C178" s="1">
        <v>5.6330256442719981E-2</v>
      </c>
      <c r="D178" s="1">
        <v>-9.9503308531679793E-3</v>
      </c>
    </row>
    <row r="179" spans="1:4" x14ac:dyDescent="0.35">
      <c r="A179" s="2">
        <v>43248</v>
      </c>
      <c r="B179" s="1">
        <v>1.8605187831034486E-2</v>
      </c>
      <c r="C179" s="1">
        <v>2.9300476947782383E-2</v>
      </c>
      <c r="D179" s="1">
        <v>0</v>
      </c>
    </row>
    <row r="180" spans="1:4" x14ac:dyDescent="0.35">
      <c r="A180" s="2">
        <v>43255</v>
      </c>
      <c r="B180" s="1">
        <v>1.3730192811902037E-2</v>
      </c>
      <c r="C180" s="1">
        <v>-1.6086137751624496E-2</v>
      </c>
      <c r="D180" s="1">
        <v>-3.4215080444514039E-2</v>
      </c>
    </row>
    <row r="181" spans="1:4" x14ac:dyDescent="0.35">
      <c r="A181" s="2">
        <v>43262</v>
      </c>
      <c r="B181" s="1">
        <v>-4.6996319525774224E-2</v>
      </c>
      <c r="C181" s="1">
        <v>-1.5455953617805973E-3</v>
      </c>
      <c r="D181" s="1">
        <v>-1.5357207685957053E-2</v>
      </c>
    </row>
    <row r="182" spans="1:4" x14ac:dyDescent="0.35">
      <c r="A182" s="2">
        <v>43269</v>
      </c>
      <c r="B182" s="1">
        <v>2.1911584610946354E-2</v>
      </c>
      <c r="C182" s="1">
        <v>4.0172131432815707E-2</v>
      </c>
      <c r="D182" s="1">
        <v>2.3928086559248857E-2</v>
      </c>
    </row>
    <row r="183" spans="1:4" x14ac:dyDescent="0.35">
      <c r="A183" s="2">
        <v>43276</v>
      </c>
      <c r="B183" s="1">
        <v>1.3656039091205012E-2</v>
      </c>
      <c r="C183" s="1">
        <v>5.5630087885179272E-2</v>
      </c>
      <c r="D183" s="1">
        <v>1.6511718007949636E-2</v>
      </c>
    </row>
    <row r="184" spans="1:4" x14ac:dyDescent="0.35">
      <c r="A184" s="2">
        <v>43283</v>
      </c>
      <c r="B184" s="1">
        <v>7.5575763360794333E-3</v>
      </c>
      <c r="C184" s="1">
        <v>3.9274768668308348E-2</v>
      </c>
      <c r="D184" s="1">
        <v>3.9176604911649274E-2</v>
      </c>
    </row>
    <row r="185" spans="1:4" x14ac:dyDescent="0.35">
      <c r="A185" s="2">
        <v>43290</v>
      </c>
      <c r="B185" s="1">
        <v>8.1800047119306891E-3</v>
      </c>
      <c r="C185" s="1">
        <v>0.24981179839637108</v>
      </c>
      <c r="D185" s="1">
        <v>1.3755254551498786E-2</v>
      </c>
    </row>
    <row r="186" spans="1:4" x14ac:dyDescent="0.35">
      <c r="A186" s="2">
        <v>43297</v>
      </c>
      <c r="B186" s="1">
        <v>-7.9518765028885018E-3</v>
      </c>
      <c r="C186" s="1">
        <v>1.8253440309350517E-2</v>
      </c>
      <c r="D186" s="1">
        <v>-0.11764164908895938</v>
      </c>
    </row>
    <row r="187" spans="1:4" x14ac:dyDescent="0.35">
      <c r="A187" s="2">
        <v>43304</v>
      </c>
      <c r="B187" s="1">
        <v>2.0097774804996606E-2</v>
      </c>
      <c r="C187" s="1">
        <v>-7.287637151334915E-2</v>
      </c>
      <c r="D187" s="1">
        <v>2.2070395399242521E-2</v>
      </c>
    </row>
    <row r="188" spans="1:4" x14ac:dyDescent="0.35">
      <c r="A188" s="2">
        <v>43311</v>
      </c>
      <c r="B188" s="1">
        <v>-1.305149039478767E-2</v>
      </c>
      <c r="C188" s="1">
        <v>-0.16983727599495788</v>
      </c>
      <c r="D188" s="1">
        <v>-3.2548907214881823E-2</v>
      </c>
    </row>
    <row r="189" spans="1:4" x14ac:dyDescent="0.35">
      <c r="A189" s="2">
        <v>43318</v>
      </c>
      <c r="B189" s="1">
        <v>1.1318620336833308E-3</v>
      </c>
      <c r="C189" s="1">
        <v>-3.6221263434318383E-2</v>
      </c>
      <c r="D189" s="1">
        <v>-8.2753961028912373E-2</v>
      </c>
    </row>
    <row r="190" spans="1:4" x14ac:dyDescent="0.35">
      <c r="A190" s="2">
        <v>43325</v>
      </c>
      <c r="B190" s="1">
        <v>1.4598799421152631E-2</v>
      </c>
      <c r="C190" s="1">
        <v>9.5174069868901711E-3</v>
      </c>
      <c r="D190" s="1">
        <v>1.8100041643617937E-2</v>
      </c>
    </row>
    <row r="191" spans="1:4" x14ac:dyDescent="0.35">
      <c r="A191" s="2">
        <v>43332</v>
      </c>
      <c r="B191" s="1">
        <v>1.7680018536172411E-2</v>
      </c>
      <c r="C191" s="1">
        <v>-5.56471787143916E-2</v>
      </c>
      <c r="D191" s="1">
        <v>-4.9531668242757024E-2</v>
      </c>
    </row>
    <row r="192" spans="1:4" x14ac:dyDescent="0.35">
      <c r="A192" s="2">
        <v>43339</v>
      </c>
      <c r="B192" s="1">
        <v>8.5069768127044622E-3</v>
      </c>
      <c r="C192" s="1">
        <v>-5.8927207731302889E-2</v>
      </c>
      <c r="D192" s="1">
        <v>8.8855133572084532E-3</v>
      </c>
    </row>
    <row r="193" spans="1:4" x14ac:dyDescent="0.35">
      <c r="A193" s="2">
        <v>43346</v>
      </c>
      <c r="B193" s="1">
        <v>-2.3070341000600916E-2</v>
      </c>
      <c r="C193" s="1">
        <v>0.16342898568071154</v>
      </c>
      <c r="D193" s="1">
        <v>-3.9792305052238935E-2</v>
      </c>
    </row>
    <row r="194" spans="1:4" x14ac:dyDescent="0.35">
      <c r="A194" s="2">
        <v>43353</v>
      </c>
      <c r="B194" s="1">
        <v>2.6539555234612312E-2</v>
      </c>
      <c r="C194" s="1">
        <v>-4.8854599235017032E-2</v>
      </c>
      <c r="D194" s="1">
        <v>7.5997063116447952E-2</v>
      </c>
    </row>
    <row r="195" spans="1:4" x14ac:dyDescent="0.35">
      <c r="A195" s="2">
        <v>43360</v>
      </c>
      <c r="B195" s="1">
        <v>2.9852963149681128E-2</v>
      </c>
      <c r="C195" s="1">
        <v>2.670385644742819E-2</v>
      </c>
      <c r="D195" s="1">
        <v>2.4755941725478171E-2</v>
      </c>
    </row>
    <row r="196" spans="1:4" x14ac:dyDescent="0.35">
      <c r="A196" s="2">
        <v>43367</v>
      </c>
      <c r="B196" s="1">
        <v>-1.5668328157724665E-2</v>
      </c>
      <c r="C196" s="1">
        <v>-1.3262793878410445E-2</v>
      </c>
      <c r="D196" s="1">
        <v>4.9813705712219172E-2</v>
      </c>
    </row>
    <row r="197" spans="1:4" x14ac:dyDescent="0.35">
      <c r="A197" s="2">
        <v>43374</v>
      </c>
      <c r="B197" s="1">
        <v>-1.505081087980544E-2</v>
      </c>
      <c r="C197" s="1">
        <v>3.2832890072507594E-2</v>
      </c>
      <c r="D197" s="1">
        <v>-8.2603528535210122E-2</v>
      </c>
    </row>
    <row r="198" spans="1:4" x14ac:dyDescent="0.35">
      <c r="A198" s="2">
        <v>43381</v>
      </c>
      <c r="B198" s="1">
        <v>7.3386903934665546E-3</v>
      </c>
      <c r="C198" s="1">
        <v>-3.4168895615249897E-2</v>
      </c>
      <c r="D198" s="1">
        <v>2.4536252649469736E-2</v>
      </c>
    </row>
    <row r="199" spans="1:4" x14ac:dyDescent="0.35">
      <c r="A199" s="2">
        <v>43388</v>
      </c>
      <c r="B199" s="1">
        <v>-2.1528533611010897E-3</v>
      </c>
      <c r="C199" s="1">
        <v>9.0681105878592225E-2</v>
      </c>
      <c r="D199" s="1">
        <v>-4.2865606771374618E-2</v>
      </c>
    </row>
    <row r="200" spans="1:4" x14ac:dyDescent="0.35">
      <c r="A200" s="2">
        <v>43395</v>
      </c>
      <c r="B200" s="1">
        <v>-2.3771700553162765E-2</v>
      </c>
      <c r="C200" s="1">
        <v>-1.7241806434505878E-2</v>
      </c>
      <c r="D200" s="1">
        <v>-1.5351178655761022E-2</v>
      </c>
    </row>
    <row r="201" spans="1:4" x14ac:dyDescent="0.35">
      <c r="A201" s="2">
        <v>43402</v>
      </c>
      <c r="B201" s="1">
        <v>8.5705392211121775E-3</v>
      </c>
      <c r="C201" s="1">
        <v>-1.2500162764231494E-2</v>
      </c>
      <c r="D201" s="1">
        <v>6.2118468098199445E-2</v>
      </c>
    </row>
    <row r="202" spans="1:4" x14ac:dyDescent="0.35">
      <c r="A202" s="2">
        <v>43409</v>
      </c>
      <c r="B202" s="1">
        <v>-4.3859719432543286E-3</v>
      </c>
      <c r="C202" s="1">
        <v>-4.2395558967685619E-2</v>
      </c>
      <c r="D202" s="1">
        <v>1.6222835506887384E-2</v>
      </c>
    </row>
    <row r="203" spans="1:4" x14ac:dyDescent="0.35">
      <c r="A203" s="2">
        <v>43416</v>
      </c>
      <c r="B203" s="1">
        <v>1.3100624045698056E-2</v>
      </c>
      <c r="C203" s="1">
        <v>-2.5250510968887103E-2</v>
      </c>
      <c r="D203" s="1">
        <v>1.7772169745797668E-2</v>
      </c>
    </row>
    <row r="204" spans="1:4" x14ac:dyDescent="0.35">
      <c r="A204" s="2">
        <v>43423</v>
      </c>
      <c r="B204" s="1">
        <v>1.720472544963076E-2</v>
      </c>
      <c r="C204" s="1">
        <v>-6.2476941955386708E-2</v>
      </c>
      <c r="D204" s="1">
        <v>-9.8850915881404152E-3</v>
      </c>
    </row>
    <row r="205" spans="1:4" x14ac:dyDescent="0.35">
      <c r="A205" s="2">
        <v>43430</v>
      </c>
      <c r="B205" s="1">
        <v>-1.5037877364540559E-2</v>
      </c>
      <c r="C205" s="1">
        <v>3.1032109247728461E-2</v>
      </c>
      <c r="D205" s="1">
        <v>-1.6867253965241635E-2</v>
      </c>
    </row>
    <row r="206" spans="1:4" x14ac:dyDescent="0.35">
      <c r="A206" s="2">
        <v>43437</v>
      </c>
      <c r="B206" s="1">
        <v>-4.3384015985981298E-3</v>
      </c>
      <c r="C206" s="1">
        <v>-4.8373584284215711E-2</v>
      </c>
      <c r="D206" s="1">
        <v>5.1926802368212205E-3</v>
      </c>
    </row>
    <row r="207" spans="1:4" x14ac:dyDescent="0.35">
      <c r="A207" s="2">
        <v>43444</v>
      </c>
      <c r="B207" s="1">
        <v>-1.7544309650909508E-2</v>
      </c>
      <c r="C207" s="1">
        <v>-3.1090587070031119E-2</v>
      </c>
      <c r="D207" s="1">
        <v>-5.3073464203364125E-2</v>
      </c>
    </row>
    <row r="208" spans="1:4" x14ac:dyDescent="0.35">
      <c r="A208" s="2">
        <v>43451</v>
      </c>
      <c r="B208" s="1">
        <v>3.5335725813110445E-3</v>
      </c>
      <c r="C208" s="1">
        <v>-1.2103022171243649E-2</v>
      </c>
      <c r="D208" s="1">
        <v>1.0007616074426413E-2</v>
      </c>
    </row>
    <row r="209" spans="1:4" x14ac:dyDescent="0.35">
      <c r="A209" s="2">
        <v>43458</v>
      </c>
      <c r="B209" s="1">
        <v>3.7642341602875447E-2</v>
      </c>
      <c r="C209" s="1">
        <v>1.9593693900401284E-2</v>
      </c>
      <c r="D209" s="1">
        <v>-2.6267135636687707E-3</v>
      </c>
    </row>
    <row r="210" spans="1:4" x14ac:dyDescent="0.35">
      <c r="A210" s="2">
        <v>43465</v>
      </c>
      <c r="B210" s="1">
        <v>-4.6818557536148879E-3</v>
      </c>
      <c r="C210" s="1">
        <v>-1.5037877364540559E-2</v>
      </c>
      <c r="D210" s="1">
        <v>2.4862793047520322E-2</v>
      </c>
    </row>
    <row r="211" spans="1:4" x14ac:dyDescent="0.35">
      <c r="A211" s="2">
        <v>43472</v>
      </c>
      <c r="B211" s="1">
        <v>-1.7079423451561474E-3</v>
      </c>
      <c r="C211" s="1">
        <v>1.5140048312150113E-3</v>
      </c>
      <c r="D211" s="1">
        <v>2.9966913963089838E-2</v>
      </c>
    </row>
    <row r="212" spans="1:4" x14ac:dyDescent="0.35">
      <c r="A212" s="2">
        <v>43479</v>
      </c>
      <c r="B212" s="1">
        <v>1.2812301560485399E-3</v>
      </c>
      <c r="C212" s="1">
        <v>0.12364913812279092</v>
      </c>
      <c r="D212" s="1">
        <v>5.746324542286077E-2</v>
      </c>
    </row>
    <row r="213" spans="1:4" x14ac:dyDescent="0.35">
      <c r="A213" s="2">
        <v>43486</v>
      </c>
      <c r="B213" s="1">
        <v>8.5324237258417558E-4</v>
      </c>
      <c r="C213" s="1">
        <v>-9.4023526783903934E-3</v>
      </c>
      <c r="D213" s="1">
        <v>1.6935044630998482E-2</v>
      </c>
    </row>
    <row r="214" spans="1:4" x14ac:dyDescent="0.35">
      <c r="A214" s="2">
        <v>43493</v>
      </c>
      <c r="B214" s="1">
        <v>-4.2735107773820497E-3</v>
      </c>
      <c r="C214" s="1">
        <v>1.140569224656556E-2</v>
      </c>
      <c r="D214" s="1">
        <v>2.0033825133197732E-2</v>
      </c>
    </row>
    <row r="215" spans="1:4" x14ac:dyDescent="0.35">
      <c r="A215" s="2">
        <v>43500</v>
      </c>
      <c r="B215" s="1">
        <v>0</v>
      </c>
      <c r="C215" s="1">
        <v>3.3300064071874295E-3</v>
      </c>
      <c r="D215" s="1">
        <v>-2.7467043554678182E-2</v>
      </c>
    </row>
    <row r="216" spans="1:4" x14ac:dyDescent="0.35">
      <c r="A216" s="2">
        <v>43507</v>
      </c>
      <c r="B216" s="1">
        <v>2.7456846233039289E-2</v>
      </c>
      <c r="C216" s="1">
        <v>3.9814252991848221E-3</v>
      </c>
      <c r="D216" s="1">
        <v>-1.1614976549214102E-2</v>
      </c>
    </row>
    <row r="217" spans="1:4" x14ac:dyDescent="0.35">
      <c r="A217" s="2">
        <v>43514</v>
      </c>
      <c r="B217" s="1">
        <v>-5.0125418235442863E-3</v>
      </c>
      <c r="C217" s="1">
        <v>1.642073021232749E-2</v>
      </c>
      <c r="D217" s="1">
        <v>-1.330933136878038E-2</v>
      </c>
    </row>
    <row r="218" spans="1:4" x14ac:dyDescent="0.35">
      <c r="A218" s="2">
        <v>43521</v>
      </c>
      <c r="B218" s="1">
        <v>-1.2642393415176468E-2</v>
      </c>
      <c r="C218" s="1">
        <v>-3.3115608784497437E-2</v>
      </c>
      <c r="D218" s="1">
        <v>6.2653499107203281E-3</v>
      </c>
    </row>
    <row r="219" spans="1:4" x14ac:dyDescent="0.35">
      <c r="A219" s="2">
        <v>43528</v>
      </c>
      <c r="B219" s="1">
        <v>-3.3984739591116212E-3</v>
      </c>
      <c r="C219" s="1">
        <v>-7.6234032743511218E-2</v>
      </c>
      <c r="D219" s="1">
        <v>-1.2619232479690485E-2</v>
      </c>
    </row>
    <row r="220" spans="1:4" x14ac:dyDescent="0.35">
      <c r="A220" s="2">
        <v>43535</v>
      </c>
      <c r="B220" s="1">
        <v>0</v>
      </c>
      <c r="C220" s="1">
        <v>5.1692923827393551E-2</v>
      </c>
      <c r="D220" s="1">
        <v>-1.9631908145795289E-3</v>
      </c>
    </row>
    <row r="221" spans="1:4" x14ac:dyDescent="0.35">
      <c r="A221" s="2">
        <v>43542</v>
      </c>
      <c r="B221" s="1">
        <v>-2.2376148729503619E-2</v>
      </c>
      <c r="C221" s="1">
        <v>-2.4451095864164423E-2</v>
      </c>
      <c r="D221" s="1">
        <v>2.018305593307863E-2</v>
      </c>
    </row>
    <row r="222" spans="1:4" x14ac:dyDescent="0.35">
      <c r="A222" s="2">
        <v>43549</v>
      </c>
      <c r="B222" s="1">
        <v>-4.7982643859198941E-3</v>
      </c>
      <c r="C222" s="1">
        <v>-3.3072748274022193E-2</v>
      </c>
      <c r="D222" s="1">
        <v>3.1841977546027009E-2</v>
      </c>
    </row>
    <row r="223" spans="1:4" x14ac:dyDescent="0.35">
      <c r="A223" s="2">
        <v>43556</v>
      </c>
      <c r="B223" s="1">
        <v>-8.7489069447610642E-4</v>
      </c>
      <c r="C223" s="1">
        <v>-4.2559614418796007E-2</v>
      </c>
      <c r="D223" s="1">
        <v>5.9213529962911494E-2</v>
      </c>
    </row>
    <row r="224" spans="1:4" x14ac:dyDescent="0.35">
      <c r="A224" s="2">
        <v>43563</v>
      </c>
      <c r="B224" s="1">
        <v>-3.5072372645654254E-3</v>
      </c>
      <c r="C224" s="1">
        <v>-8.4259403140717112E-3</v>
      </c>
      <c r="D224" s="1">
        <v>5.1403178459964852E-2</v>
      </c>
    </row>
    <row r="225" spans="1:4" x14ac:dyDescent="0.35">
      <c r="A225" s="2">
        <v>43570</v>
      </c>
      <c r="B225" s="1">
        <v>-7.4939737974080989E-3</v>
      </c>
      <c r="C225" s="1">
        <v>-1.4723241552893942E-2</v>
      </c>
      <c r="D225" s="1">
        <v>-2.9233176766405865E-2</v>
      </c>
    </row>
    <row r="226" spans="1:4" x14ac:dyDescent="0.35">
      <c r="A226" s="2">
        <v>43577</v>
      </c>
      <c r="B226" s="1">
        <v>-8.8889474172460393E-3</v>
      </c>
      <c r="C226" s="1">
        <v>-9.0637274104932428E-2</v>
      </c>
      <c r="D226" s="1">
        <v>-4.1341619327008791E-2</v>
      </c>
    </row>
    <row r="227" spans="1:4" x14ac:dyDescent="0.35">
      <c r="A227" s="2">
        <v>43584</v>
      </c>
      <c r="B227" s="1">
        <v>1.0215500784451858E-2</v>
      </c>
      <c r="C227" s="1">
        <v>-9.5908649449853889E-2</v>
      </c>
      <c r="D227" s="1">
        <v>4.0997622075594681E-2</v>
      </c>
    </row>
    <row r="228" spans="1:4" x14ac:dyDescent="0.35">
      <c r="A228" s="2">
        <v>43591</v>
      </c>
      <c r="B228" s="1">
        <v>4.4179368953616531E-4</v>
      </c>
      <c r="C228" s="1">
        <v>3.421508044451415E-2</v>
      </c>
      <c r="D228" s="1">
        <v>-2.402622535174723E-2</v>
      </c>
    </row>
    <row r="229" spans="1:4" x14ac:dyDescent="0.35">
      <c r="A229" s="2">
        <v>43598</v>
      </c>
      <c r="B229" s="1">
        <v>7.042282625412951E-3</v>
      </c>
      <c r="C229" s="1">
        <v>-9.3312177141651825E-2</v>
      </c>
      <c r="D229" s="1">
        <v>-2.6435211855928802E-4</v>
      </c>
    </row>
    <row r="230" spans="1:4" x14ac:dyDescent="0.35">
      <c r="A230" s="2">
        <v>43605</v>
      </c>
      <c r="B230" s="1">
        <v>3.9395980040803098E-3</v>
      </c>
      <c r="C230" s="1">
        <v>0.22114554865153679</v>
      </c>
      <c r="D230" s="1">
        <v>3.2556680172751887E-2</v>
      </c>
    </row>
    <row r="231" spans="1:4" x14ac:dyDescent="0.35">
      <c r="A231" s="2">
        <v>43612</v>
      </c>
      <c r="B231" s="1">
        <v>4.7940819646743755E-3</v>
      </c>
      <c r="C231" s="1">
        <v>-2.5112700815075214E-2</v>
      </c>
      <c r="D231" s="1">
        <v>-5.1743791816399893E-3</v>
      </c>
    </row>
    <row r="232" spans="1:4" x14ac:dyDescent="0.35">
      <c r="A232" s="2">
        <v>43619</v>
      </c>
      <c r="B232" s="1">
        <v>7.3641225151350386E-3</v>
      </c>
      <c r="C232" s="1">
        <v>8.9833188851915283E-3</v>
      </c>
      <c r="D232" s="1">
        <v>6.2489175191496771E-2</v>
      </c>
    </row>
    <row r="233" spans="1:4" x14ac:dyDescent="0.35">
      <c r="A233" s="2">
        <v>43626</v>
      </c>
      <c r="B233" s="1">
        <v>-1.8293193047325376E-2</v>
      </c>
      <c r="C233" s="1">
        <v>2.0121403199421028E-2</v>
      </c>
      <c r="D233" s="1">
        <v>-3.8930760027004921E-2</v>
      </c>
    </row>
    <row r="234" spans="1:4" x14ac:dyDescent="0.35">
      <c r="A234" s="2">
        <v>43633</v>
      </c>
      <c r="B234" s="1">
        <v>-7.9435545675150473E-3</v>
      </c>
      <c r="C234" s="1">
        <v>3.5228691883744029E-2</v>
      </c>
      <c r="D234" s="1">
        <v>-3.2716777641532812E-3</v>
      </c>
    </row>
    <row r="235" spans="1:4" x14ac:dyDescent="0.35">
      <c r="A235" s="2">
        <v>43640</v>
      </c>
      <c r="B235" s="1">
        <v>1.1015753604485309E-2</v>
      </c>
      <c r="C235" s="1">
        <v>-1.6285741870785558E-2</v>
      </c>
      <c r="D235" s="1">
        <v>2.2242282078221718E-3</v>
      </c>
    </row>
    <row r="236" spans="1:4" x14ac:dyDescent="0.35">
      <c r="A236" s="2">
        <v>43647</v>
      </c>
      <c r="B236" s="1">
        <v>1.435743609831348E-2</v>
      </c>
      <c r="C236" s="1">
        <v>-4.9689708591315419E-2</v>
      </c>
      <c r="D236" s="1">
        <v>1.778267807485566E-2</v>
      </c>
    </row>
    <row r="237" spans="1:4" x14ac:dyDescent="0.35">
      <c r="A237" s="2">
        <v>43654</v>
      </c>
      <c r="B237" s="1">
        <v>1.1168500970576383E-2</v>
      </c>
      <c r="C237" s="1">
        <v>5.7353700847441276E-3</v>
      </c>
      <c r="D237" s="1">
        <v>-2.4217084276669135E-2</v>
      </c>
    </row>
    <row r="238" spans="1:4" x14ac:dyDescent="0.35">
      <c r="A238" s="2">
        <v>43661</v>
      </c>
      <c r="B238" s="1">
        <v>-6.8581494694540711E-3</v>
      </c>
      <c r="C238" s="1">
        <v>-1.9802627296179754E-2</v>
      </c>
      <c r="D238" s="1">
        <v>-1.7750056331916422E-2</v>
      </c>
    </row>
    <row r="239" spans="1:4" x14ac:dyDescent="0.35">
      <c r="A239" s="2">
        <v>43668</v>
      </c>
      <c r="B239" s="1">
        <v>0</v>
      </c>
      <c r="C239" s="1">
        <v>-1.6807118316381289E-2</v>
      </c>
      <c r="D239" s="1">
        <v>-9.9267107756716207E-3</v>
      </c>
    </row>
    <row r="240" spans="1:4" x14ac:dyDescent="0.35">
      <c r="A240" s="2">
        <v>43675</v>
      </c>
      <c r="B240" s="1">
        <v>4.2918520815410843E-3</v>
      </c>
      <c r="C240" s="1">
        <v>-5.949868806234943E-3</v>
      </c>
      <c r="D240" s="1">
        <v>-4.3165155420256396E-2</v>
      </c>
    </row>
    <row r="241" spans="1:4" x14ac:dyDescent="0.35">
      <c r="A241" s="2">
        <v>43682</v>
      </c>
      <c r="B241" s="1">
        <v>-1.7145310672405669E-3</v>
      </c>
      <c r="C241" s="1">
        <v>-5.3404373842947744E-2</v>
      </c>
      <c r="D241" s="1">
        <v>-6.3423033746905038E-4</v>
      </c>
    </row>
    <row r="242" spans="1:4" x14ac:dyDescent="0.35">
      <c r="A242" s="2">
        <v>43689</v>
      </c>
      <c r="B242" s="1">
        <v>1.2787898049755688E-2</v>
      </c>
      <c r="C242" s="1">
        <v>-3.7567404362779028E-2</v>
      </c>
      <c r="D242" s="1">
        <v>-2.579781366524378E-2</v>
      </c>
    </row>
    <row r="243" spans="1:4" x14ac:dyDescent="0.35">
      <c r="A243" s="2">
        <v>43696</v>
      </c>
      <c r="B243" s="1">
        <v>-2.5445306349947613E-3</v>
      </c>
      <c r="C243" s="1">
        <v>1.390843004613215E-2</v>
      </c>
      <c r="D243" s="1">
        <v>2.0481673285480565E-2</v>
      </c>
    </row>
    <row r="244" spans="1:4" x14ac:dyDescent="0.35">
      <c r="A244" s="2">
        <v>43703</v>
      </c>
      <c r="B244" s="1">
        <v>2.7226812700213952E-2</v>
      </c>
      <c r="C244" s="1">
        <v>6.4249876826577412E-3</v>
      </c>
      <c r="D244" s="1">
        <v>2.1186278122833496E-2</v>
      </c>
    </row>
    <row r="245" spans="1:4" x14ac:dyDescent="0.35">
      <c r="A245" s="2">
        <v>43710</v>
      </c>
      <c r="B245" s="1">
        <v>3.5319279007561336E-2</v>
      </c>
      <c r="C245" s="1">
        <v>-6.4249876826576622E-3</v>
      </c>
      <c r="D245" s="1">
        <v>2.1270825347133863E-2</v>
      </c>
    </row>
    <row r="246" spans="1:4" x14ac:dyDescent="0.35">
      <c r="A246" s="2">
        <v>43717</v>
      </c>
      <c r="B246" s="1">
        <v>-3.996807878520206E-3</v>
      </c>
      <c r="C246" s="1">
        <v>-5.6833474763165991E-2</v>
      </c>
      <c r="D246" s="1">
        <v>1.7229117580507054E-2</v>
      </c>
    </row>
    <row r="247" spans="1:4" x14ac:dyDescent="0.35">
      <c r="A247" s="2">
        <v>43724</v>
      </c>
      <c r="B247" s="1">
        <v>-4.8173517490440743E-3</v>
      </c>
      <c r="C247" s="1">
        <v>-5.8651194523981339E-3</v>
      </c>
      <c r="D247" s="1">
        <v>-4.3010818993905854E-3</v>
      </c>
    </row>
    <row r="248" spans="1:4" x14ac:dyDescent="0.35">
      <c r="A248" s="2">
        <v>43731</v>
      </c>
      <c r="B248" s="1">
        <v>-5.2451199531476558E-3</v>
      </c>
      <c r="C248" s="1">
        <v>9.2632802033608352E-2</v>
      </c>
      <c r="D248" s="1">
        <v>-1.7172468508600502E-2</v>
      </c>
    </row>
    <row r="249" spans="1:4" x14ac:dyDescent="0.35">
      <c r="A249" s="2">
        <v>43738</v>
      </c>
      <c r="B249" s="1">
        <v>1.9231361927887592E-2</v>
      </c>
      <c r="C249" s="1">
        <v>-6.8418543913013857E-2</v>
      </c>
      <c r="D249" s="1">
        <v>-2.3469944436241629E-2</v>
      </c>
    </row>
    <row r="250" spans="1:4" x14ac:dyDescent="0.35">
      <c r="A250" s="2">
        <v>43745</v>
      </c>
      <c r="B250" s="1">
        <v>-2.3837913552762504E-3</v>
      </c>
      <c r="C250" s="1">
        <v>-5.4067221270275703E-2</v>
      </c>
      <c r="D250" s="1">
        <v>3.3331268786449007E-2</v>
      </c>
    </row>
    <row r="251" spans="1:4" x14ac:dyDescent="0.35">
      <c r="A251" s="2">
        <v>43752</v>
      </c>
      <c r="B251" s="1">
        <v>0</v>
      </c>
      <c r="C251" s="1">
        <v>-4.0485885260002205E-3</v>
      </c>
      <c r="D251" s="1">
        <v>2.2496977638133322E-2</v>
      </c>
    </row>
    <row r="252" spans="1:4" x14ac:dyDescent="0.35">
      <c r="A252" s="2">
        <v>43759</v>
      </c>
      <c r="B252" s="1">
        <v>-4.3850977184185531E-3</v>
      </c>
      <c r="C252" s="1">
        <v>-3.7194370008048927E-2</v>
      </c>
      <c r="D252" s="1">
        <v>1.871571819594112E-2</v>
      </c>
    </row>
    <row r="253" spans="1:4" x14ac:dyDescent="0.35">
      <c r="A253" s="2">
        <v>43766</v>
      </c>
      <c r="B253" s="1">
        <v>-9.2314522727463232E-3</v>
      </c>
      <c r="C253" s="1">
        <v>-1.5915455305899457E-2</v>
      </c>
      <c r="D253" s="1">
        <v>-1.5113637810048184E-2</v>
      </c>
    </row>
    <row r="254" spans="1:4" x14ac:dyDescent="0.35">
      <c r="A254" s="2">
        <v>43773</v>
      </c>
      <c r="B254" s="1">
        <v>-5.2557226296711659E-3</v>
      </c>
      <c r="C254" s="1">
        <v>6.0184134756485576E-2</v>
      </c>
      <c r="D254" s="1">
        <v>1.5821720393728457E-2</v>
      </c>
    </row>
    <row r="255" spans="1:4" x14ac:dyDescent="0.35">
      <c r="A255" s="2">
        <v>43780</v>
      </c>
      <c r="B255" s="1">
        <v>-6.9148129905840187E-3</v>
      </c>
      <c r="C255" s="1">
        <v>-7.4185440488578683E-2</v>
      </c>
      <c r="D255" s="1">
        <v>-7.0808258368028668E-4</v>
      </c>
    </row>
    <row r="256" spans="1:4" x14ac:dyDescent="0.35">
      <c r="A256" s="2">
        <v>43787</v>
      </c>
      <c r="B256" s="1">
        <v>2.8530689824064807E-3</v>
      </c>
      <c r="C256" s="1">
        <v>0.10882522245851654</v>
      </c>
      <c r="D256" s="1">
        <v>-7.8221803061395822E-3</v>
      </c>
    </row>
    <row r="257" spans="1:4" x14ac:dyDescent="0.35">
      <c r="A257" s="2">
        <v>43794</v>
      </c>
      <c r="B257" s="1">
        <v>2.4390255993587892E-3</v>
      </c>
      <c r="C257" s="1">
        <v>-3.1623188430512185E-2</v>
      </c>
      <c r="D257" s="1">
        <v>-1.7581101416396221E-2</v>
      </c>
    </row>
    <row r="258" spans="1:4" x14ac:dyDescent="0.35">
      <c r="A258" s="2">
        <v>43801</v>
      </c>
      <c r="B258" s="1">
        <v>4.8602768822526626E-3</v>
      </c>
      <c r="C258" s="1">
        <v>-5.7867382320548687E-2</v>
      </c>
      <c r="D258" s="1">
        <v>4.9454398201396682E-3</v>
      </c>
    </row>
    <row r="259" spans="1:4" x14ac:dyDescent="0.35">
      <c r="A259" s="2">
        <v>43808</v>
      </c>
      <c r="B259" s="1">
        <v>-2.0408871631207123E-2</v>
      </c>
      <c r="C259" s="1">
        <v>8.4746269909722356E-3</v>
      </c>
      <c r="D259" s="1">
        <v>2.5486841923837055E-2</v>
      </c>
    </row>
    <row r="260" spans="1:4" x14ac:dyDescent="0.35">
      <c r="A260" s="2">
        <v>43815</v>
      </c>
      <c r="B260" s="1">
        <v>-5.789925190412523E-3</v>
      </c>
      <c r="C260" s="1">
        <v>-1.7021687569430524E-2</v>
      </c>
      <c r="D260" s="1">
        <v>1.440591261716662E-2</v>
      </c>
    </row>
    <row r="261" spans="1:4" x14ac:dyDescent="0.35">
      <c r="A261" s="2">
        <v>43822</v>
      </c>
      <c r="B261" s="1">
        <v>-7.0759920632526346E-3</v>
      </c>
      <c r="C261" s="1">
        <v>1.0672459890771759E-2</v>
      </c>
      <c r="D261" s="1">
        <v>2.9593318428746945E-2</v>
      </c>
    </row>
    <row r="262" spans="1:4" x14ac:dyDescent="0.35">
      <c r="A262" s="2">
        <v>43829</v>
      </c>
      <c r="B262" s="1">
        <v>-8.3577104739615776E-4</v>
      </c>
      <c r="C262" s="1">
        <v>-6.3897980987708981E-3</v>
      </c>
      <c r="D262" s="1">
        <v>1.1596390749080445E-2</v>
      </c>
    </row>
    <row r="263" spans="1:4" x14ac:dyDescent="0.35">
      <c r="A263" s="2">
        <v>43836</v>
      </c>
      <c r="B263" s="1">
        <v>-1.7714507932317755E-2</v>
      </c>
      <c r="C263" s="1">
        <v>5.2040878125043398E-2</v>
      </c>
      <c r="D263" s="1">
        <v>1.2432202837178103E-2</v>
      </c>
    </row>
    <row r="264" spans="1:4" x14ac:dyDescent="0.35">
      <c r="A264" s="2">
        <v>43843</v>
      </c>
      <c r="B264" s="1">
        <v>8.4746269909722356E-3</v>
      </c>
      <c r="C264" s="1">
        <v>5.6200100398137005E-2</v>
      </c>
      <c r="D264" s="1">
        <v>1.6555334036074128E-2</v>
      </c>
    </row>
    <row r="265" spans="1:4" x14ac:dyDescent="0.35">
      <c r="A265" s="2">
        <v>43850</v>
      </c>
      <c r="B265" s="1">
        <v>-1.689189590844829E-3</v>
      </c>
      <c r="C265" s="1">
        <v>-4.1101675685551918E-2</v>
      </c>
      <c r="D265" s="1">
        <v>1.1326093157551809E-2</v>
      </c>
    </row>
    <row r="266" spans="1:4" x14ac:dyDescent="0.35">
      <c r="A266" s="2">
        <v>43857</v>
      </c>
      <c r="B266" s="1">
        <v>2.215346607169514E-2</v>
      </c>
      <c r="C266" s="1">
        <v>-4.0040093533821189E-3</v>
      </c>
      <c r="D266" s="1">
        <v>-5.1354751658411198E-2</v>
      </c>
    </row>
    <row r="267" spans="1:4" x14ac:dyDescent="0.35">
      <c r="A267" s="2">
        <v>43864</v>
      </c>
      <c r="B267" s="1">
        <v>2.8895788939681134E-3</v>
      </c>
      <c r="C267" s="1">
        <v>2.0040086867152622E-3</v>
      </c>
      <c r="D267" s="1">
        <v>8.2922488972549599E-3</v>
      </c>
    </row>
    <row r="268" spans="1:4" x14ac:dyDescent="0.35">
      <c r="A268" s="2">
        <v>43871</v>
      </c>
      <c r="B268" s="1">
        <v>-1.495044457843912E-2</v>
      </c>
      <c r="C268" s="1">
        <v>3.3467690471084929E-2</v>
      </c>
      <c r="D268" s="1">
        <v>-1.6135700779497818E-3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67"/>
  <sheetViews>
    <sheetView topLeftCell="D59" workbookViewId="0">
      <selection activeCell="R71" sqref="R71"/>
    </sheetView>
  </sheetViews>
  <sheetFormatPr defaultRowHeight="14.5" x14ac:dyDescent="0.35"/>
  <cols>
    <col min="1" max="1" width="12.90625" customWidth="1"/>
    <col min="6" max="6" width="12.7265625" customWidth="1"/>
    <col min="9" max="9" width="11.08984375" customWidth="1"/>
    <col min="11" max="11" width="18.1796875" customWidth="1"/>
    <col min="13" max="13" width="17.90625" customWidth="1"/>
    <col min="15" max="15" width="18.6328125" customWidth="1"/>
  </cols>
  <sheetData>
    <row r="1" spans="1:14" x14ac:dyDescent="0.35">
      <c r="A1" s="1" t="s">
        <v>3</v>
      </c>
      <c r="B1" s="1" t="s">
        <v>0</v>
      </c>
      <c r="C1" s="1" t="s">
        <v>1</v>
      </c>
      <c r="D1" s="1" t="s">
        <v>2</v>
      </c>
      <c r="F1" s="56" t="s">
        <v>34</v>
      </c>
      <c r="G1" s="56"/>
      <c r="H1" s="56"/>
      <c r="I1" s="56"/>
      <c r="L1" s="1" t="s">
        <v>0</v>
      </c>
      <c r="M1" s="1" t="s">
        <v>1</v>
      </c>
      <c r="N1" s="1" t="s">
        <v>2</v>
      </c>
    </row>
    <row r="2" spans="1:14" x14ac:dyDescent="0.35">
      <c r="A2" s="2">
        <v>42016</v>
      </c>
      <c r="B2" s="1">
        <v>0.10476766754431317</v>
      </c>
      <c r="C2" s="1">
        <v>-2.0040086867151429E-3</v>
      </c>
      <c r="D2" s="1">
        <v>-1.7747687833339434E-2</v>
      </c>
      <c r="F2" s="1" t="s">
        <v>3</v>
      </c>
      <c r="G2" s="1" t="s">
        <v>0</v>
      </c>
      <c r="H2" s="1" t="s">
        <v>1</v>
      </c>
      <c r="I2" s="1" t="s">
        <v>2</v>
      </c>
      <c r="K2" t="s">
        <v>29</v>
      </c>
      <c r="L2">
        <f>_xlfn.QUARTILE.INC(G:G,1)</f>
        <v>-6.9551077587511724E-3</v>
      </c>
      <c r="M2">
        <f>_xlfn.QUARTILE.INC(H:H,1)</f>
        <v>-3.1445532473131088E-2</v>
      </c>
      <c r="N2">
        <f>_xlfn.QUARTILE.INC(I:I,1)</f>
        <v>-1.3358527061915811E-2</v>
      </c>
    </row>
    <row r="3" spans="1:14" x14ac:dyDescent="0.35">
      <c r="A3" s="2">
        <v>42023</v>
      </c>
      <c r="B3" s="1">
        <v>9.1288163819148213E-2</v>
      </c>
      <c r="C3" s="1">
        <v>-1.719819829722069E-2</v>
      </c>
      <c r="D3" s="1">
        <v>3.8916647671368348E-2</v>
      </c>
      <c r="F3" s="2">
        <v>42030</v>
      </c>
      <c r="G3" s="1">
        <v>5.1780332541119765E-2</v>
      </c>
      <c r="H3" s="1">
        <v>-7.6308193063324301E-2</v>
      </c>
      <c r="I3" s="1">
        <v>-4.6852554572724206E-2</v>
      </c>
      <c r="K3" t="s">
        <v>30</v>
      </c>
      <c r="L3">
        <f>_xlfn.QUARTILE.INC(G:G,3)</f>
        <v>1.6551045008122271E-2</v>
      </c>
      <c r="M3">
        <f>_xlfn.QUARTILE.INC(H:H,3)</f>
        <v>1.6466586422254407E-2</v>
      </c>
      <c r="N3">
        <f>_xlfn.QUARTILE.INC(I:I,3)</f>
        <v>2.2963610018485424E-2</v>
      </c>
    </row>
    <row r="4" spans="1:14" x14ac:dyDescent="0.35">
      <c r="A4" s="2">
        <v>42030</v>
      </c>
      <c r="B4" s="1">
        <v>5.1780332541119765E-2</v>
      </c>
      <c r="C4" s="1">
        <v>-7.6308193063324301E-2</v>
      </c>
      <c r="D4" s="1">
        <v>-4.6852554572724206E-2</v>
      </c>
      <c r="F4" s="2">
        <v>42037</v>
      </c>
      <c r="G4" s="1">
        <v>-3.0745376421722835E-2</v>
      </c>
      <c r="H4" s="1">
        <v>-8.8496152769824993E-3</v>
      </c>
      <c r="I4" s="1">
        <v>4.4677965334299567E-2</v>
      </c>
      <c r="K4" t="s">
        <v>31</v>
      </c>
      <c r="L4">
        <f>L3-L2</f>
        <v>2.3506152766873442E-2</v>
      </c>
      <c r="M4">
        <f t="shared" ref="M4" si="0">M3-M2</f>
        <v>4.7912118895385492E-2</v>
      </c>
      <c r="N4">
        <f t="shared" ref="N4" si="1">N3-N2</f>
        <v>3.6322137080401232E-2</v>
      </c>
    </row>
    <row r="5" spans="1:14" x14ac:dyDescent="0.35">
      <c r="A5" s="2">
        <v>42037</v>
      </c>
      <c r="B5" s="1">
        <v>-3.0745376421722835E-2</v>
      </c>
      <c r="C5" s="1">
        <v>-8.8496152769824993E-3</v>
      </c>
      <c r="D5" s="1">
        <v>4.4677965334299567E-2</v>
      </c>
      <c r="F5" s="2">
        <v>42051</v>
      </c>
      <c r="G5" s="1">
        <v>2.1171152232206315E-2</v>
      </c>
      <c r="H5" s="1">
        <v>-3.9045673768973103E-2</v>
      </c>
      <c r="I5" s="1">
        <v>5.7119067771599426E-2</v>
      </c>
      <c r="K5" t="s">
        <v>32</v>
      </c>
      <c r="L5">
        <f>L2-1.5*L4</f>
        <v>-4.2214336909061338E-2</v>
      </c>
      <c r="M5">
        <f t="shared" ref="M5" si="2">M2-1.5*M4</f>
        <v>-0.10331371081620933</v>
      </c>
      <c r="N5">
        <f t="shared" ref="N5" si="3">N2-1.5*N4</f>
        <v>-6.7841732682517655E-2</v>
      </c>
    </row>
    <row r="6" spans="1:14" x14ac:dyDescent="0.35">
      <c r="A6" s="2">
        <v>42044</v>
      </c>
      <c r="B6" s="1">
        <v>7.1533728660355136E-2</v>
      </c>
      <c r="C6" s="1">
        <v>1.5435808129839248E-2</v>
      </c>
      <c r="D6" s="1">
        <v>9.3315004352424458E-2</v>
      </c>
      <c r="F6" s="2">
        <v>42058</v>
      </c>
      <c r="G6" s="1">
        <v>-3.827254620487576E-2</v>
      </c>
      <c r="H6" s="1">
        <v>0</v>
      </c>
      <c r="I6" s="1">
        <v>1.5399215757880917E-2</v>
      </c>
      <c r="K6" t="s">
        <v>33</v>
      </c>
      <c r="L6">
        <f>L3+L4*1.5</f>
        <v>5.1810274158432437E-2</v>
      </c>
      <c r="M6">
        <f t="shared" ref="M6:N6" si="4">M3+M4*1.5</f>
        <v>8.8334764765332641E-2</v>
      </c>
      <c r="N6">
        <f t="shared" si="4"/>
        <v>7.7446815639087271E-2</v>
      </c>
    </row>
    <row r="7" spans="1:14" x14ac:dyDescent="0.35">
      <c r="A7" s="2">
        <v>42051</v>
      </c>
      <c r="B7" s="1">
        <v>2.1171152232206315E-2</v>
      </c>
      <c r="C7" s="1">
        <v>-3.9045673768973103E-2</v>
      </c>
      <c r="D7" s="1">
        <v>5.7119067771599426E-2</v>
      </c>
      <c r="F7" s="2">
        <v>42114</v>
      </c>
      <c r="G7" s="1">
        <v>3.6617363238223309E-2</v>
      </c>
      <c r="H7" s="1">
        <v>-4.5091571503065177E-2</v>
      </c>
      <c r="I7" s="1">
        <v>4.385188252884941E-2</v>
      </c>
    </row>
    <row r="8" spans="1:14" x14ac:dyDescent="0.35">
      <c r="A8" s="2">
        <v>42058</v>
      </c>
      <c r="B8" s="1">
        <v>-3.827254620487576E-2</v>
      </c>
      <c r="C8" s="1">
        <v>0</v>
      </c>
      <c r="D8" s="1">
        <v>1.5399215757880917E-2</v>
      </c>
      <c r="F8" s="2">
        <v>42121</v>
      </c>
      <c r="G8" s="1">
        <v>1.6492462075725165E-2</v>
      </c>
      <c r="H8" s="1">
        <v>2.2320189090587601E-2</v>
      </c>
      <c r="I8" s="1">
        <v>1.5067432122119926E-2</v>
      </c>
    </row>
    <row r="9" spans="1:14" x14ac:dyDescent="0.35">
      <c r="A9" s="2">
        <v>42065</v>
      </c>
      <c r="B9" s="1">
        <v>3.1132492071399141E-2</v>
      </c>
      <c r="C9" s="1">
        <v>0.22428056110128494</v>
      </c>
      <c r="D9" s="1">
        <v>-3.5670180131500077E-2</v>
      </c>
      <c r="F9" s="2">
        <v>42128</v>
      </c>
      <c r="G9" s="1">
        <v>3.2190687272051946E-2</v>
      </c>
      <c r="H9" s="1">
        <v>-4.1141943331175185E-2</v>
      </c>
      <c r="I9" s="1">
        <v>-1.8373220256619294E-2</v>
      </c>
    </row>
    <row r="10" spans="1:14" x14ac:dyDescent="0.35">
      <c r="A10" s="2">
        <v>42072</v>
      </c>
      <c r="B10" s="1">
        <v>-2.7034125679116873E-2</v>
      </c>
      <c r="C10" s="1">
        <v>7.1051357410900268E-2</v>
      </c>
      <c r="D10" s="1">
        <v>-7.6284137181509601E-2</v>
      </c>
      <c r="F10" s="2">
        <v>42135</v>
      </c>
      <c r="G10" s="1">
        <v>-3.440356713058202E-2</v>
      </c>
      <c r="H10" s="1">
        <v>-3.0459207484708574E-2</v>
      </c>
      <c r="I10" s="1">
        <v>-5.9780981755080667E-3</v>
      </c>
    </row>
    <row r="11" spans="1:14" x14ac:dyDescent="0.35">
      <c r="A11" s="2">
        <v>42079</v>
      </c>
      <c r="B11" s="1">
        <v>-6.1135999991731374E-2</v>
      </c>
      <c r="C11" s="1">
        <v>0.21753939297709854</v>
      </c>
      <c r="D11" s="1">
        <v>-1.2901491324700965E-2</v>
      </c>
      <c r="F11" s="2">
        <v>42142</v>
      </c>
      <c r="G11" s="1">
        <v>2.2128798585300375E-3</v>
      </c>
      <c r="H11" s="1">
        <v>-7.2681551434804814E-2</v>
      </c>
      <c r="I11" s="1">
        <v>-9.3708851733068661E-3</v>
      </c>
    </row>
    <row r="12" spans="1:14" x14ac:dyDescent="0.35">
      <c r="A12" s="2">
        <v>42086</v>
      </c>
      <c r="B12" s="1">
        <v>-4.7638653499352861E-2</v>
      </c>
      <c r="C12" s="1">
        <v>-0.18014409267830425</v>
      </c>
      <c r="D12" s="1">
        <v>-9.3818755217654856E-2</v>
      </c>
      <c r="F12" s="2">
        <v>42149</v>
      </c>
      <c r="G12" s="1">
        <v>-2.054560880889137E-2</v>
      </c>
      <c r="H12" s="1">
        <v>6.1276554820814594E-2</v>
      </c>
      <c r="I12" s="1">
        <v>-1.1498266687373023E-2</v>
      </c>
    </row>
    <row r="13" spans="1:14" x14ac:dyDescent="0.35">
      <c r="A13" s="2">
        <v>42093</v>
      </c>
      <c r="B13" s="1">
        <v>5.8449569603568542E-2</v>
      </c>
      <c r="C13" s="1">
        <v>-4.9059787688545183E-3</v>
      </c>
      <c r="D13" s="1">
        <v>7.1176278467894954E-2</v>
      </c>
      <c r="F13" s="2">
        <v>42170</v>
      </c>
      <c r="G13" s="1">
        <v>3.203935374461666E-2</v>
      </c>
      <c r="H13" s="1">
        <v>1.854050791574249E-2</v>
      </c>
      <c r="I13" s="1">
        <v>-1.3739720689678365E-2</v>
      </c>
    </row>
    <row r="14" spans="1:14" x14ac:dyDescent="0.35">
      <c r="A14" s="2">
        <v>42100</v>
      </c>
      <c r="B14" s="1">
        <v>-3.2789822822990838E-2</v>
      </c>
      <c r="C14" s="1">
        <v>-2.1541843774754914E-2</v>
      </c>
      <c r="D14" s="1">
        <v>8.7647307058755675E-2</v>
      </c>
      <c r="F14" s="2">
        <v>42177</v>
      </c>
      <c r="G14" s="1">
        <v>2.2272635609123223E-2</v>
      </c>
      <c r="H14" s="1">
        <v>-4.7012181997054599E-2</v>
      </c>
      <c r="I14" s="1">
        <v>-1.3506114141322108E-2</v>
      </c>
    </row>
    <row r="15" spans="1:14" x14ac:dyDescent="0.35">
      <c r="A15" s="2">
        <v>42107</v>
      </c>
      <c r="B15" s="1">
        <v>-4.7790663836348439E-2</v>
      </c>
      <c r="C15" s="1">
        <v>-0.11339568922675748</v>
      </c>
      <c r="D15" s="1">
        <v>1.3889112160667093E-2</v>
      </c>
      <c r="F15" s="2">
        <v>42184</v>
      </c>
      <c r="G15" s="1">
        <v>4.3956114730381293E-3</v>
      </c>
      <c r="H15" s="1">
        <v>5.998818229253443E-3</v>
      </c>
      <c r="I15" s="1">
        <v>9.9101020356674578E-4</v>
      </c>
    </row>
    <row r="16" spans="1:14" x14ac:dyDescent="0.35">
      <c r="A16" s="2">
        <v>42114</v>
      </c>
      <c r="B16" s="1">
        <v>3.6617363238223309E-2</v>
      </c>
      <c r="C16" s="1">
        <v>-4.5091571503065177E-2</v>
      </c>
      <c r="D16" s="1">
        <v>4.385188252884941E-2</v>
      </c>
      <c r="F16" s="2">
        <v>42191</v>
      </c>
      <c r="G16" s="1">
        <v>3.4062357459188626E-2</v>
      </c>
      <c r="H16" s="1">
        <v>-1.9324272826402814E-2</v>
      </c>
      <c r="I16" s="1">
        <v>5.5034358901180185E-3</v>
      </c>
    </row>
    <row r="17" spans="1:9" x14ac:dyDescent="0.35">
      <c r="A17" s="2">
        <v>42121</v>
      </c>
      <c r="B17" s="1">
        <v>1.6492462075725165E-2</v>
      </c>
      <c r="C17" s="1">
        <v>2.2320189090587601E-2</v>
      </c>
      <c r="D17" s="1">
        <v>1.5067432122119926E-2</v>
      </c>
      <c r="F17" s="2">
        <v>42205</v>
      </c>
      <c r="G17" s="1">
        <v>-2.320186655697198E-3</v>
      </c>
      <c r="H17" s="1">
        <v>6.6894234830030222E-2</v>
      </c>
      <c r="I17" s="1">
        <v>-6.9494283492555972E-2</v>
      </c>
    </row>
    <row r="18" spans="1:9" x14ac:dyDescent="0.35">
      <c r="A18" s="2">
        <v>42128</v>
      </c>
      <c r="B18" s="1">
        <v>3.2190687272051946E-2</v>
      </c>
      <c r="C18" s="1">
        <v>-4.1141943331175185E-2</v>
      </c>
      <c r="D18" s="1">
        <v>-1.8373220256619294E-2</v>
      </c>
      <c r="F18" s="2">
        <v>42212</v>
      </c>
      <c r="G18" s="1">
        <v>-1.0507977598415093E-2</v>
      </c>
      <c r="H18" s="1">
        <v>8.9948236662939579E-2</v>
      </c>
      <c r="I18" s="1">
        <v>2.5920890820029612E-2</v>
      </c>
    </row>
    <row r="19" spans="1:9" x14ac:dyDescent="0.35">
      <c r="A19" s="2">
        <v>42135</v>
      </c>
      <c r="B19" s="1">
        <v>-3.440356713058202E-2</v>
      </c>
      <c r="C19" s="1">
        <v>-3.0459207484708574E-2</v>
      </c>
      <c r="D19" s="1">
        <v>-5.9780981755080667E-3</v>
      </c>
      <c r="F19" s="2">
        <v>42219</v>
      </c>
      <c r="G19" s="1">
        <v>1.3600365064684469E-2</v>
      </c>
      <c r="H19" s="1">
        <v>7.6562714104372903E-2</v>
      </c>
      <c r="I19" s="1">
        <v>2.5940021008615886E-2</v>
      </c>
    </row>
    <row r="20" spans="1:9" x14ac:dyDescent="0.35">
      <c r="A20" s="2">
        <v>42142</v>
      </c>
      <c r="B20" s="1">
        <v>2.2128798585300375E-3</v>
      </c>
      <c r="C20" s="1">
        <v>-7.2681551434804814E-2</v>
      </c>
      <c r="D20" s="1">
        <v>-9.3708851733068661E-3</v>
      </c>
      <c r="F20" s="2">
        <v>42233</v>
      </c>
      <c r="G20" s="1">
        <v>2.7009459907491363E-2</v>
      </c>
      <c r="H20" s="1">
        <v>-3.1090587070031119E-2</v>
      </c>
      <c r="I20" s="1">
        <v>-6.3365846993133537E-2</v>
      </c>
    </row>
    <row r="21" spans="1:9" x14ac:dyDescent="0.35">
      <c r="A21" s="2">
        <v>42149</v>
      </c>
      <c r="B21" s="1">
        <v>-2.054560880889137E-2</v>
      </c>
      <c r="C21" s="1">
        <v>6.1276554820814594E-2</v>
      </c>
      <c r="D21" s="1">
        <v>-1.1498266687373023E-2</v>
      </c>
      <c r="F21" s="2">
        <v>42247</v>
      </c>
      <c r="G21" s="1">
        <v>4.7024938644862777E-2</v>
      </c>
      <c r="H21" s="1">
        <v>5.2219439811516249E-3</v>
      </c>
      <c r="I21" s="1">
        <v>-1.1560822401075971E-2</v>
      </c>
    </row>
    <row r="22" spans="1:9" x14ac:dyDescent="0.35">
      <c r="A22" s="2">
        <v>42156</v>
      </c>
      <c r="B22" s="1">
        <v>2.0545608808891409E-2</v>
      </c>
      <c r="C22" s="1">
        <v>-0.12065472539907605</v>
      </c>
      <c r="D22" s="1">
        <v>-4.0113628690535509E-2</v>
      </c>
      <c r="F22" s="2">
        <v>42254</v>
      </c>
      <c r="G22" s="1">
        <v>4.1528458696582275E-2</v>
      </c>
      <c r="H22" s="1">
        <v>-1.0471299867295366E-2</v>
      </c>
      <c r="I22" s="1">
        <v>1.8911257831171811E-3</v>
      </c>
    </row>
    <row r="23" spans="1:9" x14ac:dyDescent="0.35">
      <c r="A23" s="2">
        <v>42163</v>
      </c>
      <c r="B23" s="1">
        <v>-5.0781535554357292E-2</v>
      </c>
      <c r="C23" s="1">
        <v>5.8651194523980576E-3</v>
      </c>
      <c r="D23" s="1">
        <v>2.7104201801941275E-2</v>
      </c>
      <c r="F23" s="2">
        <v>42261</v>
      </c>
      <c r="G23" s="1">
        <v>1.6807118316381191E-2</v>
      </c>
      <c r="H23" s="1">
        <v>-2.0202707317519355E-2</v>
      </c>
      <c r="I23" s="1">
        <v>1.8717123952937991E-2</v>
      </c>
    </row>
    <row r="24" spans="1:9" x14ac:dyDescent="0.35">
      <c r="A24" s="2">
        <v>42170</v>
      </c>
      <c r="B24" s="1">
        <v>3.203935374461666E-2</v>
      </c>
      <c r="C24" s="1">
        <v>1.854050791574249E-2</v>
      </c>
      <c r="D24" s="1">
        <v>-1.3739720689678365E-2</v>
      </c>
      <c r="F24" s="2">
        <v>42268</v>
      </c>
      <c r="G24" s="1">
        <v>-1.3423020332140661E-2</v>
      </c>
      <c r="H24" s="1">
        <v>-4.8414294967487607E-2</v>
      </c>
      <c r="I24" s="1">
        <v>-7.0446227400083189E-3</v>
      </c>
    </row>
    <row r="25" spans="1:9" x14ac:dyDescent="0.35">
      <c r="A25" s="2">
        <v>42177</v>
      </c>
      <c r="B25" s="1">
        <v>2.2272635609123223E-2</v>
      </c>
      <c r="C25" s="1">
        <v>-4.7012181997054599E-2</v>
      </c>
      <c r="D25" s="1">
        <v>-1.3506114141322108E-2</v>
      </c>
      <c r="F25" s="2">
        <v>42275</v>
      </c>
      <c r="G25" s="1">
        <v>1.2756131344436882E-2</v>
      </c>
      <c r="H25" s="1">
        <v>-4.1432853736205394E-2</v>
      </c>
      <c r="I25" s="1">
        <v>-1.5729301908543918E-2</v>
      </c>
    </row>
    <row r="26" spans="1:9" x14ac:dyDescent="0.35">
      <c r="A26" s="2">
        <v>42184</v>
      </c>
      <c r="B26" s="1">
        <v>4.3956114730381293E-3</v>
      </c>
      <c r="C26" s="1">
        <v>5.998818229253443E-3</v>
      </c>
      <c r="D26" s="1">
        <v>9.9101020356674578E-4</v>
      </c>
      <c r="F26" s="2">
        <v>42289</v>
      </c>
      <c r="G26" s="1">
        <v>2.1918685707646275E-2</v>
      </c>
      <c r="H26" s="1">
        <v>-3.7573480564423778E-2</v>
      </c>
      <c r="I26" s="1">
        <v>3.1559220180518877E-2</v>
      </c>
    </row>
    <row r="27" spans="1:9" x14ac:dyDescent="0.35">
      <c r="A27" s="2">
        <v>42191</v>
      </c>
      <c r="B27" s="1">
        <v>3.4062357459188626E-2</v>
      </c>
      <c r="C27" s="1">
        <v>-1.9324272826402814E-2</v>
      </c>
      <c r="D27" s="1">
        <v>5.5034358901180185E-3</v>
      </c>
      <c r="F27" s="2">
        <v>42296</v>
      </c>
      <c r="G27" s="1">
        <v>1.0111309604320695E-2</v>
      </c>
      <c r="H27" s="1">
        <v>-3.3840979842405684E-3</v>
      </c>
      <c r="I27" s="1">
        <v>2.1568696658455202E-2</v>
      </c>
    </row>
    <row r="28" spans="1:9" x14ac:dyDescent="0.35">
      <c r="A28" s="2">
        <v>42198</v>
      </c>
      <c r="B28" s="1">
        <v>9.3033900343862636E-2</v>
      </c>
      <c r="C28" s="1">
        <v>-3.096222560396681E-2</v>
      </c>
      <c r="D28" s="1">
        <v>6.0872931244364104E-2</v>
      </c>
      <c r="F28" s="2">
        <v>42303</v>
      </c>
      <c r="G28" s="1">
        <v>3.8807895148553886E-2</v>
      </c>
      <c r="H28" s="1">
        <v>-4.0351295523567463E-2</v>
      </c>
      <c r="I28" s="1">
        <v>8.8407564604479915E-4</v>
      </c>
    </row>
    <row r="29" spans="1:9" x14ac:dyDescent="0.35">
      <c r="A29" s="2">
        <v>42205</v>
      </c>
      <c r="B29" s="1">
        <v>-2.320186655697198E-3</v>
      </c>
      <c r="C29" s="1">
        <v>6.6894234830030222E-2</v>
      </c>
      <c r="D29" s="1">
        <v>-6.9494283492555972E-2</v>
      </c>
      <c r="F29" s="2">
        <v>42310</v>
      </c>
      <c r="G29" s="1">
        <v>-3.9478810973787463E-2</v>
      </c>
      <c r="H29" s="1">
        <v>-2.1403908663153604E-2</v>
      </c>
      <c r="I29" s="1">
        <v>3.8570483531325341E-2</v>
      </c>
    </row>
    <row r="30" spans="1:9" x14ac:dyDescent="0.35">
      <c r="A30" s="2">
        <v>42212</v>
      </c>
      <c r="B30" s="1">
        <v>-1.0507977598415093E-2</v>
      </c>
      <c r="C30" s="1">
        <v>8.9948236662939579E-2</v>
      </c>
      <c r="D30" s="1">
        <v>2.5920890820029612E-2</v>
      </c>
      <c r="F30" s="2">
        <v>42317</v>
      </c>
      <c r="G30" s="1">
        <v>-3.0247040368424939E-3</v>
      </c>
      <c r="H30" s="1">
        <v>-2.6798193154724047E-2</v>
      </c>
      <c r="I30" s="1">
        <v>-7.3604257838773418E-3</v>
      </c>
    </row>
    <row r="31" spans="1:9" x14ac:dyDescent="0.35">
      <c r="A31" s="2">
        <v>42219</v>
      </c>
      <c r="B31" s="1">
        <v>1.3600365064684469E-2</v>
      </c>
      <c r="C31" s="1">
        <v>7.6562714104372903E-2</v>
      </c>
      <c r="D31" s="1">
        <v>2.5940021008615886E-2</v>
      </c>
      <c r="F31" s="2">
        <v>42338</v>
      </c>
      <c r="G31" s="1">
        <v>1.1540296738866158E-2</v>
      </c>
      <c r="H31" s="1">
        <v>-4.3603637482132022E-2</v>
      </c>
      <c r="I31" s="1">
        <v>-1.4451118538174598E-2</v>
      </c>
    </row>
    <row r="32" spans="1:9" x14ac:dyDescent="0.35">
      <c r="A32" s="2">
        <v>42226</v>
      </c>
      <c r="B32" s="1">
        <v>6.8967141064585194E-2</v>
      </c>
      <c r="C32" s="1">
        <v>-2.4194728587056881E-2</v>
      </c>
      <c r="D32" s="1">
        <v>3.0949361984845243E-3</v>
      </c>
      <c r="F32" s="2">
        <v>42345</v>
      </c>
      <c r="G32" s="1">
        <v>0</v>
      </c>
      <c r="H32" s="1">
        <v>2.8828351899977595E-2</v>
      </c>
      <c r="I32" s="1">
        <v>-4.8717386613997875E-2</v>
      </c>
    </row>
    <row r="33" spans="1:9" x14ac:dyDescent="0.35">
      <c r="A33" s="2">
        <v>42233</v>
      </c>
      <c r="B33" s="1">
        <v>2.7009459907491363E-2</v>
      </c>
      <c r="C33" s="1">
        <v>-3.1090587070031119E-2</v>
      </c>
      <c r="D33" s="1">
        <v>-6.3365846993133537E-2</v>
      </c>
      <c r="F33" s="2">
        <v>42352</v>
      </c>
      <c r="G33" s="1">
        <v>5.550623741740271E-2</v>
      </c>
      <c r="H33" s="1">
        <v>-3.7220009536226013E-2</v>
      </c>
      <c r="I33" s="1">
        <v>6.7018934844012617E-3</v>
      </c>
    </row>
    <row r="34" spans="1:9" x14ac:dyDescent="0.35">
      <c r="A34" s="2">
        <v>42240</v>
      </c>
      <c r="B34" s="1">
        <v>-5.4768729541766169E-2</v>
      </c>
      <c r="C34" s="1">
        <v>5.249355886143745E-3</v>
      </c>
      <c r="D34" s="1">
        <v>6.8591989541314E-2</v>
      </c>
      <c r="F34" s="2">
        <v>42359</v>
      </c>
      <c r="G34" s="1">
        <v>3.9295642371965089E-2</v>
      </c>
      <c r="H34" s="1">
        <v>-3.1386313820670718E-2</v>
      </c>
      <c r="I34" s="1">
        <v>2.5282385840892256E-2</v>
      </c>
    </row>
    <row r="35" spans="1:9" x14ac:dyDescent="0.35">
      <c r="A35" s="2">
        <v>42247</v>
      </c>
      <c r="B35" s="1">
        <v>4.7024938644862777E-2</v>
      </c>
      <c r="C35" s="1">
        <v>5.2219439811516249E-3</v>
      </c>
      <c r="D35" s="1">
        <v>-1.1560822401075971E-2</v>
      </c>
      <c r="F35" s="2">
        <v>42366</v>
      </c>
      <c r="G35" s="1">
        <v>1.117627386400501E-2</v>
      </c>
      <c r="H35" s="1">
        <v>2.8573372444056163E-2</v>
      </c>
      <c r="I35" s="1">
        <v>-7.8973350600052743E-4</v>
      </c>
    </row>
    <row r="36" spans="1:9" x14ac:dyDescent="0.35">
      <c r="A36" s="2">
        <v>42254</v>
      </c>
      <c r="B36" s="1">
        <v>4.1528458696582275E-2</v>
      </c>
      <c r="C36" s="1">
        <v>-1.0471299867295366E-2</v>
      </c>
      <c r="D36" s="1">
        <v>1.8911257831171811E-3</v>
      </c>
      <c r="F36" s="2">
        <v>42373</v>
      </c>
      <c r="G36" s="1">
        <v>3.9180001513817932E-2</v>
      </c>
      <c r="H36" s="1">
        <v>2.0906684819313643E-2</v>
      </c>
      <c r="I36" s="1">
        <v>-4.4528076688758376E-2</v>
      </c>
    </row>
    <row r="37" spans="1:9" x14ac:dyDescent="0.35">
      <c r="A37" s="2">
        <v>42261</v>
      </c>
      <c r="B37" s="1">
        <v>1.6807118316381191E-2</v>
      </c>
      <c r="C37" s="1">
        <v>-2.0202707317519355E-2</v>
      </c>
      <c r="D37" s="1">
        <v>1.8717123952937991E-2</v>
      </c>
      <c r="F37" s="2">
        <v>42401</v>
      </c>
      <c r="G37" s="1">
        <v>2.1881498982088743E-2</v>
      </c>
      <c r="H37" s="1">
        <v>5.7398538706032211E-2</v>
      </c>
      <c r="I37" s="1">
        <v>7.2277031214532635E-3</v>
      </c>
    </row>
    <row r="38" spans="1:9" x14ac:dyDescent="0.35">
      <c r="A38" s="2">
        <v>42268</v>
      </c>
      <c r="B38" s="1">
        <v>-1.3423020332140661E-2</v>
      </c>
      <c r="C38" s="1">
        <v>-4.8414294967487607E-2</v>
      </c>
      <c r="D38" s="1">
        <v>-7.0446227400083189E-3</v>
      </c>
      <c r="F38" s="2">
        <v>42415</v>
      </c>
      <c r="G38" s="1">
        <v>3.1032109247728461E-2</v>
      </c>
      <c r="H38" s="1">
        <v>1.660415505203516E-2</v>
      </c>
      <c r="I38" s="1">
        <v>7.6492355205702245E-2</v>
      </c>
    </row>
    <row r="39" spans="1:9" x14ac:dyDescent="0.35">
      <c r="A39" s="2">
        <v>42275</v>
      </c>
      <c r="B39" s="1">
        <v>1.2756131344436882E-2</v>
      </c>
      <c r="C39" s="1">
        <v>-4.1432853736205394E-2</v>
      </c>
      <c r="D39" s="1">
        <v>-1.5729301908543918E-2</v>
      </c>
      <c r="F39" s="2">
        <v>42422</v>
      </c>
      <c r="G39" s="1">
        <v>0</v>
      </c>
      <c r="H39" s="1">
        <v>-1.204833851617448E-2</v>
      </c>
      <c r="I39" s="1">
        <v>3.6911634141398281E-2</v>
      </c>
    </row>
    <row r="40" spans="1:9" x14ac:dyDescent="0.35">
      <c r="A40" s="2">
        <v>42282</v>
      </c>
      <c r="B40" s="1">
        <v>-3.7381178649826159E-2</v>
      </c>
      <c r="C40" s="1">
        <v>8.013309498321966E-2</v>
      </c>
      <c r="D40" s="1">
        <v>0.15031056339590324</v>
      </c>
      <c r="F40" s="2">
        <v>42429</v>
      </c>
      <c r="G40" s="1">
        <v>3.4133006369458617E-2</v>
      </c>
      <c r="H40" s="1">
        <v>1.0550210895152392E-2</v>
      </c>
      <c r="I40" s="1">
        <v>2.5555449173096548E-2</v>
      </c>
    </row>
    <row r="41" spans="1:9" x14ac:dyDescent="0.35">
      <c r="A41" s="2">
        <v>42289</v>
      </c>
      <c r="B41" s="1">
        <v>2.1918685707646275E-2</v>
      </c>
      <c r="C41" s="1">
        <v>-3.7573480564423778E-2</v>
      </c>
      <c r="D41" s="1">
        <v>3.1559220180518877E-2</v>
      </c>
      <c r="F41" s="2">
        <v>42436</v>
      </c>
      <c r="G41" s="1">
        <v>1.2008149628396561E-2</v>
      </c>
      <c r="H41" s="1">
        <v>-1.2066511413116479E-2</v>
      </c>
      <c r="I41" s="1">
        <v>2.4742280663515004E-3</v>
      </c>
    </row>
    <row r="42" spans="1:9" x14ac:dyDescent="0.35">
      <c r="A42" s="2">
        <v>42296</v>
      </c>
      <c r="B42" s="1">
        <v>1.0111309604320695E-2</v>
      </c>
      <c r="C42" s="1">
        <v>-3.3840979842405684E-3</v>
      </c>
      <c r="D42" s="1">
        <v>2.1568696658455202E-2</v>
      </c>
      <c r="F42" s="2">
        <v>42443</v>
      </c>
      <c r="G42" s="1">
        <v>7.9260652724207226E-3</v>
      </c>
      <c r="H42" s="1">
        <v>1.516300517964008E-3</v>
      </c>
      <c r="I42" s="1">
        <v>2.833357449201902E-2</v>
      </c>
    </row>
    <row r="43" spans="1:9" x14ac:dyDescent="0.35">
      <c r="A43" s="2">
        <v>42303</v>
      </c>
      <c r="B43" s="1">
        <v>3.8807895148553886E-2</v>
      </c>
      <c r="C43" s="1">
        <v>-4.0351295523567463E-2</v>
      </c>
      <c r="D43" s="1">
        <v>8.8407564604479915E-4</v>
      </c>
      <c r="F43" s="2">
        <v>42450</v>
      </c>
      <c r="G43" s="1">
        <v>-6.6006840313520242E-3</v>
      </c>
      <c r="H43" s="1">
        <v>0</v>
      </c>
      <c r="I43" s="1">
        <v>-2.979904462056561E-2</v>
      </c>
    </row>
    <row r="44" spans="1:9" x14ac:dyDescent="0.35">
      <c r="A44" s="2">
        <v>42310</v>
      </c>
      <c r="B44" s="1">
        <v>-3.9478810973787463E-2</v>
      </c>
      <c r="C44" s="1">
        <v>-2.1403908663153604E-2</v>
      </c>
      <c r="D44" s="1">
        <v>3.8570483531325341E-2</v>
      </c>
      <c r="F44" s="2">
        <v>42464</v>
      </c>
      <c r="G44" s="1">
        <v>-5.610112890766788E-3</v>
      </c>
      <c r="H44" s="1">
        <v>2.3989156370022576E-2</v>
      </c>
      <c r="I44" s="1">
        <v>3.9745115594557651E-2</v>
      </c>
    </row>
    <row r="45" spans="1:9" x14ac:dyDescent="0.35">
      <c r="A45" s="2">
        <v>42317</v>
      </c>
      <c r="B45" s="1">
        <v>-3.0247040368424939E-3</v>
      </c>
      <c r="C45" s="1">
        <v>-2.6798193154724047E-2</v>
      </c>
      <c r="D45" s="1">
        <v>-7.3604257838773418E-3</v>
      </c>
      <c r="F45" s="2">
        <v>42471</v>
      </c>
      <c r="G45" s="1">
        <v>1.2578782206860185E-2</v>
      </c>
      <c r="H45" s="1">
        <v>-1.1922644956906146E-2</v>
      </c>
      <c r="I45" s="1">
        <v>5.4961725718581711E-2</v>
      </c>
    </row>
    <row r="46" spans="1:9" x14ac:dyDescent="0.35">
      <c r="A46" s="2">
        <v>42324</v>
      </c>
      <c r="B46" s="1">
        <v>3.7328859220612388E-2</v>
      </c>
      <c r="C46" s="1">
        <v>3.6367644170874791E-2</v>
      </c>
      <c r="D46" s="1">
        <v>0.13873730440185567</v>
      </c>
      <c r="F46" s="2">
        <v>42478</v>
      </c>
      <c r="G46" s="1">
        <v>3.4133006369458617E-2</v>
      </c>
      <c r="H46" s="1">
        <v>-4.4451762570833921E-2</v>
      </c>
      <c r="I46" s="1">
        <v>1.6213200713722214E-2</v>
      </c>
    </row>
    <row r="47" spans="1:9" x14ac:dyDescent="0.35">
      <c r="A47" s="2">
        <v>42331</v>
      </c>
      <c r="B47" s="1">
        <v>8.5713518274029718E-2</v>
      </c>
      <c r="C47" s="1">
        <v>-0.11332868530700312</v>
      </c>
      <c r="D47" s="1">
        <v>-2.5963223762010212E-2</v>
      </c>
      <c r="F47" s="2">
        <v>42485</v>
      </c>
      <c r="G47" s="1">
        <v>-4.8119248344198458E-2</v>
      </c>
      <c r="H47" s="1">
        <v>-6.9776877799160197E-2</v>
      </c>
      <c r="I47" s="1">
        <v>1.8791402617026522E-2</v>
      </c>
    </row>
    <row r="48" spans="1:9" x14ac:dyDescent="0.35">
      <c r="A48" s="2">
        <v>42338</v>
      </c>
      <c r="B48" s="1">
        <v>1.1540296738866158E-2</v>
      </c>
      <c r="C48" s="1">
        <v>-4.3603637482132022E-2</v>
      </c>
      <c r="D48" s="1">
        <v>-1.4451118538174598E-2</v>
      </c>
      <c r="F48" s="2">
        <v>42492</v>
      </c>
      <c r="G48" s="1">
        <v>-4.234304138788344E-3</v>
      </c>
      <c r="H48" s="1">
        <v>8.3682496705165792E-3</v>
      </c>
      <c r="I48" s="1">
        <v>-2.3835028174973068E-2</v>
      </c>
    </row>
    <row r="49" spans="1:16" x14ac:dyDescent="0.35">
      <c r="A49" s="2">
        <v>42345</v>
      </c>
      <c r="B49" s="1">
        <v>0</v>
      </c>
      <c r="C49" s="1">
        <v>2.8828351899977595E-2</v>
      </c>
      <c r="D49" s="1">
        <v>-4.8717386613997875E-2</v>
      </c>
      <c r="F49" s="2">
        <v>42499</v>
      </c>
      <c r="G49" s="1">
        <v>-1.415428403330728E-3</v>
      </c>
      <c r="H49" s="1">
        <v>-1.6680571006970587E-3</v>
      </c>
      <c r="I49" s="1">
        <v>3.5579864600029155E-3</v>
      </c>
    </row>
    <row r="50" spans="1:16" x14ac:dyDescent="0.35">
      <c r="A50" s="2">
        <v>42352</v>
      </c>
      <c r="B50" s="1">
        <v>5.550623741740271E-2</v>
      </c>
      <c r="C50" s="1">
        <v>-3.7220009536226013E-2</v>
      </c>
      <c r="D50" s="1">
        <v>6.7018934844012617E-3</v>
      </c>
      <c r="F50" s="2">
        <v>42506</v>
      </c>
      <c r="G50" s="1">
        <v>4.2402890388854421E-3</v>
      </c>
      <c r="H50" s="1">
        <v>4.9958471933716697E-3</v>
      </c>
      <c r="I50" s="1">
        <v>6.8321457675771108E-3</v>
      </c>
    </row>
    <row r="51" spans="1:16" x14ac:dyDescent="0.35">
      <c r="A51" s="2">
        <v>42359</v>
      </c>
      <c r="B51" s="1">
        <v>3.9295642371965089E-2</v>
      </c>
      <c r="C51" s="1">
        <v>-3.1386313820670718E-2</v>
      </c>
      <c r="D51" s="1">
        <v>2.5282385840892256E-2</v>
      </c>
      <c r="F51" s="2">
        <v>42520</v>
      </c>
      <c r="G51" s="1">
        <v>2.1535152551297961E-2</v>
      </c>
      <c r="H51" s="1">
        <v>-3.8874152761664831E-2</v>
      </c>
      <c r="I51" s="1">
        <v>-1.2160729944239406E-2</v>
      </c>
    </row>
    <row r="52" spans="1:16" x14ac:dyDescent="0.35">
      <c r="A52" s="2">
        <v>42366</v>
      </c>
      <c r="B52" s="1">
        <v>1.117627386400501E-2</v>
      </c>
      <c r="C52" s="1">
        <v>2.8573372444056163E-2</v>
      </c>
      <c r="D52" s="1">
        <v>-7.8973350600052743E-4</v>
      </c>
      <c r="F52" s="2">
        <v>42527</v>
      </c>
      <c r="G52" s="1">
        <v>-3.9380512871308525E-2</v>
      </c>
      <c r="H52" s="1">
        <v>7.4622640204197108E-2</v>
      </c>
      <c r="I52" s="1">
        <v>1.4410449678254994E-2</v>
      </c>
    </row>
    <row r="53" spans="1:16" x14ac:dyDescent="0.35">
      <c r="A53" s="2">
        <v>42373</v>
      </c>
      <c r="B53" s="1">
        <v>3.9180001513817932E-2</v>
      </c>
      <c r="C53" s="1">
        <v>2.0906684819313643E-2</v>
      </c>
      <c r="D53" s="1">
        <v>-4.4528076688758376E-2</v>
      </c>
      <c r="F53" s="2">
        <v>42534</v>
      </c>
      <c r="G53" s="1">
        <v>-1.2543718478530285E-2</v>
      </c>
      <c r="H53" s="1">
        <v>-3.0562650410166696E-2</v>
      </c>
      <c r="I53" s="1">
        <v>-3.6617363238223309E-2</v>
      </c>
    </row>
    <row r="54" spans="1:16" x14ac:dyDescent="0.35">
      <c r="A54" s="2">
        <v>42380</v>
      </c>
      <c r="B54" s="1">
        <v>-0.13316795449586283</v>
      </c>
      <c r="C54" s="1">
        <v>-5.6752816592449365E-2</v>
      </c>
      <c r="D54" s="1">
        <v>-0.10415662867778493</v>
      </c>
      <c r="F54" s="2">
        <v>42541</v>
      </c>
      <c r="G54" s="1">
        <v>-4.1523502791745506E-2</v>
      </c>
      <c r="H54" s="1">
        <v>-1.2142386825725425E-2</v>
      </c>
      <c r="I54" s="1">
        <v>3.5868018879442493E-2</v>
      </c>
    </row>
    <row r="55" spans="1:16" x14ac:dyDescent="0.35">
      <c r="A55" s="2">
        <v>42387</v>
      </c>
      <c r="B55" s="1">
        <v>0.10346919335111342</v>
      </c>
      <c r="C55" s="1">
        <v>-2.5130664725579625E-2</v>
      </c>
      <c r="D55" s="1">
        <v>4.7332211106255691E-2</v>
      </c>
      <c r="F55" s="2">
        <v>42548</v>
      </c>
      <c r="G55" s="1">
        <v>2.9197101033348462E-3</v>
      </c>
      <c r="H55" s="1">
        <v>1.2142386825725561E-2</v>
      </c>
      <c r="I55" s="1">
        <v>3.3676364848380792E-3</v>
      </c>
    </row>
    <row r="56" spans="1:16" ht="15" thickBot="1" x14ac:dyDescent="0.4">
      <c r="A56" s="2">
        <v>42394</v>
      </c>
      <c r="B56" s="1">
        <v>-6.6094996124108921E-2</v>
      </c>
      <c r="C56" s="1">
        <v>3.818378697015859E-2</v>
      </c>
      <c r="D56" s="1">
        <v>5.3204036063464667E-2</v>
      </c>
      <c r="F56" s="2">
        <v>42555</v>
      </c>
      <c r="G56" s="1">
        <v>1.1594332780919227E-2</v>
      </c>
      <c r="H56" s="1">
        <v>-4.7670102018130031E-2</v>
      </c>
      <c r="I56" s="1">
        <v>4.1750601166954861E-3</v>
      </c>
    </row>
    <row r="57" spans="1:16" x14ac:dyDescent="0.35">
      <c r="A57" s="2">
        <v>42401</v>
      </c>
      <c r="B57" s="1">
        <v>2.1881498982088743E-2</v>
      </c>
      <c r="C57" s="1">
        <v>5.7398538706032211E-2</v>
      </c>
      <c r="D57" s="1">
        <v>7.2277031214532635E-3</v>
      </c>
      <c r="F57" s="2">
        <v>42562</v>
      </c>
      <c r="G57" s="1">
        <v>-8.6831225734608809E-3</v>
      </c>
      <c r="H57" s="1">
        <v>-3.8714512180690393E-2</v>
      </c>
      <c r="I57" s="1">
        <v>2.7228042438734713E-2</v>
      </c>
      <c r="K57" s="7" t="s">
        <v>0</v>
      </c>
      <c r="L57" s="7"/>
      <c r="M57" s="7" t="s">
        <v>1</v>
      </c>
      <c r="N57" s="7"/>
      <c r="O57" s="7" t="s">
        <v>2</v>
      </c>
      <c r="P57" s="7"/>
    </row>
    <row r="58" spans="1:16" x14ac:dyDescent="0.35">
      <c r="A58" s="2">
        <v>42408</v>
      </c>
      <c r="B58" s="1">
        <v>-4.4825431380064382E-2</v>
      </c>
      <c r="C58" s="1">
        <v>-0.1121864807282261</v>
      </c>
      <c r="D58" s="1">
        <v>-2.4474015085370251E-2</v>
      </c>
      <c r="F58" s="2">
        <v>42569</v>
      </c>
      <c r="G58" s="1">
        <v>-1.1696039763191298E-2</v>
      </c>
      <c r="H58" s="1">
        <v>5.8410762156414303E-2</v>
      </c>
      <c r="I58" s="1">
        <v>-2.319513942233386E-3</v>
      </c>
      <c r="K58" s="5"/>
      <c r="L58" s="5"/>
      <c r="M58" s="5"/>
      <c r="N58" s="5"/>
      <c r="O58" s="5"/>
      <c r="P58" s="5"/>
    </row>
    <row r="59" spans="1:16" x14ac:dyDescent="0.35">
      <c r="A59" s="2">
        <v>42415</v>
      </c>
      <c r="B59" s="1">
        <v>3.1032109247728461E-2</v>
      </c>
      <c r="C59" s="1">
        <v>1.660415505203516E-2</v>
      </c>
      <c r="D59" s="1">
        <v>7.6492355205702245E-2</v>
      </c>
      <c r="F59" s="2">
        <v>42576</v>
      </c>
      <c r="G59" s="1">
        <v>5.8651194523980576E-3</v>
      </c>
      <c r="H59" s="1">
        <v>8.656801630845902E-2</v>
      </c>
      <c r="I59" s="1">
        <v>9.7491293923416336E-3</v>
      </c>
      <c r="K59" s="5" t="s">
        <v>15</v>
      </c>
      <c r="L59" s="5">
        <v>4.518048897488725E-3</v>
      </c>
      <c r="M59" s="5" t="s">
        <v>15</v>
      </c>
      <c r="N59" s="5">
        <v>-6.1783055996301513E-3</v>
      </c>
      <c r="O59" s="5" t="s">
        <v>15</v>
      </c>
      <c r="P59" s="5">
        <v>5.6869574959483729E-3</v>
      </c>
    </row>
    <row r="60" spans="1:16" x14ac:dyDescent="0.35">
      <c r="A60" s="2">
        <v>42422</v>
      </c>
      <c r="B60" s="1">
        <v>0</v>
      </c>
      <c r="C60" s="1">
        <v>-1.204833851617448E-2</v>
      </c>
      <c r="D60" s="1">
        <v>3.6911634141398281E-2</v>
      </c>
      <c r="F60" s="2">
        <v>42583</v>
      </c>
      <c r="G60" s="1">
        <v>5.1293294387550481E-2</v>
      </c>
      <c r="H60" s="1">
        <v>-1.1447385840350835E-2</v>
      </c>
      <c r="I60" s="1">
        <v>-3.3112613036560315E-3</v>
      </c>
      <c r="K60" s="5" t="s">
        <v>16</v>
      </c>
      <c r="L60" s="5">
        <v>1.3579433692069273E-3</v>
      </c>
      <c r="M60" s="5" t="s">
        <v>16</v>
      </c>
      <c r="N60" s="5">
        <v>2.5821120365530632E-3</v>
      </c>
      <c r="O60" s="5" t="s">
        <v>16</v>
      </c>
      <c r="P60" s="5">
        <v>2.0091901276393293E-3</v>
      </c>
    </row>
    <row r="61" spans="1:16" x14ac:dyDescent="0.35">
      <c r="A61" s="2">
        <v>42429</v>
      </c>
      <c r="B61" s="1">
        <v>3.4133006369458617E-2</v>
      </c>
      <c r="C61" s="1">
        <v>1.0550210895152392E-2</v>
      </c>
      <c r="D61" s="1">
        <v>2.5555449173096548E-2</v>
      </c>
      <c r="F61" s="2">
        <v>42590</v>
      </c>
      <c r="G61" s="1">
        <v>-2.5317807984289897E-2</v>
      </c>
      <c r="H61" s="1">
        <v>-4.7146778425702078E-2</v>
      </c>
      <c r="I61" s="1">
        <v>5.4648874052540741E-3</v>
      </c>
      <c r="K61" s="5" t="s">
        <v>17</v>
      </c>
      <c r="L61" s="5">
        <v>2.7745774648634544E-3</v>
      </c>
      <c r="M61" s="5" t="s">
        <v>17</v>
      </c>
      <c r="N61" s="5">
        <v>-6.7967385806350887E-3</v>
      </c>
      <c r="O61" s="5" t="s">
        <v>17</v>
      </c>
      <c r="P61" s="5">
        <v>7.0901112181675739E-3</v>
      </c>
    </row>
    <row r="62" spans="1:16" x14ac:dyDescent="0.35">
      <c r="A62" s="2">
        <v>42436</v>
      </c>
      <c r="B62" s="1">
        <v>1.2008149628396561E-2</v>
      </c>
      <c r="C62" s="1">
        <v>-1.2066511413116479E-2</v>
      </c>
      <c r="D62" s="1">
        <v>2.4742280663515004E-3</v>
      </c>
      <c r="F62" s="2">
        <v>42597</v>
      </c>
      <c r="G62" s="1">
        <v>1.1331566009550018E-2</v>
      </c>
      <c r="H62" s="1">
        <v>2.8889009852137069E-2</v>
      </c>
      <c r="I62" s="1">
        <v>-2.6522898948902019E-2</v>
      </c>
      <c r="K62" s="5" t="s">
        <v>18</v>
      </c>
      <c r="L62" s="5">
        <v>0</v>
      </c>
      <c r="M62" s="5" t="s">
        <v>18</v>
      </c>
      <c r="N62" s="5">
        <v>0</v>
      </c>
      <c r="O62" s="5" t="s">
        <v>18</v>
      </c>
      <c r="P62" s="5" t="e">
        <v>#N/A</v>
      </c>
    </row>
    <row r="63" spans="1:16" x14ac:dyDescent="0.35">
      <c r="A63" s="2">
        <v>42443</v>
      </c>
      <c r="B63" s="1">
        <v>7.9260652724207226E-3</v>
      </c>
      <c r="C63" s="1">
        <v>1.516300517964008E-3</v>
      </c>
      <c r="D63" s="1">
        <v>2.833357449201902E-2</v>
      </c>
      <c r="F63" s="2">
        <v>42604</v>
      </c>
      <c r="G63" s="1">
        <v>4.5431074682398001E-2</v>
      </c>
      <c r="H63" s="1">
        <v>1.496287267671232E-2</v>
      </c>
      <c r="I63" s="1">
        <v>6.7273180607424835E-2</v>
      </c>
      <c r="K63" s="5" t="s">
        <v>19</v>
      </c>
      <c r="L63" s="5">
        <v>2.0141555120548004E-2</v>
      </c>
      <c r="M63" s="5" t="s">
        <v>19</v>
      </c>
      <c r="N63" s="5">
        <v>3.829891075799266E-2</v>
      </c>
      <c r="O63" s="5" t="s">
        <v>19</v>
      </c>
      <c r="P63" s="5">
        <v>2.9801105569772671E-2</v>
      </c>
    </row>
    <row r="64" spans="1:16" x14ac:dyDescent="0.35">
      <c r="A64" s="2">
        <v>42450</v>
      </c>
      <c r="B64" s="1">
        <v>-6.6006840313520242E-3</v>
      </c>
      <c r="C64" s="1">
        <v>0</v>
      </c>
      <c r="D64" s="1">
        <v>-2.979904462056561E-2</v>
      </c>
      <c r="F64" s="2">
        <v>42611</v>
      </c>
      <c r="G64" s="1">
        <v>-1.0825545504922447E-2</v>
      </c>
      <c r="H64" s="1">
        <v>2.2839491969822736E-2</v>
      </c>
      <c r="I64" s="1">
        <v>1.1159531140159709E-2</v>
      </c>
      <c r="K64" s="5" t="s">
        <v>20</v>
      </c>
      <c r="L64" s="5">
        <v>4.0568224267407347E-4</v>
      </c>
      <c r="M64" s="5" t="s">
        <v>20</v>
      </c>
      <c r="N64" s="5">
        <v>1.4668065652486862E-3</v>
      </c>
      <c r="O64" s="5" t="s">
        <v>20</v>
      </c>
      <c r="P64" s="5">
        <v>8.8810589318073568E-4</v>
      </c>
    </row>
    <row r="65" spans="1:16" x14ac:dyDescent="0.35">
      <c r="A65" s="2">
        <v>42457</v>
      </c>
      <c r="B65" s="1">
        <v>-5.4435206555017102E-2</v>
      </c>
      <c r="C65" s="1">
        <v>-1.5163005179639638E-3</v>
      </c>
      <c r="D65" s="1">
        <v>-5.3304050482941142E-3</v>
      </c>
      <c r="F65" s="2">
        <v>42618</v>
      </c>
      <c r="G65" s="1">
        <v>0</v>
      </c>
      <c r="H65" s="1">
        <v>2.7050177533026042E-2</v>
      </c>
      <c r="I65" s="1">
        <v>3.1629546336090913E-2</v>
      </c>
      <c r="K65" s="5" t="s">
        <v>21</v>
      </c>
      <c r="L65" s="5">
        <v>0.12993268437575489</v>
      </c>
      <c r="M65" s="5" t="s">
        <v>21</v>
      </c>
      <c r="N65" s="5">
        <v>0.10967107566511425</v>
      </c>
      <c r="O65" s="5" t="s">
        <v>21</v>
      </c>
      <c r="P65" s="5">
        <v>-7.5504742879468623E-2</v>
      </c>
    </row>
    <row r="66" spans="1:16" x14ac:dyDescent="0.35">
      <c r="A66" s="2">
        <v>42464</v>
      </c>
      <c r="B66" s="1">
        <v>-5.610112890766788E-3</v>
      </c>
      <c r="C66" s="1">
        <v>2.3989156370022576E-2</v>
      </c>
      <c r="D66" s="1">
        <v>3.9745115594557651E-2</v>
      </c>
      <c r="F66" s="2">
        <v>42625</v>
      </c>
      <c r="G66" s="1">
        <v>2.5521868795119338E-2</v>
      </c>
      <c r="H66" s="1">
        <v>1.557663892873732E-2</v>
      </c>
      <c r="I66" s="1">
        <v>-3.0812886429534905E-2</v>
      </c>
      <c r="K66" s="5" t="s">
        <v>22</v>
      </c>
      <c r="L66" s="5">
        <v>0.10386965181799146</v>
      </c>
      <c r="M66" s="5" t="s">
        <v>22</v>
      </c>
      <c r="N66" s="5">
        <v>0.15493283296564292</v>
      </c>
      <c r="O66" s="5" t="s">
        <v>22</v>
      </c>
      <c r="P66" s="5">
        <v>-9.5938966073656581E-2</v>
      </c>
    </row>
    <row r="67" spans="1:16" x14ac:dyDescent="0.35">
      <c r="A67" s="2">
        <v>42471</v>
      </c>
      <c r="B67" s="1">
        <v>1.2578782206860185E-2</v>
      </c>
      <c r="C67" s="1">
        <v>-1.1922644956906146E-2</v>
      </c>
      <c r="D67" s="1">
        <v>5.4961725718581711E-2</v>
      </c>
      <c r="F67" s="2">
        <v>42639</v>
      </c>
      <c r="G67" s="1">
        <v>-7.3801072976225337E-3</v>
      </c>
      <c r="H67" s="1">
        <v>-1.6023649468157063E-2</v>
      </c>
      <c r="I67" s="1">
        <v>-4.1509799760933996E-2</v>
      </c>
      <c r="K67" s="5" t="s">
        <v>23</v>
      </c>
      <c r="L67" s="5">
        <v>0.10362548576160116</v>
      </c>
      <c r="M67" s="5" t="s">
        <v>23</v>
      </c>
      <c r="N67" s="5">
        <v>0.20044566537014186</v>
      </c>
      <c r="O67" s="5" t="s">
        <v>23</v>
      </c>
      <c r="P67" s="5">
        <v>0.14604463815436181</v>
      </c>
    </row>
    <row r="68" spans="1:16" x14ac:dyDescent="0.35">
      <c r="A68" s="2">
        <v>42478</v>
      </c>
      <c r="B68" s="1">
        <v>3.4133006369458617E-2</v>
      </c>
      <c r="C68" s="1">
        <v>-4.4451762570833921E-2</v>
      </c>
      <c r="D68" s="1">
        <v>1.6213200713722214E-2</v>
      </c>
      <c r="F68" s="2">
        <v>42646</v>
      </c>
      <c r="G68" s="1">
        <v>-3.3135561596098789E-2</v>
      </c>
      <c r="H68" s="1">
        <v>-7.3692301065483327E-3</v>
      </c>
      <c r="I68" s="1">
        <v>2.3123990086664367E-2</v>
      </c>
      <c r="K68" s="5" t="s">
        <v>24</v>
      </c>
      <c r="L68" s="5">
        <v>-4.8119248344198458E-2</v>
      </c>
      <c r="M68" s="5" t="s">
        <v>24</v>
      </c>
      <c r="N68" s="5">
        <v>-0.10781286333653349</v>
      </c>
      <c r="O68" s="5" t="s">
        <v>24</v>
      </c>
      <c r="P68" s="5">
        <v>-6.9552282948659575E-2</v>
      </c>
    </row>
    <row r="69" spans="1:16" x14ac:dyDescent="0.35">
      <c r="A69" s="2">
        <v>42485</v>
      </c>
      <c r="B69" s="1">
        <v>-4.8119248344198458E-2</v>
      </c>
      <c r="C69" s="1">
        <v>-6.9776877799160197E-2</v>
      </c>
      <c r="D69" s="1">
        <v>1.8791402617026522E-2</v>
      </c>
      <c r="F69" s="2">
        <v>42653</v>
      </c>
      <c r="G69" s="1">
        <v>-1.5325673497781163E-3</v>
      </c>
      <c r="H69" s="1">
        <v>-4.2302379690689389E-2</v>
      </c>
      <c r="I69" s="1">
        <v>-1.3605652055778709E-2</v>
      </c>
      <c r="K69" s="5" t="s">
        <v>25</v>
      </c>
      <c r="L69" s="5">
        <v>5.550623741740271E-2</v>
      </c>
      <c r="M69" s="5" t="s">
        <v>25</v>
      </c>
      <c r="N69" s="5">
        <v>9.2632802033608352E-2</v>
      </c>
      <c r="O69" s="5" t="s">
        <v>25</v>
      </c>
      <c r="P69" s="5">
        <v>7.6492355205702245E-2</v>
      </c>
    </row>
    <row r="70" spans="1:16" x14ac:dyDescent="0.35">
      <c r="A70" s="2">
        <v>42492</v>
      </c>
      <c r="B70" s="1">
        <v>-4.234304138788344E-3</v>
      </c>
      <c r="C70" s="1">
        <v>8.3682496705165792E-3</v>
      </c>
      <c r="D70" s="1">
        <v>-2.3835028174973068E-2</v>
      </c>
      <c r="F70" s="2">
        <v>42667</v>
      </c>
      <c r="G70" s="1">
        <v>-2.6231012148869758E-2</v>
      </c>
      <c r="H70" s="1">
        <v>-1.2461220437812002E-2</v>
      </c>
      <c r="I70" s="1">
        <v>5.2415952276730973E-3</v>
      </c>
      <c r="K70" s="5" t="s">
        <v>26</v>
      </c>
      <c r="L70" s="5">
        <v>0.9939707574475195</v>
      </c>
      <c r="M70" s="5" t="s">
        <v>26</v>
      </c>
      <c r="N70" s="5">
        <v>-1.3592272319186334</v>
      </c>
      <c r="O70" s="5" t="s">
        <v>26</v>
      </c>
      <c r="P70" s="5">
        <v>1.251130649108642</v>
      </c>
    </row>
    <row r="71" spans="1:16" ht="15" thickBot="1" x14ac:dyDescent="0.4">
      <c r="A71" s="2">
        <v>42499</v>
      </c>
      <c r="B71" s="1">
        <v>-1.415428403330728E-3</v>
      </c>
      <c r="C71" s="1">
        <v>-1.6680571006970587E-3</v>
      </c>
      <c r="D71" s="1">
        <v>3.5579864600029155E-3</v>
      </c>
      <c r="F71" s="2">
        <v>42674</v>
      </c>
      <c r="G71" s="1">
        <v>1.1560822401076006E-2</v>
      </c>
      <c r="H71" s="1">
        <v>-7.8678612006136787E-3</v>
      </c>
      <c r="I71" s="1">
        <v>-4.4192839233540823E-2</v>
      </c>
      <c r="K71" s="6" t="s">
        <v>27</v>
      </c>
      <c r="L71" s="6">
        <v>220</v>
      </c>
      <c r="M71" s="6" t="s">
        <v>27</v>
      </c>
      <c r="N71" s="6">
        <v>220</v>
      </c>
      <c r="O71" s="6" t="s">
        <v>27</v>
      </c>
      <c r="P71" s="6">
        <v>220</v>
      </c>
    </row>
    <row r="72" spans="1:16" x14ac:dyDescent="0.35">
      <c r="A72" s="2">
        <v>42506</v>
      </c>
      <c r="B72" s="1">
        <v>4.2402890388854421E-3</v>
      </c>
      <c r="C72" s="1">
        <v>4.9958471933716697E-3</v>
      </c>
      <c r="D72" s="1">
        <v>6.8321457675771108E-3</v>
      </c>
      <c r="F72" s="2">
        <v>42681</v>
      </c>
      <c r="G72" s="1">
        <v>3.3901551675681416E-2</v>
      </c>
      <c r="H72" s="1">
        <v>-4.7506027585978647E-3</v>
      </c>
      <c r="I72" s="1">
        <v>5.9556780835624393E-2</v>
      </c>
    </row>
    <row r="73" spans="1:16" x14ac:dyDescent="0.35">
      <c r="A73" s="2">
        <v>42513</v>
      </c>
      <c r="B73" s="1">
        <v>3.601497268070912E-2</v>
      </c>
      <c r="C73" s="1">
        <v>-4.2415178800721473E-2</v>
      </c>
      <c r="D73" s="1">
        <v>8.8650721619062844E-2</v>
      </c>
      <c r="F73" s="2">
        <v>42688</v>
      </c>
      <c r="G73" s="1">
        <v>5.2562330090855508E-2</v>
      </c>
      <c r="H73" s="1">
        <v>4.7506027585977988E-3</v>
      </c>
      <c r="I73" s="1">
        <v>-9.6830574853678138E-3</v>
      </c>
    </row>
    <row r="74" spans="1:16" x14ac:dyDescent="0.35">
      <c r="A74" s="2">
        <v>42520</v>
      </c>
      <c r="B74" s="1">
        <v>2.1535152551297961E-2</v>
      </c>
      <c r="C74" s="1">
        <v>-3.8874152761664831E-2</v>
      </c>
      <c r="D74" s="1">
        <v>-1.2160729944239406E-2</v>
      </c>
      <c r="F74" s="2">
        <v>42695</v>
      </c>
      <c r="G74" s="1">
        <v>7.5019106517946917E-3</v>
      </c>
      <c r="H74" s="1">
        <v>-9.5238815112554786E-3</v>
      </c>
      <c r="I74" s="1">
        <v>6.6452715887930142E-2</v>
      </c>
    </row>
    <row r="75" spans="1:16" x14ac:dyDescent="0.35">
      <c r="A75" s="2">
        <v>42527</v>
      </c>
      <c r="B75" s="1">
        <v>-3.9380512871308525E-2</v>
      </c>
      <c r="C75" s="1">
        <v>7.4622640204197108E-2</v>
      </c>
      <c r="D75" s="1">
        <v>1.4410449678254994E-2</v>
      </c>
      <c r="F75" s="2">
        <v>42702</v>
      </c>
      <c r="G75" s="1">
        <v>5.2413742684040136E-2</v>
      </c>
      <c r="H75" s="1">
        <v>6.0343129907468436E-2</v>
      </c>
      <c r="I75" s="1">
        <v>-6.0045214181915982E-3</v>
      </c>
    </row>
    <row r="76" spans="1:16" x14ac:dyDescent="0.35">
      <c r="A76" s="2">
        <v>42534</v>
      </c>
      <c r="B76" s="1">
        <v>-1.2543718478530285E-2</v>
      </c>
      <c r="C76" s="1">
        <v>-3.0562650410166696E-2</v>
      </c>
      <c r="D76" s="1">
        <v>-3.6617363238223309E-2</v>
      </c>
      <c r="F76" s="2">
        <v>42709</v>
      </c>
      <c r="G76" s="1">
        <v>2.2441334472680454E-2</v>
      </c>
      <c r="H76" s="1">
        <v>6.2565855991738306E-2</v>
      </c>
      <c r="I76" s="1">
        <v>6.2379668023473979E-2</v>
      </c>
    </row>
    <row r="77" spans="1:16" x14ac:dyDescent="0.35">
      <c r="A77" s="2">
        <v>42541</v>
      </c>
      <c r="B77" s="1">
        <v>-4.1523502791745506E-2</v>
      </c>
      <c r="C77" s="1">
        <v>-1.2142386825725425E-2</v>
      </c>
      <c r="D77" s="1">
        <v>3.5868018879442493E-2</v>
      </c>
      <c r="F77" s="2">
        <v>42716</v>
      </c>
      <c r="G77" s="1">
        <v>-8.3565945909414175E-3</v>
      </c>
      <c r="H77" s="1">
        <v>9.8246404285181003E-3</v>
      </c>
      <c r="I77" s="1">
        <v>2.4683986980648696E-2</v>
      </c>
    </row>
    <row r="78" spans="1:16" x14ac:dyDescent="0.35">
      <c r="A78" s="2">
        <v>42548</v>
      </c>
      <c r="B78" s="1">
        <v>2.9197101033348462E-3</v>
      </c>
      <c r="C78" s="1">
        <v>1.2142386825725561E-2</v>
      </c>
      <c r="D78" s="1">
        <v>3.3676364848380792E-3</v>
      </c>
      <c r="F78" s="2">
        <v>42723</v>
      </c>
      <c r="G78" s="1">
        <v>5.5788150270389336E-3</v>
      </c>
      <c r="H78" s="1">
        <v>-6.3421826437495943E-2</v>
      </c>
      <c r="I78" s="1">
        <v>-1.5940056384042972E-2</v>
      </c>
    </row>
    <row r="79" spans="1:16" x14ac:dyDescent="0.35">
      <c r="A79" s="2">
        <v>42555</v>
      </c>
      <c r="B79" s="1">
        <v>1.1594332780919227E-2</v>
      </c>
      <c r="C79" s="1">
        <v>-4.7670102018130031E-2</v>
      </c>
      <c r="D79" s="1">
        <v>4.1750601166954861E-3</v>
      </c>
      <c r="F79" s="2">
        <v>42730</v>
      </c>
      <c r="G79" s="1">
        <v>-5.5788150270389978E-3</v>
      </c>
      <c r="H79" s="1">
        <v>3.3653505041642363E-2</v>
      </c>
      <c r="I79" s="1">
        <v>1.2195273093818206E-2</v>
      </c>
    </row>
    <row r="80" spans="1:16" x14ac:dyDescent="0.35">
      <c r="A80" s="2">
        <v>42562</v>
      </c>
      <c r="B80" s="1">
        <v>-8.6831225734608809E-3</v>
      </c>
      <c r="C80" s="1">
        <v>-3.8714512180690393E-2</v>
      </c>
      <c r="D80" s="1">
        <v>2.7228042438734713E-2</v>
      </c>
      <c r="F80" s="2">
        <v>42744</v>
      </c>
      <c r="G80" s="1">
        <v>3.0459207484708439E-2</v>
      </c>
      <c r="H80" s="1">
        <v>2.2305757514298186E-2</v>
      </c>
      <c r="I80" s="1">
        <v>-3.4509816210688313E-2</v>
      </c>
    </row>
    <row r="81" spans="1:9" x14ac:dyDescent="0.35">
      <c r="A81" s="2">
        <v>42569</v>
      </c>
      <c r="B81" s="1">
        <v>-1.1696039763191298E-2</v>
      </c>
      <c r="C81" s="1">
        <v>5.8410762156414303E-2</v>
      </c>
      <c r="D81" s="1">
        <v>-2.319513942233386E-3</v>
      </c>
      <c r="F81" s="2">
        <v>42751</v>
      </c>
      <c r="G81" s="1">
        <v>-1.1494379425735134E-2</v>
      </c>
      <c r="H81" s="1">
        <v>2.8987536873252187E-2</v>
      </c>
      <c r="I81" s="1">
        <v>1.5584418424825499E-2</v>
      </c>
    </row>
    <row r="82" spans="1:9" x14ac:dyDescent="0.35">
      <c r="A82" s="2">
        <v>42576</v>
      </c>
      <c r="B82" s="1">
        <v>5.8651194523980576E-3</v>
      </c>
      <c r="C82" s="1">
        <v>8.656801630845902E-2</v>
      </c>
      <c r="D82" s="1">
        <v>9.7491293923416336E-3</v>
      </c>
      <c r="F82" s="2">
        <v>42758</v>
      </c>
      <c r="G82" s="1">
        <v>1.2921931416920588E-2</v>
      </c>
      <c r="H82" s="1">
        <v>-7.168489478612516E-3</v>
      </c>
      <c r="I82" s="1">
        <v>6.6015130574268388E-2</v>
      </c>
    </row>
    <row r="83" spans="1:9" x14ac:dyDescent="0.35">
      <c r="A83" s="2">
        <v>42583</v>
      </c>
      <c r="B83" s="1">
        <v>5.1293294387550481E-2</v>
      </c>
      <c r="C83" s="1">
        <v>-1.1447385840350835E-2</v>
      </c>
      <c r="D83" s="1">
        <v>-3.3112613036560315E-3</v>
      </c>
      <c r="F83" s="2">
        <v>42765</v>
      </c>
      <c r="G83" s="1">
        <v>-6.0094614962971048E-3</v>
      </c>
      <c r="H83" s="1">
        <v>1.4285957247476434E-2</v>
      </c>
      <c r="I83" s="1">
        <v>-2.9033565733355533E-2</v>
      </c>
    </row>
    <row r="84" spans="1:9" x14ac:dyDescent="0.35">
      <c r="A84" s="2">
        <v>42590</v>
      </c>
      <c r="B84" s="1">
        <v>-2.5317807984289897E-2</v>
      </c>
      <c r="C84" s="1">
        <v>-4.7146778425702078E-2</v>
      </c>
      <c r="D84" s="1">
        <v>5.4648874052540741E-3</v>
      </c>
      <c r="F84" s="2">
        <v>42772</v>
      </c>
      <c r="G84" s="1">
        <v>-9.227285769074894E-3</v>
      </c>
      <c r="H84" s="1">
        <v>-1.7167803622365446E-2</v>
      </c>
      <c r="I84" s="1">
        <v>-4.8934018014174151E-2</v>
      </c>
    </row>
    <row r="85" spans="1:9" x14ac:dyDescent="0.35">
      <c r="A85" s="2">
        <v>42597</v>
      </c>
      <c r="B85" s="1">
        <v>1.1331566009550018E-2</v>
      </c>
      <c r="C85" s="1">
        <v>2.8889009852137069E-2</v>
      </c>
      <c r="D85" s="1">
        <v>-2.6522898948902019E-2</v>
      </c>
      <c r="F85" s="2">
        <v>42779</v>
      </c>
      <c r="G85" s="1">
        <v>-4.9368475468688933E-3</v>
      </c>
      <c r="H85" s="1">
        <v>-3.0771658666753545E-2</v>
      </c>
      <c r="I85" s="1">
        <v>-6.0424786265687625E-5</v>
      </c>
    </row>
    <row r="86" spans="1:9" x14ac:dyDescent="0.35">
      <c r="A86" s="2">
        <v>42604</v>
      </c>
      <c r="B86" s="1">
        <v>4.5431074682398001E-2</v>
      </c>
      <c r="C86" s="1">
        <v>1.496287267671232E-2</v>
      </c>
      <c r="D86" s="1">
        <v>6.7273180607424835E-2</v>
      </c>
      <c r="F86" s="2">
        <v>42786</v>
      </c>
      <c r="G86" s="1">
        <v>-1.0241494052196907E-2</v>
      </c>
      <c r="H86" s="1">
        <v>2.2075951699199826E-2</v>
      </c>
      <c r="I86" s="1">
        <v>1.2084592159701689E-4</v>
      </c>
    </row>
    <row r="87" spans="1:9" x14ac:dyDescent="0.35">
      <c r="A87" s="2">
        <v>42611</v>
      </c>
      <c r="B87" s="1">
        <v>-1.0825545504922447E-2</v>
      </c>
      <c r="C87" s="1">
        <v>2.2839491969822736E-2</v>
      </c>
      <c r="D87" s="1">
        <v>1.1159531140159709E-2</v>
      </c>
      <c r="F87" s="2">
        <v>42793</v>
      </c>
      <c r="G87" s="1">
        <v>2.350177344953673E-3</v>
      </c>
      <c r="H87" s="1">
        <v>-7.242983784481459E-2</v>
      </c>
      <c r="I87" s="1">
        <v>-6.7291333303695113E-3</v>
      </c>
    </row>
    <row r="88" spans="1:9" x14ac:dyDescent="0.35">
      <c r="A88" s="2">
        <v>42618</v>
      </c>
      <c r="B88" s="1">
        <v>0</v>
      </c>
      <c r="C88" s="1">
        <v>2.7050177533026042E-2</v>
      </c>
      <c r="D88" s="1">
        <v>3.1629546336090913E-2</v>
      </c>
      <c r="F88" s="2">
        <v>42800</v>
      </c>
      <c r="G88" s="1">
        <v>-3.5238044189788743E-2</v>
      </c>
      <c r="H88" s="1">
        <v>-8.1478270725948113E-2</v>
      </c>
      <c r="I88" s="1">
        <v>-4.2877024356391881E-2</v>
      </c>
    </row>
    <row r="89" spans="1:9" x14ac:dyDescent="0.35">
      <c r="A89" s="2">
        <v>42625</v>
      </c>
      <c r="B89" s="1">
        <v>2.5521868795119338E-2</v>
      </c>
      <c r="C89" s="1">
        <v>1.557663892873732E-2</v>
      </c>
      <c r="D89" s="1">
        <v>-3.0812886429534905E-2</v>
      </c>
      <c r="F89" s="2">
        <v>42807</v>
      </c>
      <c r="G89" s="1">
        <v>-1.0695289116747919E-2</v>
      </c>
      <c r="H89" s="1">
        <v>-1.7123706078591514E-2</v>
      </c>
      <c r="I89" s="1">
        <v>2.2910149995759108E-2</v>
      </c>
    </row>
    <row r="90" spans="1:9" x14ac:dyDescent="0.35">
      <c r="A90" s="2">
        <v>42632</v>
      </c>
      <c r="B90" s="1">
        <v>-0.1032995698378037</v>
      </c>
      <c r="C90" s="1">
        <v>6.7239661116768976E-2</v>
      </c>
      <c r="D90" s="1">
        <v>3.0153038170687457E-2</v>
      </c>
      <c r="F90" s="2">
        <v>42814</v>
      </c>
      <c r="G90" s="1">
        <v>1.0087201533400897E-2</v>
      </c>
      <c r="H90" s="1">
        <v>-1.5666116744399463E-2</v>
      </c>
      <c r="I90" s="1">
        <v>2.0696535100776455E-2</v>
      </c>
    </row>
    <row r="91" spans="1:9" x14ac:dyDescent="0.35">
      <c r="A91" s="2">
        <v>42639</v>
      </c>
      <c r="B91" s="1">
        <v>-7.3801072976225337E-3</v>
      </c>
      <c r="C91" s="1">
        <v>-1.6023649468157063E-2</v>
      </c>
      <c r="D91" s="1">
        <v>-4.1509799760933996E-2</v>
      </c>
      <c r="F91" s="2">
        <v>42821</v>
      </c>
      <c r="G91" s="1">
        <v>6.3665517455416881E-3</v>
      </c>
      <c r="H91" s="1">
        <v>-7.275935428242819E-2</v>
      </c>
      <c r="I91" s="1">
        <v>-2.9109110030049078E-2</v>
      </c>
    </row>
    <row r="92" spans="1:9" x14ac:dyDescent="0.35">
      <c r="A92" s="2">
        <v>42646</v>
      </c>
      <c r="B92" s="1">
        <v>-3.3135561596098789E-2</v>
      </c>
      <c r="C92" s="1">
        <v>-7.3692301065483327E-3</v>
      </c>
      <c r="D92" s="1">
        <v>2.3123990086664367E-2</v>
      </c>
      <c r="F92" s="2">
        <v>42828</v>
      </c>
      <c r="G92" s="1">
        <v>7.5267553891272491E-3</v>
      </c>
      <c r="H92" s="1">
        <v>-1.3295542481244614E-2</v>
      </c>
      <c r="I92" s="1">
        <v>1.0520187908801302E-2</v>
      </c>
    </row>
    <row r="93" spans="1:9" x14ac:dyDescent="0.35">
      <c r="A93" s="2">
        <v>42653</v>
      </c>
      <c r="B93" s="1">
        <v>-1.5325673497781163E-3</v>
      </c>
      <c r="C93" s="1">
        <v>-4.2302379690689389E-2</v>
      </c>
      <c r="D93" s="1">
        <v>-1.3605652055778709E-2</v>
      </c>
      <c r="F93" s="2">
        <v>42842</v>
      </c>
      <c r="G93" s="1">
        <v>-8.8186674597093857E-3</v>
      </c>
      <c r="H93" s="1">
        <v>9.5329606587236868E-3</v>
      </c>
      <c r="I93" s="1">
        <v>6.7052278058137904E-2</v>
      </c>
    </row>
    <row r="94" spans="1:9" x14ac:dyDescent="0.35">
      <c r="A94" s="2">
        <v>42660</v>
      </c>
      <c r="B94" s="1">
        <v>-5.3556104468962216E-2</v>
      </c>
      <c r="C94" s="1">
        <v>-3.0911925696728579E-3</v>
      </c>
      <c r="D94" s="1">
        <v>1.1451929322611933E-2</v>
      </c>
      <c r="F94" s="2">
        <v>42849</v>
      </c>
      <c r="G94" s="1">
        <v>2.2947866888031965E-2</v>
      </c>
      <c r="H94" s="1">
        <v>1.6933612529439673E-2</v>
      </c>
      <c r="I94" s="1">
        <v>3.4548834675782604E-2</v>
      </c>
    </row>
    <row r="95" spans="1:9" x14ac:dyDescent="0.35">
      <c r="A95" s="2">
        <v>42667</v>
      </c>
      <c r="B95" s="1">
        <v>-2.6231012148869758E-2</v>
      </c>
      <c r="C95" s="1">
        <v>-1.2461220437812002E-2</v>
      </c>
      <c r="D95" s="1">
        <v>5.2415952276730973E-3</v>
      </c>
      <c r="F95" s="2">
        <v>42856</v>
      </c>
      <c r="G95" s="1">
        <v>-1.0502722199149288E-2</v>
      </c>
      <c r="H95" s="1">
        <v>1.8639334380627327E-3</v>
      </c>
      <c r="I95" s="1">
        <v>3.6253816143170577E-3</v>
      </c>
    </row>
    <row r="96" spans="1:9" x14ac:dyDescent="0.35">
      <c r="A96" s="2">
        <v>42674</v>
      </c>
      <c r="B96" s="1">
        <v>1.1560822401076006E-2</v>
      </c>
      <c r="C96" s="1">
        <v>-7.8678612006136787E-3</v>
      </c>
      <c r="D96" s="1">
        <v>-4.4192839233540823E-2</v>
      </c>
      <c r="F96" s="2">
        <v>42863</v>
      </c>
      <c r="G96" s="1">
        <v>-5.444659548231809E-3</v>
      </c>
      <c r="H96" s="1">
        <v>-2.8330506626225996E-2</v>
      </c>
      <c r="I96" s="1">
        <v>1.139442612796833E-2</v>
      </c>
    </row>
    <row r="97" spans="1:9" x14ac:dyDescent="0.35">
      <c r="A97" s="2">
        <v>42681</v>
      </c>
      <c r="B97" s="1">
        <v>3.3901551675681416E-2</v>
      </c>
      <c r="C97" s="1">
        <v>-4.7506027585978647E-3</v>
      </c>
      <c r="D97" s="1">
        <v>5.9556780835624393E-2</v>
      </c>
      <c r="F97" s="2">
        <v>42870</v>
      </c>
      <c r="G97" s="1">
        <v>-3.1738914296773335E-2</v>
      </c>
      <c r="H97" s="1">
        <v>-1.9175461292718174E-3</v>
      </c>
      <c r="I97" s="1">
        <v>6.9525193148818835E-3</v>
      </c>
    </row>
    <row r="98" spans="1:9" x14ac:dyDescent="0.35">
      <c r="A98" s="2">
        <v>42688</v>
      </c>
      <c r="B98" s="1">
        <v>5.2562330090855508E-2</v>
      </c>
      <c r="C98" s="1">
        <v>4.7506027585977988E-3</v>
      </c>
      <c r="D98" s="1">
        <v>-9.6830574853678138E-3</v>
      </c>
      <c r="F98" s="2">
        <v>42877</v>
      </c>
      <c r="G98" s="1">
        <v>-2.5044897553404201E-2</v>
      </c>
      <c r="H98" s="1">
        <v>-1.1583141089630759E-2</v>
      </c>
      <c r="I98" s="1">
        <v>-4.9589915400578138E-2</v>
      </c>
    </row>
    <row r="99" spans="1:9" x14ac:dyDescent="0.35">
      <c r="A99" s="2">
        <v>42695</v>
      </c>
      <c r="B99" s="1">
        <v>7.5019106517946917E-3</v>
      </c>
      <c r="C99" s="1">
        <v>-9.5238815112554786E-3</v>
      </c>
      <c r="D99" s="1">
        <v>6.6452715887930142E-2</v>
      </c>
      <c r="F99" s="2">
        <v>42884</v>
      </c>
      <c r="G99" s="1">
        <v>-3.6284418337528108E-2</v>
      </c>
      <c r="H99" s="1">
        <v>-3.3566823639083275E-2</v>
      </c>
      <c r="I99" s="1">
        <v>-2.2402144995791396E-2</v>
      </c>
    </row>
    <row r="100" spans="1:9" x14ac:dyDescent="0.35">
      <c r="A100" s="2">
        <v>42702</v>
      </c>
      <c r="B100" s="1">
        <v>5.2413742684040136E-2</v>
      </c>
      <c r="C100" s="1">
        <v>6.0343129907468436E-2</v>
      </c>
      <c r="D100" s="1">
        <v>-6.0045214181915982E-3</v>
      </c>
      <c r="F100" s="2">
        <v>42891</v>
      </c>
      <c r="G100" s="1">
        <v>2.659576035758796E-3</v>
      </c>
      <c r="H100" s="1">
        <v>2.006018726865766E-3</v>
      </c>
      <c r="I100" s="1">
        <v>-4.5635542323461932E-2</v>
      </c>
    </row>
    <row r="101" spans="1:9" x14ac:dyDescent="0.35">
      <c r="A101" s="2">
        <v>42709</v>
      </c>
      <c r="B101" s="1">
        <v>2.2441334472680454E-2</v>
      </c>
      <c r="C101" s="1">
        <v>6.2565855991738306E-2</v>
      </c>
      <c r="D101" s="1">
        <v>6.2379668023473979E-2</v>
      </c>
      <c r="F101" s="2">
        <v>42898</v>
      </c>
      <c r="G101" s="1">
        <v>-2.6578519942333137E-2</v>
      </c>
      <c r="H101" s="1">
        <v>-0.10781286333653349</v>
      </c>
      <c r="I101" s="1">
        <v>-5.8283562197908506E-2</v>
      </c>
    </row>
    <row r="102" spans="1:9" x14ac:dyDescent="0.35">
      <c r="A102" s="2">
        <v>42716</v>
      </c>
      <c r="B102" s="1">
        <v>-8.3565945909414175E-3</v>
      </c>
      <c r="C102" s="1">
        <v>9.8246404285181003E-3</v>
      </c>
      <c r="D102" s="1">
        <v>2.4683986980648696E-2</v>
      </c>
      <c r="F102" s="2">
        <v>42905</v>
      </c>
      <c r="G102" s="1">
        <v>4.4021779392860755E-2</v>
      </c>
      <c r="H102" s="1">
        <v>-1.8018505502678365E-2</v>
      </c>
      <c r="I102" s="1">
        <v>1.7289479779171415E-2</v>
      </c>
    </row>
    <row r="103" spans="1:9" x14ac:dyDescent="0.35">
      <c r="A103" s="2">
        <v>42723</v>
      </c>
      <c r="B103" s="1">
        <v>5.5788150270389336E-3</v>
      </c>
      <c r="C103" s="1">
        <v>-6.3421826437495943E-2</v>
      </c>
      <c r="D103" s="1">
        <v>-1.5940056384042972E-2</v>
      </c>
      <c r="F103" s="2">
        <v>42912</v>
      </c>
      <c r="G103" s="1">
        <v>2.2581604696709313E-2</v>
      </c>
      <c r="H103" s="1">
        <v>2.2472855852058576E-2</v>
      </c>
      <c r="I103" s="1">
        <v>1.028694907975825E-2</v>
      </c>
    </row>
    <row r="104" spans="1:9" x14ac:dyDescent="0.35">
      <c r="A104" s="2">
        <v>42730</v>
      </c>
      <c r="B104" s="1">
        <v>-5.5788150270389978E-3</v>
      </c>
      <c r="C104" s="1">
        <v>3.3653505041642363E-2</v>
      </c>
      <c r="D104" s="1">
        <v>1.2195273093818206E-2</v>
      </c>
      <c r="F104" s="2">
        <v>42919</v>
      </c>
      <c r="G104" s="1">
        <v>3.6025822256762034E-2</v>
      </c>
      <c r="H104" s="1">
        <v>3.0636969461889801E-2</v>
      </c>
      <c r="I104" s="1">
        <v>4.4138146711845593E-2</v>
      </c>
    </row>
    <row r="105" spans="1:9" x14ac:dyDescent="0.35">
      <c r="A105" s="2">
        <v>42737</v>
      </c>
      <c r="B105" s="1">
        <v>-5.1661415135311507E-2</v>
      </c>
      <c r="C105" s="1">
        <v>-4.4124804908937824E-2</v>
      </c>
      <c r="D105" s="1">
        <v>-1.4886592293771058E-2</v>
      </c>
      <c r="F105" s="2">
        <v>42926</v>
      </c>
      <c r="G105" s="1">
        <v>-3.0816665374081122E-3</v>
      </c>
      <c r="H105" s="1">
        <v>-1.5201161332050553E-2</v>
      </c>
      <c r="I105" s="1">
        <v>5.8953157038768307E-2</v>
      </c>
    </row>
    <row r="106" spans="1:9" x14ac:dyDescent="0.35">
      <c r="A106" s="2">
        <v>42744</v>
      </c>
      <c r="B106" s="1">
        <v>3.0459207484708439E-2</v>
      </c>
      <c r="C106" s="1">
        <v>2.2305757514298186E-2</v>
      </c>
      <c r="D106" s="1">
        <v>-3.4509816210688313E-2</v>
      </c>
      <c r="F106" s="2">
        <v>42933</v>
      </c>
      <c r="G106" s="1">
        <v>5.8470700511864772E-3</v>
      </c>
      <c r="H106" s="1">
        <v>3.0174703122213032E-2</v>
      </c>
      <c r="I106" s="1">
        <v>4.3276729057820278E-3</v>
      </c>
    </row>
    <row r="107" spans="1:9" x14ac:dyDescent="0.35">
      <c r="A107" s="2">
        <v>42751</v>
      </c>
      <c r="B107" s="1">
        <v>-1.1494379425735134E-2</v>
      </c>
      <c r="C107" s="1">
        <v>2.8987536873252187E-2</v>
      </c>
      <c r="D107" s="1">
        <v>1.5584418424825499E-2</v>
      </c>
      <c r="F107" s="2">
        <v>42940</v>
      </c>
      <c r="G107" s="1">
        <v>-1.2039040299107571E-2</v>
      </c>
      <c r="H107" s="1">
        <v>2.1208915691376296E-3</v>
      </c>
      <c r="I107" s="1">
        <v>2.0153353847960583E-2</v>
      </c>
    </row>
    <row r="108" spans="1:9" x14ac:dyDescent="0.35">
      <c r="A108" s="2">
        <v>42758</v>
      </c>
      <c r="B108" s="1">
        <v>1.2921931416920588E-2</v>
      </c>
      <c r="C108" s="1">
        <v>-7.168489478612516E-3</v>
      </c>
      <c r="D108" s="1">
        <v>6.6015130574268388E-2</v>
      </c>
      <c r="F108" s="2">
        <v>42947</v>
      </c>
      <c r="G108" s="1">
        <v>2.6055113747332694E-2</v>
      </c>
      <c r="H108" s="1">
        <v>-4.773140282118981E-2</v>
      </c>
      <c r="I108" s="1">
        <v>2.5842156583848929E-2</v>
      </c>
    </row>
    <row r="109" spans="1:9" x14ac:dyDescent="0.35">
      <c r="A109" s="2">
        <v>42765</v>
      </c>
      <c r="B109" s="1">
        <v>-6.0094614962971048E-3</v>
      </c>
      <c r="C109" s="1">
        <v>1.4285957247476434E-2</v>
      </c>
      <c r="D109" s="1">
        <v>-2.9033565733355533E-2</v>
      </c>
      <c r="F109" s="2">
        <v>42954</v>
      </c>
      <c r="G109" s="1">
        <v>-1.0340724747402739E-2</v>
      </c>
      <c r="H109" s="1">
        <v>1.3245226750020723E-2</v>
      </c>
      <c r="I109" s="1">
        <v>1.3576193070049527E-2</v>
      </c>
    </row>
    <row r="110" spans="1:9" x14ac:dyDescent="0.35">
      <c r="A110" s="2">
        <v>42772</v>
      </c>
      <c r="B110" s="1">
        <v>-9.227285769074894E-3</v>
      </c>
      <c r="C110" s="1">
        <v>-1.7167803622365446E-2</v>
      </c>
      <c r="D110" s="1">
        <v>-4.8934018014174151E-2</v>
      </c>
      <c r="F110" s="2">
        <v>42968</v>
      </c>
      <c r="G110" s="1">
        <v>-1.5565617796597889E-2</v>
      </c>
      <c r="H110" s="1">
        <v>1.4815085785140682E-2</v>
      </c>
      <c r="I110" s="1">
        <v>6.293325107986511E-2</v>
      </c>
    </row>
    <row r="111" spans="1:9" x14ac:dyDescent="0.35">
      <c r="A111" s="2">
        <v>42779</v>
      </c>
      <c r="B111" s="1">
        <v>-4.9368475468688933E-3</v>
      </c>
      <c r="C111" s="1">
        <v>-3.0771658666753545E-2</v>
      </c>
      <c r="D111" s="1">
        <v>-6.0424786265687625E-5</v>
      </c>
      <c r="F111" s="2">
        <v>42975</v>
      </c>
      <c r="G111" s="1">
        <v>3.9852031109628653E-3</v>
      </c>
      <c r="H111" s="1">
        <v>-6.7343572065179783E-2</v>
      </c>
      <c r="I111" s="1">
        <v>1.7300044285006155E-2</v>
      </c>
    </row>
    <row r="112" spans="1:9" x14ac:dyDescent="0.35">
      <c r="A112" s="2">
        <v>42786</v>
      </c>
      <c r="B112" s="1">
        <v>-1.0241494052196907E-2</v>
      </c>
      <c r="C112" s="1">
        <v>2.2075951699199826E-2</v>
      </c>
      <c r="D112" s="1">
        <v>1.2084592159701689E-4</v>
      </c>
      <c r="F112" s="2">
        <v>42982</v>
      </c>
      <c r="G112" s="1">
        <v>2.5523752685314996E-2</v>
      </c>
      <c r="H112" s="1">
        <v>1.7817843316793893E-2</v>
      </c>
      <c r="I112" s="1">
        <v>1.2068878733676451E-2</v>
      </c>
    </row>
    <row r="113" spans="1:9" x14ac:dyDescent="0.35">
      <c r="A113" s="2">
        <v>42793</v>
      </c>
      <c r="B113" s="1">
        <v>2.350177344953673E-3</v>
      </c>
      <c r="C113" s="1">
        <v>-7.242983784481459E-2</v>
      </c>
      <c r="D113" s="1">
        <v>-6.7291333303695113E-3</v>
      </c>
      <c r="F113" s="2">
        <v>42989</v>
      </c>
      <c r="G113" s="1">
        <v>1.2931807673353149E-2</v>
      </c>
      <c r="H113" s="1">
        <v>5.37186070084218E-2</v>
      </c>
      <c r="I113" s="1">
        <v>1.5268287210081411E-2</v>
      </c>
    </row>
    <row r="114" spans="1:9" x14ac:dyDescent="0.35">
      <c r="A114" s="2">
        <v>42800</v>
      </c>
      <c r="B114" s="1">
        <v>-3.5238044189788743E-2</v>
      </c>
      <c r="C114" s="1">
        <v>-8.1478270725948113E-2</v>
      </c>
      <c r="D114" s="1">
        <v>-4.2877024356391881E-2</v>
      </c>
      <c r="F114" s="2">
        <v>42996</v>
      </c>
      <c r="G114" s="1">
        <v>-2.7341080142974231E-4</v>
      </c>
      <c r="H114" s="1">
        <v>-6.2959284568148118E-3</v>
      </c>
      <c r="I114" s="1">
        <v>-6.3779116012377228E-3</v>
      </c>
    </row>
    <row r="115" spans="1:9" x14ac:dyDescent="0.35">
      <c r="A115" s="2">
        <v>42807</v>
      </c>
      <c r="B115" s="1">
        <v>-1.0695289116747919E-2</v>
      </c>
      <c r="C115" s="1">
        <v>-1.7123706078591514E-2</v>
      </c>
      <c r="D115" s="1">
        <v>2.2910149995759108E-2</v>
      </c>
      <c r="F115" s="2">
        <v>43010</v>
      </c>
      <c r="G115" s="1">
        <v>3.1099540596750769E-2</v>
      </c>
      <c r="H115" s="1">
        <v>-1.2320484388040624E-2</v>
      </c>
      <c r="I115" s="1">
        <v>9.469914751070254E-3</v>
      </c>
    </row>
    <row r="116" spans="1:9" x14ac:dyDescent="0.35">
      <c r="A116" s="2">
        <v>42814</v>
      </c>
      <c r="B116" s="1">
        <v>1.0087201533400897E-2</v>
      </c>
      <c r="C116" s="1">
        <v>-1.5666116744399463E-2</v>
      </c>
      <c r="D116" s="1">
        <v>2.0696535100776455E-2</v>
      </c>
      <c r="F116" s="2">
        <v>43017</v>
      </c>
      <c r="G116" s="1">
        <v>-5.1165546528369119E-3</v>
      </c>
      <c r="H116" s="1">
        <v>-2.0682530640590683E-3</v>
      </c>
      <c r="I116" s="1">
        <v>1.1878083540431576E-2</v>
      </c>
    </row>
    <row r="117" spans="1:9" x14ac:dyDescent="0.35">
      <c r="A117" s="2">
        <v>42821</v>
      </c>
      <c r="B117" s="1">
        <v>6.3665517455416881E-3</v>
      </c>
      <c r="C117" s="1">
        <v>-7.275935428242819E-2</v>
      </c>
      <c r="D117" s="1">
        <v>-2.9109110030049078E-2</v>
      </c>
      <c r="F117" s="2">
        <v>43024</v>
      </c>
      <c r="G117" s="1">
        <v>1.4429448262861031E-2</v>
      </c>
      <c r="H117" s="1">
        <v>2.2518863535349824E-2</v>
      </c>
      <c r="I117" s="1">
        <v>-1.8025908550513114E-2</v>
      </c>
    </row>
    <row r="118" spans="1:9" x14ac:dyDescent="0.35">
      <c r="A118" s="2">
        <v>42828</v>
      </c>
      <c r="B118" s="1">
        <v>7.5267553891272491E-3</v>
      </c>
      <c r="C118" s="1">
        <v>-1.3295542481244614E-2</v>
      </c>
      <c r="D118" s="1">
        <v>1.0520187908801302E-2</v>
      </c>
      <c r="F118" s="2">
        <v>43031</v>
      </c>
      <c r="G118" s="1">
        <v>1.2838579917186371E-2</v>
      </c>
      <c r="H118" s="1">
        <v>8.3462577320942269E-2</v>
      </c>
      <c r="I118" s="1">
        <v>1.5834992330076268E-2</v>
      </c>
    </row>
    <row r="119" spans="1:9" x14ac:dyDescent="0.35">
      <c r="A119" s="2">
        <v>42835</v>
      </c>
      <c r="B119" s="1">
        <v>-9.34163791994971E-3</v>
      </c>
      <c r="C119" s="1">
        <v>-1.9138761822841644E-3</v>
      </c>
      <c r="D119" s="1">
        <v>-7.8887472888018478E-2</v>
      </c>
      <c r="F119" s="2">
        <v>43038</v>
      </c>
      <c r="G119" s="1">
        <v>1.8954007883674455E-2</v>
      </c>
      <c r="H119" s="1">
        <v>-3.7313476128581356E-3</v>
      </c>
      <c r="I119" s="1">
        <v>-1.1543029281674812E-2</v>
      </c>
    </row>
    <row r="120" spans="1:9" x14ac:dyDescent="0.35">
      <c r="A120" s="2">
        <v>42842</v>
      </c>
      <c r="B120" s="1">
        <v>-8.8186674597093857E-3</v>
      </c>
      <c r="C120" s="1">
        <v>9.5329606587236868E-3</v>
      </c>
      <c r="D120" s="1">
        <v>6.7052278058137904E-2</v>
      </c>
      <c r="F120" s="2">
        <v>43052</v>
      </c>
      <c r="G120" s="1">
        <v>4.3335710693684464E-2</v>
      </c>
      <c r="H120" s="1">
        <v>-3.6577706139927939E-2</v>
      </c>
      <c r="I120" s="1">
        <v>3.5867158032508471E-2</v>
      </c>
    </row>
    <row r="121" spans="1:9" x14ac:dyDescent="0.35">
      <c r="A121" s="2">
        <v>42849</v>
      </c>
      <c r="B121" s="1">
        <v>2.2947866888031965E-2</v>
      </c>
      <c r="C121" s="1">
        <v>1.6933612529439673E-2</v>
      </c>
      <c r="D121" s="1">
        <v>3.4548834675782604E-2</v>
      </c>
      <c r="F121" s="2">
        <v>43059</v>
      </c>
      <c r="G121" s="1">
        <v>-3.886518689280936E-3</v>
      </c>
      <c r="H121" s="1">
        <v>3.4685557987890109E-2</v>
      </c>
      <c r="I121" s="1">
        <v>1.0360502681430503E-2</v>
      </c>
    </row>
    <row r="122" spans="1:9" x14ac:dyDescent="0.35">
      <c r="A122" s="2">
        <v>42856</v>
      </c>
      <c r="B122" s="1">
        <v>-1.0502722199149288E-2</v>
      </c>
      <c r="C122" s="1">
        <v>1.8639334380627327E-3</v>
      </c>
      <c r="D122" s="1">
        <v>3.6253816143170577E-3</v>
      </c>
      <c r="F122" s="2">
        <v>43066</v>
      </c>
      <c r="G122" s="1">
        <v>5.6950710489250302E-3</v>
      </c>
      <c r="H122" s="1">
        <v>-2.8820438535491971E-2</v>
      </c>
      <c r="I122" s="1">
        <v>-2.8923039469250476E-2</v>
      </c>
    </row>
    <row r="123" spans="1:9" x14ac:dyDescent="0.35">
      <c r="A123" s="2">
        <v>42863</v>
      </c>
      <c r="B123" s="1">
        <v>-5.444659548231809E-3</v>
      </c>
      <c r="C123" s="1">
        <v>-2.8330506626225996E-2</v>
      </c>
      <c r="D123" s="1">
        <v>1.139442612796833E-2</v>
      </c>
      <c r="F123" s="2">
        <v>43073</v>
      </c>
      <c r="G123" s="1">
        <v>-9.8574079636123933E-3</v>
      </c>
      <c r="H123" s="1">
        <v>-3.9062549670650995E-3</v>
      </c>
      <c r="I123" s="1">
        <v>-2.7577494364552E-3</v>
      </c>
    </row>
    <row r="124" spans="1:9" x14ac:dyDescent="0.35">
      <c r="A124" s="2">
        <v>42870</v>
      </c>
      <c r="B124" s="1">
        <v>-3.1738914296773335E-2</v>
      </c>
      <c r="C124" s="1">
        <v>-1.9175461292718174E-3</v>
      </c>
      <c r="D124" s="1">
        <v>6.9525193148818835E-3</v>
      </c>
      <c r="F124" s="2">
        <v>43080</v>
      </c>
      <c r="G124" s="1">
        <v>3.1308690159182216E-2</v>
      </c>
      <c r="H124" s="1">
        <v>-2.1761491781512748E-2</v>
      </c>
      <c r="I124" s="1">
        <v>2.5212546434708723E-2</v>
      </c>
    </row>
    <row r="125" spans="1:9" x14ac:dyDescent="0.35">
      <c r="A125" s="2">
        <v>42877</v>
      </c>
      <c r="B125" s="1">
        <v>-2.5044897553404201E-2</v>
      </c>
      <c r="C125" s="1">
        <v>-1.1583141089630759E-2</v>
      </c>
      <c r="D125" s="1">
        <v>-4.9589915400578138E-2</v>
      </c>
      <c r="F125" s="2">
        <v>43101</v>
      </c>
      <c r="G125" s="1">
        <v>2.928280520048783E-2</v>
      </c>
      <c r="H125" s="1">
        <v>-5.5555698446021051E-3</v>
      </c>
      <c r="I125" s="1">
        <v>5.7799613398280346E-2</v>
      </c>
    </row>
    <row r="126" spans="1:9" x14ac:dyDescent="0.35">
      <c r="A126" s="2">
        <v>42884</v>
      </c>
      <c r="B126" s="1">
        <v>-3.6284418337528108E-2</v>
      </c>
      <c r="C126" s="1">
        <v>-3.3566823639083275E-2</v>
      </c>
      <c r="D126" s="1">
        <v>-2.2402144995791396E-2</v>
      </c>
      <c r="F126" s="2">
        <v>43108</v>
      </c>
      <c r="G126" s="1">
        <v>3.5070176225029974E-3</v>
      </c>
      <c r="H126" s="1">
        <v>-2.1112677237559295E-2</v>
      </c>
      <c r="I126" s="1">
        <v>-3.5688082383160094E-3</v>
      </c>
    </row>
    <row r="127" spans="1:9" x14ac:dyDescent="0.35">
      <c r="A127" s="2">
        <v>42891</v>
      </c>
      <c r="B127" s="1">
        <v>2.659576035758796E-3</v>
      </c>
      <c r="C127" s="1">
        <v>2.006018726865766E-3</v>
      </c>
      <c r="D127" s="1">
        <v>-4.5635542323461932E-2</v>
      </c>
      <c r="F127" s="2">
        <v>43122</v>
      </c>
      <c r="G127" s="1">
        <v>-2.2989518224698718E-2</v>
      </c>
      <c r="H127" s="1">
        <v>-8.6687849364466118E-3</v>
      </c>
      <c r="I127" s="1">
        <v>1.8592833076615925E-2</v>
      </c>
    </row>
    <row r="128" spans="1:9" x14ac:dyDescent="0.35">
      <c r="A128" s="2">
        <v>42898</v>
      </c>
      <c r="B128" s="1">
        <v>-2.6578519942333137E-2</v>
      </c>
      <c r="C128" s="1">
        <v>-0.10781286333653349</v>
      </c>
      <c r="D128" s="1">
        <v>-5.8283562197908506E-2</v>
      </c>
      <c r="F128" s="2">
        <v>43129</v>
      </c>
      <c r="G128" s="1">
        <v>4.8840145924253587E-3</v>
      </c>
      <c r="H128" s="1">
        <v>6.199647879525429E-3</v>
      </c>
      <c r="I128" s="1">
        <v>4.0932109914822455E-2</v>
      </c>
    </row>
    <row r="129" spans="1:9" x14ac:dyDescent="0.35">
      <c r="A129" s="2">
        <v>42905</v>
      </c>
      <c r="B129" s="1">
        <v>4.4021779392860755E-2</v>
      </c>
      <c r="C129" s="1">
        <v>-1.8018505502678365E-2</v>
      </c>
      <c r="D129" s="1">
        <v>1.7289479779171415E-2</v>
      </c>
      <c r="F129" s="2">
        <v>43136</v>
      </c>
      <c r="G129" s="1">
        <v>2.8813517904745685E-2</v>
      </c>
      <c r="H129" s="1">
        <v>-1.1187189390564381E-2</v>
      </c>
      <c r="I129" s="1">
        <v>-2.8419625452167779E-2</v>
      </c>
    </row>
    <row r="130" spans="1:9" x14ac:dyDescent="0.35">
      <c r="A130" s="2">
        <v>42912</v>
      </c>
      <c r="B130" s="1">
        <v>2.2581604696709313E-2</v>
      </c>
      <c r="C130" s="1">
        <v>2.2472855852058576E-2</v>
      </c>
      <c r="D130" s="1">
        <v>1.028694907975825E-2</v>
      </c>
      <c r="F130" s="2">
        <v>43150</v>
      </c>
      <c r="G130" s="1">
        <v>4.9406052739085441E-3</v>
      </c>
      <c r="H130" s="1">
        <v>7.0542058473780839E-2</v>
      </c>
      <c r="I130" s="1">
        <v>3.8573691985798665E-2</v>
      </c>
    </row>
    <row r="131" spans="1:9" x14ac:dyDescent="0.35">
      <c r="A131" s="2">
        <v>42919</v>
      </c>
      <c r="B131" s="1">
        <v>3.6025822256762034E-2</v>
      </c>
      <c r="C131" s="1">
        <v>3.0636969461889801E-2</v>
      </c>
      <c r="D131" s="1">
        <v>4.4138146711845593E-2</v>
      </c>
      <c r="F131" s="2">
        <v>43157</v>
      </c>
      <c r="G131" s="1">
        <v>-2.6395540275168043E-2</v>
      </c>
      <c r="H131" s="1">
        <v>-6.2112000926406357E-3</v>
      </c>
      <c r="I131" s="1">
        <v>-1.6313101316179971E-2</v>
      </c>
    </row>
    <row r="132" spans="1:9" x14ac:dyDescent="0.35">
      <c r="A132" s="2">
        <v>42926</v>
      </c>
      <c r="B132" s="1">
        <v>-3.0816665374081122E-3</v>
      </c>
      <c r="C132" s="1">
        <v>-1.5201161332050553E-2</v>
      </c>
      <c r="D132" s="1">
        <v>5.8953157038768307E-2</v>
      </c>
      <c r="F132" s="2">
        <v>43164</v>
      </c>
      <c r="G132" s="1">
        <v>1.6726793805313583E-2</v>
      </c>
      <c r="H132" s="1">
        <v>-1.3591427203539001E-2</v>
      </c>
      <c r="I132" s="1">
        <v>5.8436981489109214E-3</v>
      </c>
    </row>
    <row r="133" spans="1:9" x14ac:dyDescent="0.35">
      <c r="A133" s="2">
        <v>42933</v>
      </c>
      <c r="B133" s="1">
        <v>5.8470700511864772E-3</v>
      </c>
      <c r="C133" s="1">
        <v>3.0174703122213032E-2</v>
      </c>
      <c r="D133" s="1">
        <v>4.3276729057820278E-3</v>
      </c>
      <c r="F133" s="2">
        <v>43171</v>
      </c>
      <c r="G133" s="1">
        <v>7.0838548884050419E-3</v>
      </c>
      <c r="H133" s="1">
        <v>2.10305019677889E-3</v>
      </c>
      <c r="I133" s="1">
        <v>-6.9552282948659575E-2</v>
      </c>
    </row>
    <row r="134" spans="1:9" x14ac:dyDescent="0.35">
      <c r="A134" s="2">
        <v>42940</v>
      </c>
      <c r="B134" s="1">
        <v>-1.2039040299107571E-2</v>
      </c>
      <c r="C134" s="1">
        <v>2.1208915691376296E-3</v>
      </c>
      <c r="D134" s="1">
        <v>2.0153353847960583E-2</v>
      </c>
      <c r="F134" s="2">
        <v>43178</v>
      </c>
      <c r="G134" s="1">
        <v>-3.5356548323077553E-3</v>
      </c>
      <c r="H134" s="1">
        <v>3.6105004642116356E-2</v>
      </c>
      <c r="I134" s="1">
        <v>2.2581293375885568E-2</v>
      </c>
    </row>
    <row r="135" spans="1:9" x14ac:dyDescent="0.35">
      <c r="A135" s="2">
        <v>42947</v>
      </c>
      <c r="B135" s="1">
        <v>2.6055113747332694E-2</v>
      </c>
      <c r="C135" s="1">
        <v>-4.773140282118981E-2</v>
      </c>
      <c r="D135" s="1">
        <v>2.5842156583848929E-2</v>
      </c>
      <c r="F135" s="2">
        <v>43192</v>
      </c>
      <c r="G135" s="1">
        <v>-1.4440435722336913E-3</v>
      </c>
      <c r="H135" s="1">
        <v>-4.0821994520255166E-2</v>
      </c>
      <c r="I135" s="1">
        <v>1.2501877408061296E-2</v>
      </c>
    </row>
    <row r="136" spans="1:9" x14ac:dyDescent="0.35">
      <c r="A136" s="2">
        <v>42954</v>
      </c>
      <c r="B136" s="1">
        <v>-1.0340724747402739E-2</v>
      </c>
      <c r="C136" s="1">
        <v>1.3245226750020723E-2</v>
      </c>
      <c r="D136" s="1">
        <v>1.3576193070049527E-2</v>
      </c>
      <c r="F136" s="2">
        <v>43206</v>
      </c>
      <c r="G136" s="1">
        <v>-8.6418849164435103E-3</v>
      </c>
      <c r="H136" s="1">
        <v>5.1067433291164054E-2</v>
      </c>
      <c r="I136" s="1">
        <v>5.0765553789119282E-2</v>
      </c>
    </row>
    <row r="137" spans="1:9" x14ac:dyDescent="0.35">
      <c r="A137" s="2">
        <v>42961</v>
      </c>
      <c r="B137" s="1">
        <v>8.4945655739393763E-2</v>
      </c>
      <c r="C137" s="1">
        <v>2.8109958931893209E-2</v>
      </c>
      <c r="D137" s="1">
        <v>-1.4932205422984473E-2</v>
      </c>
      <c r="F137" s="2">
        <v>43213</v>
      </c>
      <c r="G137" s="1">
        <v>1.5594404231325135E-2</v>
      </c>
      <c r="H137" s="1">
        <v>-4.3010818993906973E-3</v>
      </c>
      <c r="I137" s="1">
        <v>4.2900071563173089E-2</v>
      </c>
    </row>
    <row r="138" spans="1:9" x14ac:dyDescent="0.35">
      <c r="A138" s="2">
        <v>42968</v>
      </c>
      <c r="B138" s="1">
        <v>-1.5565617796597889E-2</v>
      </c>
      <c r="C138" s="1">
        <v>1.4815085785140682E-2</v>
      </c>
      <c r="D138" s="1">
        <v>6.293325107986511E-2</v>
      </c>
      <c r="F138" s="2">
        <v>43220</v>
      </c>
      <c r="G138" s="1">
        <v>9.1954670931003943E-3</v>
      </c>
      <c r="H138" s="1">
        <v>-2.5895569067336775E-3</v>
      </c>
      <c r="I138" s="1">
        <v>1.6543886758217469E-2</v>
      </c>
    </row>
    <row r="139" spans="1:9" x14ac:dyDescent="0.35">
      <c r="A139" s="2">
        <v>42975</v>
      </c>
      <c r="B139" s="1">
        <v>3.9852031109628653E-3</v>
      </c>
      <c r="C139" s="1">
        <v>-6.7343572065179783E-2</v>
      </c>
      <c r="D139" s="1">
        <v>1.7300044285006155E-2</v>
      </c>
      <c r="F139" s="2">
        <v>43227</v>
      </c>
      <c r="G139" s="1">
        <v>-1.6147986407981992E-2</v>
      </c>
      <c r="H139" s="1">
        <v>2.5895569067336767E-3</v>
      </c>
      <c r="I139" s="1">
        <v>3.088965519195918E-2</v>
      </c>
    </row>
    <row r="140" spans="1:9" x14ac:dyDescent="0.35">
      <c r="A140" s="2">
        <v>42982</v>
      </c>
      <c r="B140" s="1">
        <v>2.5523752685314996E-2</v>
      </c>
      <c r="C140" s="1">
        <v>1.7817843316793893E-2</v>
      </c>
      <c r="D140" s="1">
        <v>1.2068878733676451E-2</v>
      </c>
      <c r="F140" s="2">
        <v>43234</v>
      </c>
      <c r="G140" s="1">
        <v>0</v>
      </c>
      <c r="H140" s="1">
        <v>4.0546094394350009E-2</v>
      </c>
      <c r="I140" s="1">
        <v>-5.9066782764183041E-2</v>
      </c>
    </row>
    <row r="141" spans="1:9" x14ac:dyDescent="0.35">
      <c r="A141" s="2">
        <v>42989</v>
      </c>
      <c r="B141" s="1">
        <v>1.2931807673353149E-2</v>
      </c>
      <c r="C141" s="1">
        <v>5.37186070084218E-2</v>
      </c>
      <c r="D141" s="1">
        <v>1.5268287210081411E-2</v>
      </c>
      <c r="F141" s="2">
        <v>43241</v>
      </c>
      <c r="G141" s="1">
        <v>-9.345862418237658E-3</v>
      </c>
      <c r="H141" s="1">
        <v>5.6330256442719981E-2</v>
      </c>
      <c r="I141" s="1">
        <v>-9.9503308531679793E-3</v>
      </c>
    </row>
    <row r="142" spans="1:9" x14ac:dyDescent="0.35">
      <c r="A142" s="2">
        <v>42996</v>
      </c>
      <c r="B142" s="1">
        <v>-2.7341080142974231E-4</v>
      </c>
      <c r="C142" s="1">
        <v>-6.2959284568148118E-3</v>
      </c>
      <c r="D142" s="1">
        <v>-6.3779116012377228E-3</v>
      </c>
      <c r="F142" s="2">
        <v>43248</v>
      </c>
      <c r="G142" s="1">
        <v>1.8605187831034486E-2</v>
      </c>
      <c r="H142" s="1">
        <v>2.9300476947782383E-2</v>
      </c>
      <c r="I142" s="1">
        <v>0</v>
      </c>
    </row>
    <row r="143" spans="1:9" x14ac:dyDescent="0.35">
      <c r="A143" s="2">
        <v>43003</v>
      </c>
      <c r="B143" s="1">
        <v>-6.7295028510079874E-2</v>
      </c>
      <c r="C143" s="1">
        <v>3.1090587070031182E-2</v>
      </c>
      <c r="D143" s="1">
        <v>2.5167170139379347E-2</v>
      </c>
      <c r="F143" s="2">
        <v>43255</v>
      </c>
      <c r="G143" s="1">
        <v>1.3730192811902037E-2</v>
      </c>
      <c r="H143" s="1">
        <v>-1.6086137751624496E-2</v>
      </c>
      <c r="I143" s="1">
        <v>-3.4215080444514039E-2</v>
      </c>
    </row>
    <row r="144" spans="1:9" x14ac:dyDescent="0.35">
      <c r="A144" s="2">
        <v>43010</v>
      </c>
      <c r="B144" s="1">
        <v>3.1099540596750769E-2</v>
      </c>
      <c r="C144" s="1">
        <v>-1.2320484388040624E-2</v>
      </c>
      <c r="D144" s="1">
        <v>9.469914751070254E-3</v>
      </c>
      <c r="F144" s="2">
        <v>43262</v>
      </c>
      <c r="G144" s="1">
        <v>-4.6996319525774224E-2</v>
      </c>
      <c r="H144" s="1">
        <v>-1.5455953617805973E-3</v>
      </c>
      <c r="I144" s="1">
        <v>-1.5357207685957053E-2</v>
      </c>
    </row>
    <row r="145" spans="1:9" x14ac:dyDescent="0.35">
      <c r="A145" s="2">
        <v>43017</v>
      </c>
      <c r="B145" s="1">
        <v>-5.1165546528369119E-3</v>
      </c>
      <c r="C145" s="1">
        <v>-2.0682530640590683E-3</v>
      </c>
      <c r="D145" s="1">
        <v>1.1878083540431576E-2</v>
      </c>
      <c r="F145" s="2">
        <v>43269</v>
      </c>
      <c r="G145" s="1">
        <v>2.1911584610946354E-2</v>
      </c>
      <c r="H145" s="1">
        <v>4.0172131432815707E-2</v>
      </c>
      <c r="I145" s="1">
        <v>2.3928086559248857E-2</v>
      </c>
    </row>
    <row r="146" spans="1:9" x14ac:dyDescent="0.35">
      <c r="A146" s="2">
        <v>43024</v>
      </c>
      <c r="B146" s="1">
        <v>1.4429448262861031E-2</v>
      </c>
      <c r="C146" s="1">
        <v>2.2518863535349824E-2</v>
      </c>
      <c r="D146" s="1">
        <v>-1.8025908550513114E-2</v>
      </c>
      <c r="F146" s="2">
        <v>43276</v>
      </c>
      <c r="G146" s="1">
        <v>1.3656039091205012E-2</v>
      </c>
      <c r="H146" s="1">
        <v>5.5630087885179272E-2</v>
      </c>
      <c r="I146" s="1">
        <v>1.6511718007949636E-2</v>
      </c>
    </row>
    <row r="147" spans="1:9" x14ac:dyDescent="0.35">
      <c r="A147" s="2">
        <v>43031</v>
      </c>
      <c r="B147" s="1">
        <v>1.2838579917186371E-2</v>
      </c>
      <c r="C147" s="1">
        <v>8.3462577320942269E-2</v>
      </c>
      <c r="D147" s="1">
        <v>1.5834992330076268E-2</v>
      </c>
      <c r="F147" s="2">
        <v>43283</v>
      </c>
      <c r="G147" s="1">
        <v>7.5575763360794333E-3</v>
      </c>
      <c r="H147" s="1">
        <v>3.9274768668308348E-2</v>
      </c>
      <c r="I147" s="1">
        <v>3.9176604911649274E-2</v>
      </c>
    </row>
    <row r="148" spans="1:9" x14ac:dyDescent="0.35">
      <c r="A148" s="2">
        <v>43038</v>
      </c>
      <c r="B148" s="1">
        <v>1.8954007883674455E-2</v>
      </c>
      <c r="C148" s="1">
        <v>-3.7313476128581356E-3</v>
      </c>
      <c r="D148" s="1">
        <v>-1.1543029281674812E-2</v>
      </c>
      <c r="F148" s="2">
        <v>43304</v>
      </c>
      <c r="G148" s="1">
        <v>2.0097774804996606E-2</v>
      </c>
      <c r="H148" s="1">
        <v>-7.287637151334915E-2</v>
      </c>
      <c r="I148" s="1">
        <v>2.2070395399242521E-2</v>
      </c>
    </row>
    <row r="149" spans="1:9" x14ac:dyDescent="0.35">
      <c r="A149" s="2">
        <v>43045</v>
      </c>
      <c r="B149" s="1">
        <v>7.5901692666756528E-3</v>
      </c>
      <c r="C149" s="1">
        <v>-1.127831503770719E-2</v>
      </c>
      <c r="D149" s="1">
        <v>0.11629126878383572</v>
      </c>
      <c r="F149" s="2">
        <v>43325</v>
      </c>
      <c r="G149" s="1">
        <v>1.4598799421152631E-2</v>
      </c>
      <c r="H149" s="1">
        <v>9.5174069868901711E-3</v>
      </c>
      <c r="I149" s="1">
        <v>1.8100041643617937E-2</v>
      </c>
    </row>
    <row r="150" spans="1:9" x14ac:dyDescent="0.35">
      <c r="A150" s="2">
        <v>43052</v>
      </c>
      <c r="B150" s="1">
        <v>4.3335710693684464E-2</v>
      </c>
      <c r="C150" s="1">
        <v>-3.6577706139927939E-2</v>
      </c>
      <c r="D150" s="1">
        <v>3.5867158032508471E-2</v>
      </c>
      <c r="F150" s="2">
        <v>43332</v>
      </c>
      <c r="G150" s="1">
        <v>1.7680018536172411E-2</v>
      </c>
      <c r="H150" s="1">
        <v>-5.56471787143916E-2</v>
      </c>
      <c r="I150" s="1">
        <v>-4.9531668242757024E-2</v>
      </c>
    </row>
    <row r="151" spans="1:9" x14ac:dyDescent="0.35">
      <c r="A151" s="2">
        <v>43059</v>
      </c>
      <c r="B151" s="1">
        <v>-3.886518689280936E-3</v>
      </c>
      <c r="C151" s="1">
        <v>3.4685557987890109E-2</v>
      </c>
      <c r="D151" s="1">
        <v>1.0360502681430503E-2</v>
      </c>
      <c r="F151" s="2">
        <v>43339</v>
      </c>
      <c r="G151" s="1">
        <v>8.5069768127044622E-3</v>
      </c>
      <c r="H151" s="1">
        <v>-5.8927207731302889E-2</v>
      </c>
      <c r="I151" s="1">
        <v>8.8855133572084532E-3</v>
      </c>
    </row>
    <row r="152" spans="1:9" x14ac:dyDescent="0.35">
      <c r="A152" s="2">
        <v>43066</v>
      </c>
      <c r="B152" s="1">
        <v>5.6950710489250302E-3</v>
      </c>
      <c r="C152" s="1">
        <v>-2.8820438535491971E-2</v>
      </c>
      <c r="D152" s="1">
        <v>-2.8923039469250476E-2</v>
      </c>
      <c r="F152" s="2">
        <v>43353</v>
      </c>
      <c r="G152" s="1">
        <v>2.6539555234612312E-2</v>
      </c>
      <c r="H152" s="1">
        <v>-4.8854599235017032E-2</v>
      </c>
      <c r="I152" s="1">
        <v>7.5997063116447952E-2</v>
      </c>
    </row>
    <row r="153" spans="1:9" x14ac:dyDescent="0.35">
      <c r="A153" s="2">
        <v>43073</v>
      </c>
      <c r="B153" s="1">
        <v>-9.8574079636123933E-3</v>
      </c>
      <c r="C153" s="1">
        <v>-3.9062549670650995E-3</v>
      </c>
      <c r="D153" s="1">
        <v>-2.7577494364552E-3</v>
      </c>
      <c r="F153" s="2">
        <v>43360</v>
      </c>
      <c r="G153" s="1">
        <v>2.9852963149681128E-2</v>
      </c>
      <c r="H153" s="1">
        <v>2.670385644742819E-2</v>
      </c>
      <c r="I153" s="1">
        <v>2.4755941725478171E-2</v>
      </c>
    </row>
    <row r="154" spans="1:9" x14ac:dyDescent="0.35">
      <c r="A154" s="2">
        <v>43080</v>
      </c>
      <c r="B154" s="1">
        <v>3.1308690159182216E-2</v>
      </c>
      <c r="C154" s="1">
        <v>-2.1761491781512748E-2</v>
      </c>
      <c r="D154" s="1">
        <v>2.5212546434708723E-2</v>
      </c>
      <c r="F154" s="2">
        <v>43367</v>
      </c>
      <c r="G154" s="1">
        <v>-1.5668328157724665E-2</v>
      </c>
      <c r="H154" s="1">
        <v>-1.3262793878410445E-2</v>
      </c>
      <c r="I154" s="1">
        <v>4.9813705712219172E-2</v>
      </c>
    </row>
    <row r="155" spans="1:9" x14ac:dyDescent="0.35">
      <c r="A155" s="2">
        <v>43087</v>
      </c>
      <c r="B155" s="1">
        <v>-3.3135174685216533E-2</v>
      </c>
      <c r="C155" s="1">
        <v>0.17898265552843995</v>
      </c>
      <c r="D155" s="1">
        <v>-2.272571405413918E-2</v>
      </c>
      <c r="F155" s="2">
        <v>43381</v>
      </c>
      <c r="G155" s="1">
        <v>7.3386903934665546E-3</v>
      </c>
      <c r="H155" s="1">
        <v>-3.4168895615249897E-2</v>
      </c>
      <c r="I155" s="1">
        <v>2.4536252649469736E-2</v>
      </c>
    </row>
    <row r="156" spans="1:9" x14ac:dyDescent="0.35">
      <c r="A156" s="2">
        <v>43094</v>
      </c>
      <c r="B156" s="1">
        <v>1.0650834546533049E-2</v>
      </c>
      <c r="C156" s="1">
        <v>0.18843438494219455</v>
      </c>
      <c r="D156" s="1">
        <v>1.6837223836230465E-2</v>
      </c>
      <c r="F156" s="2">
        <v>43388</v>
      </c>
      <c r="G156" s="1">
        <v>-2.1528533611010897E-3</v>
      </c>
      <c r="H156" s="1">
        <v>9.0681105878592225E-2</v>
      </c>
      <c r="I156" s="1">
        <v>-4.2865606771374618E-2</v>
      </c>
    </row>
    <row r="157" spans="1:9" x14ac:dyDescent="0.35">
      <c r="A157" s="2">
        <v>43101</v>
      </c>
      <c r="B157" s="1">
        <v>2.928280520048783E-2</v>
      </c>
      <c r="C157" s="1">
        <v>-5.5555698446021051E-3</v>
      </c>
      <c r="D157" s="1">
        <v>5.7799613398280346E-2</v>
      </c>
      <c r="F157" s="2">
        <v>43395</v>
      </c>
      <c r="G157" s="1">
        <v>-2.3771700553162765E-2</v>
      </c>
      <c r="H157" s="1">
        <v>-1.7241806434505878E-2</v>
      </c>
      <c r="I157" s="1">
        <v>-1.5351178655761022E-2</v>
      </c>
    </row>
    <row r="158" spans="1:9" x14ac:dyDescent="0.35">
      <c r="A158" s="2">
        <v>43108</v>
      </c>
      <c r="B158" s="1">
        <v>3.5070176225029974E-3</v>
      </c>
      <c r="C158" s="1">
        <v>-2.1112677237559295E-2</v>
      </c>
      <c r="D158" s="1">
        <v>-3.5688082383160094E-3</v>
      </c>
      <c r="F158" s="2">
        <v>43402</v>
      </c>
      <c r="G158" s="1">
        <v>8.5705392211121775E-3</v>
      </c>
      <c r="H158" s="1">
        <v>-1.2500162764231494E-2</v>
      </c>
      <c r="I158" s="1">
        <v>6.2118468098199445E-2</v>
      </c>
    </row>
    <row r="159" spans="1:9" x14ac:dyDescent="0.35">
      <c r="A159" s="2">
        <v>43115</v>
      </c>
      <c r="B159" s="1">
        <v>4.4266916671983583E-2</v>
      </c>
      <c r="C159" s="1">
        <v>0.14291116230474818</v>
      </c>
      <c r="D159" s="1">
        <v>1.9575802125861606E-2</v>
      </c>
      <c r="F159" s="2">
        <v>43409</v>
      </c>
      <c r="G159" s="1">
        <v>-4.3859719432543286E-3</v>
      </c>
      <c r="H159" s="1">
        <v>-4.2395558967685619E-2</v>
      </c>
      <c r="I159" s="1">
        <v>1.6222835506887384E-2</v>
      </c>
    </row>
    <row r="160" spans="1:9" x14ac:dyDescent="0.35">
      <c r="A160" s="2">
        <v>43122</v>
      </c>
      <c r="B160" s="1">
        <v>-2.2989518224698718E-2</v>
      </c>
      <c r="C160" s="1">
        <v>-8.6687849364466118E-3</v>
      </c>
      <c r="D160" s="1">
        <v>1.8592833076615925E-2</v>
      </c>
      <c r="F160" s="2">
        <v>43416</v>
      </c>
      <c r="G160" s="1">
        <v>1.3100624045698056E-2</v>
      </c>
      <c r="H160" s="1">
        <v>-2.5250510968887103E-2</v>
      </c>
      <c r="I160" s="1">
        <v>1.7772169745797668E-2</v>
      </c>
    </row>
    <row r="161" spans="1:9" x14ac:dyDescent="0.35">
      <c r="A161" s="2">
        <v>43129</v>
      </c>
      <c r="B161" s="1">
        <v>4.8840145924253587E-3</v>
      </c>
      <c r="C161" s="1">
        <v>6.199647879525429E-3</v>
      </c>
      <c r="D161" s="1">
        <v>4.0932109914822455E-2</v>
      </c>
      <c r="F161" s="2">
        <v>43423</v>
      </c>
      <c r="G161" s="1">
        <v>1.720472544963076E-2</v>
      </c>
      <c r="H161" s="1">
        <v>-6.2476941955386708E-2</v>
      </c>
      <c r="I161" s="1">
        <v>-9.8850915881404152E-3</v>
      </c>
    </row>
    <row r="162" spans="1:9" x14ac:dyDescent="0.35">
      <c r="A162" s="2">
        <v>43136</v>
      </c>
      <c r="B162" s="1">
        <v>2.8813517904745685E-2</v>
      </c>
      <c r="C162" s="1">
        <v>-1.1187189390564381E-2</v>
      </c>
      <c r="D162" s="1">
        <v>-2.8419625452167779E-2</v>
      </c>
      <c r="F162" s="2">
        <v>43430</v>
      </c>
      <c r="G162" s="1">
        <v>-1.5037877364540559E-2</v>
      </c>
      <c r="H162" s="1">
        <v>3.1032109247728461E-2</v>
      </c>
      <c r="I162" s="1">
        <v>-1.6867253965241635E-2</v>
      </c>
    </row>
    <row r="163" spans="1:9" x14ac:dyDescent="0.35">
      <c r="A163" s="2">
        <v>43143</v>
      </c>
      <c r="B163" s="1">
        <v>3.5440084347293315E-3</v>
      </c>
      <c r="C163" s="1">
        <v>0.12111082574905806</v>
      </c>
      <c r="D163" s="1">
        <v>6.5310383424709101E-2</v>
      </c>
      <c r="F163" s="2">
        <v>43437</v>
      </c>
      <c r="G163" s="1">
        <v>-4.3384015985981298E-3</v>
      </c>
      <c r="H163" s="1">
        <v>-4.8373584284215711E-2</v>
      </c>
      <c r="I163" s="1">
        <v>5.1926802368212205E-3</v>
      </c>
    </row>
    <row r="164" spans="1:9" x14ac:dyDescent="0.35">
      <c r="A164" s="2">
        <v>43150</v>
      </c>
      <c r="B164" s="1">
        <v>4.9406052739085441E-3</v>
      </c>
      <c r="C164" s="1">
        <v>7.0542058473780839E-2</v>
      </c>
      <c r="D164" s="1">
        <v>3.8573691985798665E-2</v>
      </c>
      <c r="F164" s="2">
        <v>43444</v>
      </c>
      <c r="G164" s="1">
        <v>-1.7544309650909508E-2</v>
      </c>
      <c r="H164" s="1">
        <v>-3.1090587070031119E-2</v>
      </c>
      <c r="I164" s="1">
        <v>-5.3073464203364125E-2</v>
      </c>
    </row>
    <row r="165" spans="1:9" x14ac:dyDescent="0.35">
      <c r="A165" s="2">
        <v>43157</v>
      </c>
      <c r="B165" s="1">
        <v>-2.6395540275168043E-2</v>
      </c>
      <c r="C165" s="1">
        <v>-6.2112000926406357E-3</v>
      </c>
      <c r="D165" s="1">
        <v>-1.6313101316179971E-2</v>
      </c>
      <c r="F165" s="2">
        <v>43451</v>
      </c>
      <c r="G165" s="1">
        <v>3.5335725813110445E-3</v>
      </c>
      <c r="H165" s="1">
        <v>-1.2103022171243649E-2</v>
      </c>
      <c r="I165" s="1">
        <v>1.0007616074426413E-2</v>
      </c>
    </row>
    <row r="166" spans="1:9" x14ac:dyDescent="0.35">
      <c r="A166" s="2">
        <v>43164</v>
      </c>
      <c r="B166" s="1">
        <v>1.6726793805313583E-2</v>
      </c>
      <c r="C166" s="1">
        <v>-1.3591427203539001E-2</v>
      </c>
      <c r="D166" s="1">
        <v>5.8436981489109214E-3</v>
      </c>
      <c r="F166" s="2">
        <v>43458</v>
      </c>
      <c r="G166" s="1">
        <v>3.7642341602875447E-2</v>
      </c>
      <c r="H166" s="1">
        <v>1.9593693900401284E-2</v>
      </c>
      <c r="I166" s="1">
        <v>-2.6267135636687707E-3</v>
      </c>
    </row>
    <row r="167" spans="1:9" x14ac:dyDescent="0.35">
      <c r="A167" s="2">
        <v>43171</v>
      </c>
      <c r="B167" s="1">
        <v>7.0838548884050419E-3</v>
      </c>
      <c r="C167" s="1">
        <v>2.10305019677889E-3</v>
      </c>
      <c r="D167" s="1">
        <v>-6.9552282948659575E-2</v>
      </c>
      <c r="F167" s="2">
        <v>43465</v>
      </c>
      <c r="G167" s="1">
        <v>-4.6818557536148879E-3</v>
      </c>
      <c r="H167" s="1">
        <v>-1.5037877364540559E-2</v>
      </c>
      <c r="I167" s="1">
        <v>2.4862793047520322E-2</v>
      </c>
    </row>
    <row r="168" spans="1:9" x14ac:dyDescent="0.35">
      <c r="A168" s="2">
        <v>43178</v>
      </c>
      <c r="B168" s="1">
        <v>-3.5356548323077553E-3</v>
      </c>
      <c r="C168" s="1">
        <v>3.6105004642116356E-2</v>
      </c>
      <c r="D168" s="1">
        <v>2.2581293375885568E-2</v>
      </c>
      <c r="F168" s="2">
        <v>43472</v>
      </c>
      <c r="G168" s="1">
        <v>-1.7079423451561474E-3</v>
      </c>
      <c r="H168" s="1">
        <v>1.5140048312150113E-3</v>
      </c>
      <c r="I168" s="1">
        <v>2.9966913963089838E-2</v>
      </c>
    </row>
    <row r="169" spans="1:9" x14ac:dyDescent="0.35">
      <c r="A169" s="2">
        <v>43185</v>
      </c>
      <c r="B169" s="1">
        <v>-1.8349138668196541E-2</v>
      </c>
      <c r="C169" s="1">
        <v>0.10839541935298043</v>
      </c>
      <c r="D169" s="1">
        <v>-3.2704584725580833E-2</v>
      </c>
      <c r="F169" s="2">
        <v>43486</v>
      </c>
      <c r="G169" s="1">
        <v>8.5324237258417558E-4</v>
      </c>
      <c r="H169" s="1">
        <v>-9.4023526783903934E-3</v>
      </c>
      <c r="I169" s="1">
        <v>1.6935044630998482E-2</v>
      </c>
    </row>
    <row r="170" spans="1:9" x14ac:dyDescent="0.35">
      <c r="A170" s="2">
        <v>43192</v>
      </c>
      <c r="B170" s="1">
        <v>-1.4440435722336913E-3</v>
      </c>
      <c r="C170" s="1">
        <v>-4.0821994520255166E-2</v>
      </c>
      <c r="D170" s="1">
        <v>1.2501877408061296E-2</v>
      </c>
      <c r="F170" s="2">
        <v>43493</v>
      </c>
      <c r="G170" s="1">
        <v>-4.2735107773820497E-3</v>
      </c>
      <c r="H170" s="1">
        <v>1.140569224656556E-2</v>
      </c>
      <c r="I170" s="1">
        <v>2.0033825133197732E-2</v>
      </c>
    </row>
    <row r="171" spans="1:9" x14ac:dyDescent="0.35">
      <c r="A171" s="2">
        <v>43199</v>
      </c>
      <c r="B171" s="1">
        <v>3.5024876835929218E-2</v>
      </c>
      <c r="C171" s="1">
        <v>4.7165468442430136E-2</v>
      </c>
      <c r="D171" s="1">
        <v>-0.22659630377633364</v>
      </c>
      <c r="F171" s="2">
        <v>43500</v>
      </c>
      <c r="G171" s="1">
        <v>0</v>
      </c>
      <c r="H171" s="1">
        <v>3.3300064071874295E-3</v>
      </c>
      <c r="I171" s="1">
        <v>-2.7467043554678182E-2</v>
      </c>
    </row>
    <row r="172" spans="1:9" x14ac:dyDescent="0.35">
      <c r="A172" s="2">
        <v>43206</v>
      </c>
      <c r="B172" s="1">
        <v>-8.6418849164435103E-3</v>
      </c>
      <c r="C172" s="1">
        <v>5.1067433291164054E-2</v>
      </c>
      <c r="D172" s="1">
        <v>5.0765553789119282E-2</v>
      </c>
      <c r="F172" s="2">
        <v>43507</v>
      </c>
      <c r="G172" s="1">
        <v>2.7456846233039289E-2</v>
      </c>
      <c r="H172" s="1">
        <v>3.9814252991848221E-3</v>
      </c>
      <c r="I172" s="1">
        <v>-1.1614976549214102E-2</v>
      </c>
    </row>
    <row r="173" spans="1:9" x14ac:dyDescent="0.35">
      <c r="A173" s="2">
        <v>43213</v>
      </c>
      <c r="B173" s="1">
        <v>1.5594404231325135E-2</v>
      </c>
      <c r="C173" s="1">
        <v>-4.3010818993906973E-3</v>
      </c>
      <c r="D173" s="1">
        <v>4.2900071563173089E-2</v>
      </c>
      <c r="F173" s="2">
        <v>43514</v>
      </c>
      <c r="G173" s="1">
        <v>-5.0125418235442863E-3</v>
      </c>
      <c r="H173" s="1">
        <v>1.642073021232749E-2</v>
      </c>
      <c r="I173" s="1">
        <v>-1.330933136878038E-2</v>
      </c>
    </row>
    <row r="174" spans="1:9" x14ac:dyDescent="0.35">
      <c r="A174" s="2">
        <v>43220</v>
      </c>
      <c r="B174" s="1">
        <v>9.1954670931003943E-3</v>
      </c>
      <c r="C174" s="1">
        <v>-2.5895569067336775E-3</v>
      </c>
      <c r="D174" s="1">
        <v>1.6543886758217469E-2</v>
      </c>
      <c r="F174" s="2">
        <v>43521</v>
      </c>
      <c r="G174" s="1">
        <v>-1.2642393415176468E-2</v>
      </c>
      <c r="H174" s="1">
        <v>-3.3115608784497437E-2</v>
      </c>
      <c r="I174" s="1">
        <v>6.2653499107203281E-3</v>
      </c>
    </row>
    <row r="175" spans="1:9" x14ac:dyDescent="0.35">
      <c r="A175" s="2">
        <v>43227</v>
      </c>
      <c r="B175" s="1">
        <v>-1.6147986407981992E-2</v>
      </c>
      <c r="C175" s="1">
        <v>2.5895569067336767E-3</v>
      </c>
      <c r="D175" s="1">
        <v>3.088965519195918E-2</v>
      </c>
      <c r="F175" s="2">
        <v>43528</v>
      </c>
      <c r="G175" s="1">
        <v>-3.3984739591116212E-3</v>
      </c>
      <c r="H175" s="1">
        <v>-7.6234032743511218E-2</v>
      </c>
      <c r="I175" s="1">
        <v>-1.2619232479690485E-2</v>
      </c>
    </row>
    <row r="176" spans="1:9" x14ac:dyDescent="0.35">
      <c r="A176" s="2">
        <v>43234</v>
      </c>
      <c r="B176" s="1">
        <v>0</v>
      </c>
      <c r="C176" s="1">
        <v>4.0546094394350009E-2</v>
      </c>
      <c r="D176" s="1">
        <v>-5.9066782764183041E-2</v>
      </c>
      <c r="F176" s="2">
        <v>43535</v>
      </c>
      <c r="G176" s="1">
        <v>0</v>
      </c>
      <c r="H176" s="1">
        <v>5.1692923827393551E-2</v>
      </c>
      <c r="I176" s="1">
        <v>-1.9631908145795289E-3</v>
      </c>
    </row>
    <row r="177" spans="1:9" x14ac:dyDescent="0.35">
      <c r="A177" s="2">
        <v>43241</v>
      </c>
      <c r="B177" s="1">
        <v>-9.345862418237658E-3</v>
      </c>
      <c r="C177" s="1">
        <v>5.6330256442719981E-2</v>
      </c>
      <c r="D177" s="1">
        <v>-9.9503308531679793E-3</v>
      </c>
      <c r="F177" s="2">
        <v>43542</v>
      </c>
      <c r="G177" s="1">
        <v>-2.2376148729503619E-2</v>
      </c>
      <c r="H177" s="1">
        <v>-2.4451095864164423E-2</v>
      </c>
      <c r="I177" s="1">
        <v>2.018305593307863E-2</v>
      </c>
    </row>
    <row r="178" spans="1:9" x14ac:dyDescent="0.35">
      <c r="A178" s="2">
        <v>43248</v>
      </c>
      <c r="B178" s="1">
        <v>1.8605187831034486E-2</v>
      </c>
      <c r="C178" s="1">
        <v>2.9300476947782383E-2</v>
      </c>
      <c r="D178" s="1">
        <v>0</v>
      </c>
      <c r="F178" s="2">
        <v>43549</v>
      </c>
      <c r="G178" s="1">
        <v>-4.7982643859198941E-3</v>
      </c>
      <c r="H178" s="1">
        <v>-3.3072748274022193E-2</v>
      </c>
      <c r="I178" s="1">
        <v>3.1841977546027009E-2</v>
      </c>
    </row>
    <row r="179" spans="1:9" x14ac:dyDescent="0.35">
      <c r="A179" s="2">
        <v>43255</v>
      </c>
      <c r="B179" s="1">
        <v>1.3730192811902037E-2</v>
      </c>
      <c r="C179" s="1">
        <v>-1.6086137751624496E-2</v>
      </c>
      <c r="D179" s="1">
        <v>-3.4215080444514039E-2</v>
      </c>
      <c r="F179" s="2">
        <v>43556</v>
      </c>
      <c r="G179" s="1">
        <v>-8.7489069447610642E-4</v>
      </c>
      <c r="H179" s="1">
        <v>-4.2559614418796007E-2</v>
      </c>
      <c r="I179" s="1">
        <v>5.9213529962911494E-2</v>
      </c>
    </row>
    <row r="180" spans="1:9" x14ac:dyDescent="0.35">
      <c r="A180" s="2">
        <v>43262</v>
      </c>
      <c r="B180" s="1">
        <v>-4.6996319525774224E-2</v>
      </c>
      <c r="C180" s="1">
        <v>-1.5455953617805973E-3</v>
      </c>
      <c r="D180" s="1">
        <v>-1.5357207685957053E-2</v>
      </c>
      <c r="F180" s="2">
        <v>43563</v>
      </c>
      <c r="G180" s="1">
        <v>-3.5072372645654254E-3</v>
      </c>
      <c r="H180" s="1">
        <v>-8.4259403140717112E-3</v>
      </c>
      <c r="I180" s="1">
        <v>5.1403178459964852E-2</v>
      </c>
    </row>
    <row r="181" spans="1:9" x14ac:dyDescent="0.35">
      <c r="A181" s="2">
        <v>43269</v>
      </c>
      <c r="B181" s="1">
        <v>2.1911584610946354E-2</v>
      </c>
      <c r="C181" s="1">
        <v>4.0172131432815707E-2</v>
      </c>
      <c r="D181" s="1">
        <v>2.3928086559248857E-2</v>
      </c>
      <c r="F181" s="2">
        <v>43570</v>
      </c>
      <c r="G181" s="1">
        <v>-7.4939737974080989E-3</v>
      </c>
      <c r="H181" s="1">
        <v>-1.4723241552893942E-2</v>
      </c>
      <c r="I181" s="1">
        <v>-2.9233176766405865E-2</v>
      </c>
    </row>
    <row r="182" spans="1:9" x14ac:dyDescent="0.35">
      <c r="A182" s="2">
        <v>43276</v>
      </c>
      <c r="B182" s="1">
        <v>1.3656039091205012E-2</v>
      </c>
      <c r="C182" s="1">
        <v>5.5630087885179272E-2</v>
      </c>
      <c r="D182" s="1">
        <v>1.6511718007949636E-2</v>
      </c>
      <c r="F182" s="2">
        <v>43577</v>
      </c>
      <c r="G182" s="1">
        <v>-8.8889474172460393E-3</v>
      </c>
      <c r="H182" s="1">
        <v>-9.0637274104932428E-2</v>
      </c>
      <c r="I182" s="1">
        <v>-4.1341619327008791E-2</v>
      </c>
    </row>
    <row r="183" spans="1:9" x14ac:dyDescent="0.35">
      <c r="A183" s="2">
        <v>43283</v>
      </c>
      <c r="B183" s="1">
        <v>7.5575763360794333E-3</v>
      </c>
      <c r="C183" s="1">
        <v>3.9274768668308348E-2</v>
      </c>
      <c r="D183" s="1">
        <v>3.9176604911649274E-2</v>
      </c>
      <c r="F183" s="2">
        <v>43584</v>
      </c>
      <c r="G183" s="1">
        <v>1.0215500784451858E-2</v>
      </c>
      <c r="H183" s="1">
        <v>-9.5908649449853889E-2</v>
      </c>
      <c r="I183" s="1">
        <v>4.0997622075594681E-2</v>
      </c>
    </row>
    <row r="184" spans="1:9" x14ac:dyDescent="0.35">
      <c r="A184" s="2">
        <v>43290</v>
      </c>
      <c r="B184" s="1">
        <v>8.1800047119306891E-3</v>
      </c>
      <c r="C184" s="1">
        <v>0.24981179839637108</v>
      </c>
      <c r="D184" s="1">
        <v>1.3755254551498786E-2</v>
      </c>
      <c r="F184" s="2">
        <v>43591</v>
      </c>
      <c r="G184" s="1">
        <v>4.4179368953616531E-4</v>
      </c>
      <c r="H184" s="1">
        <v>3.421508044451415E-2</v>
      </c>
      <c r="I184" s="1">
        <v>-2.402622535174723E-2</v>
      </c>
    </row>
    <row r="185" spans="1:9" x14ac:dyDescent="0.35">
      <c r="A185" s="2">
        <v>43297</v>
      </c>
      <c r="B185" s="1">
        <v>-7.9518765028885018E-3</v>
      </c>
      <c r="C185" s="1">
        <v>1.8253440309350517E-2</v>
      </c>
      <c r="D185" s="1">
        <v>-0.11764164908895938</v>
      </c>
      <c r="F185" s="2">
        <v>43598</v>
      </c>
      <c r="G185" s="1">
        <v>7.042282625412951E-3</v>
      </c>
      <c r="H185" s="1">
        <v>-9.3312177141651825E-2</v>
      </c>
      <c r="I185" s="1">
        <v>-2.6435211855928802E-4</v>
      </c>
    </row>
    <row r="186" spans="1:9" x14ac:dyDescent="0.35">
      <c r="A186" s="2">
        <v>43304</v>
      </c>
      <c r="B186" s="1">
        <v>2.0097774804996606E-2</v>
      </c>
      <c r="C186" s="1">
        <v>-7.287637151334915E-2</v>
      </c>
      <c r="D186" s="1">
        <v>2.2070395399242521E-2</v>
      </c>
      <c r="F186" s="2">
        <v>43612</v>
      </c>
      <c r="G186" s="1">
        <v>4.7940819646743755E-3</v>
      </c>
      <c r="H186" s="1">
        <v>-2.5112700815075214E-2</v>
      </c>
      <c r="I186" s="1">
        <v>-5.1743791816399893E-3</v>
      </c>
    </row>
    <row r="187" spans="1:9" x14ac:dyDescent="0.35">
      <c r="A187" s="2">
        <v>43311</v>
      </c>
      <c r="B187" s="1">
        <v>-1.305149039478767E-2</v>
      </c>
      <c r="C187" s="1">
        <v>-0.16983727599495788</v>
      </c>
      <c r="D187" s="1">
        <v>-3.2548907214881823E-2</v>
      </c>
      <c r="F187" s="2">
        <v>43619</v>
      </c>
      <c r="G187" s="1">
        <v>7.3641225151350386E-3</v>
      </c>
      <c r="H187" s="1">
        <v>8.9833188851915283E-3</v>
      </c>
      <c r="I187" s="1">
        <v>6.2489175191496771E-2</v>
      </c>
    </row>
    <row r="188" spans="1:9" x14ac:dyDescent="0.35">
      <c r="A188" s="2">
        <v>43318</v>
      </c>
      <c r="B188" s="1">
        <v>1.1318620336833308E-3</v>
      </c>
      <c r="C188" s="1">
        <v>-3.6221263434318383E-2</v>
      </c>
      <c r="D188" s="1">
        <v>-8.2753961028912373E-2</v>
      </c>
      <c r="F188" s="2">
        <v>43626</v>
      </c>
      <c r="G188" s="1">
        <v>-1.8293193047325376E-2</v>
      </c>
      <c r="H188" s="1">
        <v>2.0121403199421028E-2</v>
      </c>
      <c r="I188" s="1">
        <v>-3.8930760027004921E-2</v>
      </c>
    </row>
    <row r="189" spans="1:9" x14ac:dyDescent="0.35">
      <c r="A189" s="2">
        <v>43325</v>
      </c>
      <c r="B189" s="1">
        <v>1.4598799421152631E-2</v>
      </c>
      <c r="C189" s="1">
        <v>9.5174069868901711E-3</v>
      </c>
      <c r="D189" s="1">
        <v>1.8100041643617937E-2</v>
      </c>
      <c r="F189" s="2">
        <v>43633</v>
      </c>
      <c r="G189" s="1">
        <v>-7.9435545675150473E-3</v>
      </c>
      <c r="H189" s="1">
        <v>3.5228691883744029E-2</v>
      </c>
      <c r="I189" s="1">
        <v>-3.2716777641532812E-3</v>
      </c>
    </row>
    <row r="190" spans="1:9" x14ac:dyDescent="0.35">
      <c r="A190" s="2">
        <v>43332</v>
      </c>
      <c r="B190" s="1">
        <v>1.7680018536172411E-2</v>
      </c>
      <c r="C190" s="1">
        <v>-5.56471787143916E-2</v>
      </c>
      <c r="D190" s="1">
        <v>-4.9531668242757024E-2</v>
      </c>
      <c r="F190" s="2">
        <v>43640</v>
      </c>
      <c r="G190" s="1">
        <v>1.1015753604485309E-2</v>
      </c>
      <c r="H190" s="1">
        <v>-1.6285741870785558E-2</v>
      </c>
      <c r="I190" s="1">
        <v>2.2242282078221718E-3</v>
      </c>
    </row>
    <row r="191" spans="1:9" x14ac:dyDescent="0.35">
      <c r="A191" s="2">
        <v>43339</v>
      </c>
      <c r="B191" s="1">
        <v>8.5069768127044622E-3</v>
      </c>
      <c r="C191" s="1">
        <v>-5.8927207731302889E-2</v>
      </c>
      <c r="D191" s="1">
        <v>8.8855133572084532E-3</v>
      </c>
      <c r="F191" s="2">
        <v>43647</v>
      </c>
      <c r="G191" s="1">
        <v>1.435743609831348E-2</v>
      </c>
      <c r="H191" s="1">
        <v>-4.9689708591315419E-2</v>
      </c>
      <c r="I191" s="1">
        <v>1.778267807485566E-2</v>
      </c>
    </row>
    <row r="192" spans="1:9" x14ac:dyDescent="0.35">
      <c r="A192" s="2">
        <v>43346</v>
      </c>
      <c r="B192" s="1">
        <v>-2.3070341000600916E-2</v>
      </c>
      <c r="C192" s="1">
        <v>0.16342898568071154</v>
      </c>
      <c r="D192" s="1">
        <v>-3.9792305052238935E-2</v>
      </c>
      <c r="F192" s="2">
        <v>43654</v>
      </c>
      <c r="G192" s="1">
        <v>1.1168500970576383E-2</v>
      </c>
      <c r="H192" s="1">
        <v>5.7353700847441276E-3</v>
      </c>
      <c r="I192" s="1">
        <v>-2.4217084276669135E-2</v>
      </c>
    </row>
    <row r="193" spans="1:9" x14ac:dyDescent="0.35">
      <c r="A193" s="2">
        <v>43353</v>
      </c>
      <c r="B193" s="1">
        <v>2.6539555234612312E-2</v>
      </c>
      <c r="C193" s="1">
        <v>-4.8854599235017032E-2</v>
      </c>
      <c r="D193" s="1">
        <v>7.5997063116447952E-2</v>
      </c>
      <c r="F193" s="2">
        <v>43661</v>
      </c>
      <c r="G193" s="1">
        <v>-6.8581494694540711E-3</v>
      </c>
      <c r="H193" s="1">
        <v>-1.9802627296179754E-2</v>
      </c>
      <c r="I193" s="1">
        <v>-1.7750056331916422E-2</v>
      </c>
    </row>
    <row r="194" spans="1:9" x14ac:dyDescent="0.35">
      <c r="A194" s="2">
        <v>43360</v>
      </c>
      <c r="B194" s="1">
        <v>2.9852963149681128E-2</v>
      </c>
      <c r="C194" s="1">
        <v>2.670385644742819E-2</v>
      </c>
      <c r="D194" s="1">
        <v>2.4755941725478171E-2</v>
      </c>
      <c r="F194" s="2">
        <v>43668</v>
      </c>
      <c r="G194" s="1">
        <v>0</v>
      </c>
      <c r="H194" s="1">
        <v>-1.6807118316381289E-2</v>
      </c>
      <c r="I194" s="1">
        <v>-9.9267107756716207E-3</v>
      </c>
    </row>
    <row r="195" spans="1:9" x14ac:dyDescent="0.35">
      <c r="A195" s="2">
        <v>43367</v>
      </c>
      <c r="B195" s="1">
        <v>-1.5668328157724665E-2</v>
      </c>
      <c r="C195" s="1">
        <v>-1.3262793878410445E-2</v>
      </c>
      <c r="D195" s="1">
        <v>4.9813705712219172E-2</v>
      </c>
      <c r="F195" s="2">
        <v>43675</v>
      </c>
      <c r="G195" s="1">
        <v>4.2918520815410843E-3</v>
      </c>
      <c r="H195" s="1">
        <v>-5.949868806234943E-3</v>
      </c>
      <c r="I195" s="1">
        <v>-4.3165155420256396E-2</v>
      </c>
    </row>
    <row r="196" spans="1:9" x14ac:dyDescent="0.35">
      <c r="A196" s="2">
        <v>43374</v>
      </c>
      <c r="B196" s="1">
        <v>-1.505081087980544E-2</v>
      </c>
      <c r="C196" s="1">
        <v>3.2832890072507594E-2</v>
      </c>
      <c r="D196" s="1">
        <v>-8.2603528535210122E-2</v>
      </c>
      <c r="F196" s="2">
        <v>43682</v>
      </c>
      <c r="G196" s="1">
        <v>-1.7145310672405669E-3</v>
      </c>
      <c r="H196" s="1">
        <v>-5.3404373842947744E-2</v>
      </c>
      <c r="I196" s="1">
        <v>-6.3423033746905038E-4</v>
      </c>
    </row>
    <row r="197" spans="1:9" x14ac:dyDescent="0.35">
      <c r="A197" s="2">
        <v>43381</v>
      </c>
      <c r="B197" s="1">
        <v>7.3386903934665546E-3</v>
      </c>
      <c r="C197" s="1">
        <v>-3.4168895615249897E-2</v>
      </c>
      <c r="D197" s="1">
        <v>2.4536252649469736E-2</v>
      </c>
      <c r="F197" s="2">
        <v>43689</v>
      </c>
      <c r="G197" s="1">
        <v>1.2787898049755688E-2</v>
      </c>
      <c r="H197" s="1">
        <v>-3.7567404362779028E-2</v>
      </c>
      <c r="I197" s="1">
        <v>-2.579781366524378E-2</v>
      </c>
    </row>
    <row r="198" spans="1:9" x14ac:dyDescent="0.35">
      <c r="A198" s="2">
        <v>43388</v>
      </c>
      <c r="B198" s="1">
        <v>-2.1528533611010897E-3</v>
      </c>
      <c r="C198" s="1">
        <v>9.0681105878592225E-2</v>
      </c>
      <c r="D198" s="1">
        <v>-4.2865606771374618E-2</v>
      </c>
      <c r="F198" s="2">
        <v>43696</v>
      </c>
      <c r="G198" s="1">
        <v>-2.5445306349947613E-3</v>
      </c>
      <c r="H198" s="1">
        <v>1.390843004613215E-2</v>
      </c>
      <c r="I198" s="1">
        <v>2.0481673285480565E-2</v>
      </c>
    </row>
    <row r="199" spans="1:9" x14ac:dyDescent="0.35">
      <c r="A199" s="2">
        <v>43395</v>
      </c>
      <c r="B199" s="1">
        <v>-2.3771700553162765E-2</v>
      </c>
      <c r="C199" s="1">
        <v>-1.7241806434505878E-2</v>
      </c>
      <c r="D199" s="1">
        <v>-1.5351178655761022E-2</v>
      </c>
      <c r="F199" s="2">
        <v>43703</v>
      </c>
      <c r="G199" s="1">
        <v>2.7226812700213952E-2</v>
      </c>
      <c r="H199" s="1">
        <v>6.4249876826577412E-3</v>
      </c>
      <c r="I199" s="1">
        <v>2.1186278122833496E-2</v>
      </c>
    </row>
    <row r="200" spans="1:9" x14ac:dyDescent="0.35">
      <c r="A200" s="2">
        <v>43402</v>
      </c>
      <c r="B200" s="1">
        <v>8.5705392211121775E-3</v>
      </c>
      <c r="C200" s="1">
        <v>-1.2500162764231494E-2</v>
      </c>
      <c r="D200" s="1">
        <v>6.2118468098199445E-2</v>
      </c>
      <c r="F200" s="2">
        <v>43710</v>
      </c>
      <c r="G200" s="1">
        <v>3.5319279007561336E-2</v>
      </c>
      <c r="H200" s="1">
        <v>-6.4249876826576622E-3</v>
      </c>
      <c r="I200" s="1">
        <v>2.1270825347133863E-2</v>
      </c>
    </row>
    <row r="201" spans="1:9" x14ac:dyDescent="0.35">
      <c r="A201" s="2">
        <v>43409</v>
      </c>
      <c r="B201" s="1">
        <v>-4.3859719432543286E-3</v>
      </c>
      <c r="C201" s="1">
        <v>-4.2395558967685619E-2</v>
      </c>
      <c r="D201" s="1">
        <v>1.6222835506887384E-2</v>
      </c>
      <c r="F201" s="2">
        <v>43717</v>
      </c>
      <c r="G201" s="1">
        <v>-3.996807878520206E-3</v>
      </c>
      <c r="H201" s="1">
        <v>-5.6833474763165991E-2</v>
      </c>
      <c r="I201" s="1">
        <v>1.7229117580507054E-2</v>
      </c>
    </row>
    <row r="202" spans="1:9" x14ac:dyDescent="0.35">
      <c r="A202" s="2">
        <v>43416</v>
      </c>
      <c r="B202" s="1">
        <v>1.3100624045698056E-2</v>
      </c>
      <c r="C202" s="1">
        <v>-2.5250510968887103E-2</v>
      </c>
      <c r="D202" s="1">
        <v>1.7772169745797668E-2</v>
      </c>
      <c r="F202" s="2">
        <v>43724</v>
      </c>
      <c r="G202" s="1">
        <v>-4.8173517490440743E-3</v>
      </c>
      <c r="H202" s="1">
        <v>-5.8651194523981339E-3</v>
      </c>
      <c r="I202" s="1">
        <v>-4.3010818993905854E-3</v>
      </c>
    </row>
    <row r="203" spans="1:9" x14ac:dyDescent="0.35">
      <c r="A203" s="2">
        <v>43423</v>
      </c>
      <c r="B203" s="1">
        <v>1.720472544963076E-2</v>
      </c>
      <c r="C203" s="1">
        <v>-6.2476941955386708E-2</v>
      </c>
      <c r="D203" s="1">
        <v>-9.8850915881404152E-3</v>
      </c>
      <c r="F203" s="2">
        <v>43731</v>
      </c>
      <c r="G203" s="1">
        <v>-5.2451199531476558E-3</v>
      </c>
      <c r="H203" s="1">
        <v>9.2632802033608352E-2</v>
      </c>
      <c r="I203" s="1">
        <v>-1.7172468508600502E-2</v>
      </c>
    </row>
    <row r="204" spans="1:9" x14ac:dyDescent="0.35">
      <c r="A204" s="2">
        <v>43430</v>
      </c>
      <c r="B204" s="1">
        <v>-1.5037877364540559E-2</v>
      </c>
      <c r="C204" s="1">
        <v>3.1032109247728461E-2</v>
      </c>
      <c r="D204" s="1">
        <v>-1.6867253965241635E-2</v>
      </c>
      <c r="F204" s="2">
        <v>43738</v>
      </c>
      <c r="G204" s="1">
        <v>1.9231361927887592E-2</v>
      </c>
      <c r="H204" s="1">
        <v>-6.8418543913013857E-2</v>
      </c>
      <c r="I204" s="1">
        <v>-2.3469944436241629E-2</v>
      </c>
    </row>
    <row r="205" spans="1:9" x14ac:dyDescent="0.35">
      <c r="A205" s="2">
        <v>43437</v>
      </c>
      <c r="B205" s="1">
        <v>-4.3384015985981298E-3</v>
      </c>
      <c r="C205" s="1">
        <v>-4.8373584284215711E-2</v>
      </c>
      <c r="D205" s="1">
        <v>5.1926802368212205E-3</v>
      </c>
      <c r="F205" s="2">
        <v>43745</v>
      </c>
      <c r="G205" s="1">
        <v>-2.3837913552762504E-3</v>
      </c>
      <c r="H205" s="1">
        <v>-5.4067221270275703E-2</v>
      </c>
      <c r="I205" s="1">
        <v>3.3331268786449007E-2</v>
      </c>
    </row>
    <row r="206" spans="1:9" x14ac:dyDescent="0.35">
      <c r="A206" s="2">
        <v>43444</v>
      </c>
      <c r="B206" s="1">
        <v>-1.7544309650909508E-2</v>
      </c>
      <c r="C206" s="1">
        <v>-3.1090587070031119E-2</v>
      </c>
      <c r="D206" s="1">
        <v>-5.3073464203364125E-2</v>
      </c>
      <c r="F206" s="2">
        <v>43752</v>
      </c>
      <c r="G206" s="1">
        <v>0</v>
      </c>
      <c r="H206" s="1">
        <v>-4.0485885260002205E-3</v>
      </c>
      <c r="I206" s="1">
        <v>2.2496977638133322E-2</v>
      </c>
    </row>
    <row r="207" spans="1:9" x14ac:dyDescent="0.35">
      <c r="A207" s="2">
        <v>43451</v>
      </c>
      <c r="B207" s="1">
        <v>3.5335725813110445E-3</v>
      </c>
      <c r="C207" s="1">
        <v>-1.2103022171243649E-2</v>
      </c>
      <c r="D207" s="1">
        <v>1.0007616074426413E-2</v>
      </c>
      <c r="F207" s="2">
        <v>43759</v>
      </c>
      <c r="G207" s="1">
        <v>-4.3850977184185531E-3</v>
      </c>
      <c r="H207" s="1">
        <v>-3.7194370008048927E-2</v>
      </c>
      <c r="I207" s="1">
        <v>1.871571819594112E-2</v>
      </c>
    </row>
    <row r="208" spans="1:9" x14ac:dyDescent="0.35">
      <c r="A208" s="2">
        <v>43458</v>
      </c>
      <c r="B208" s="1">
        <v>3.7642341602875447E-2</v>
      </c>
      <c r="C208" s="1">
        <v>1.9593693900401284E-2</v>
      </c>
      <c r="D208" s="1">
        <v>-2.6267135636687707E-3</v>
      </c>
      <c r="F208" s="2">
        <v>43766</v>
      </c>
      <c r="G208" s="1">
        <v>-9.2314522727463232E-3</v>
      </c>
      <c r="H208" s="1">
        <v>-1.5915455305899457E-2</v>
      </c>
      <c r="I208" s="1">
        <v>-1.5113637810048184E-2</v>
      </c>
    </row>
    <row r="209" spans="1:9" x14ac:dyDescent="0.35">
      <c r="A209" s="2">
        <v>43465</v>
      </c>
      <c r="B209" s="1">
        <v>-4.6818557536148879E-3</v>
      </c>
      <c r="C209" s="1">
        <v>-1.5037877364540559E-2</v>
      </c>
      <c r="D209" s="1">
        <v>2.4862793047520322E-2</v>
      </c>
      <c r="F209" s="2">
        <v>43773</v>
      </c>
      <c r="G209" s="1">
        <v>-5.2557226296711659E-3</v>
      </c>
      <c r="H209" s="1">
        <v>6.0184134756485576E-2</v>
      </c>
      <c r="I209" s="1">
        <v>1.5821720393728457E-2</v>
      </c>
    </row>
    <row r="210" spans="1:9" x14ac:dyDescent="0.35">
      <c r="A210" s="2">
        <v>43472</v>
      </c>
      <c r="B210" s="1">
        <v>-1.7079423451561474E-3</v>
      </c>
      <c r="C210" s="1">
        <v>1.5140048312150113E-3</v>
      </c>
      <c r="D210" s="1">
        <v>2.9966913963089838E-2</v>
      </c>
      <c r="F210" s="2">
        <v>43780</v>
      </c>
      <c r="G210" s="1">
        <v>-6.9148129905840187E-3</v>
      </c>
      <c r="H210" s="1">
        <v>-7.4185440488578683E-2</v>
      </c>
      <c r="I210" s="1">
        <v>-7.0808258368028668E-4</v>
      </c>
    </row>
    <row r="211" spans="1:9" x14ac:dyDescent="0.35">
      <c r="A211" s="2">
        <v>43479</v>
      </c>
      <c r="B211" s="1">
        <v>1.2812301560485399E-3</v>
      </c>
      <c r="C211" s="1">
        <v>0.12364913812279092</v>
      </c>
      <c r="D211" s="1">
        <v>5.746324542286077E-2</v>
      </c>
      <c r="F211" s="2">
        <v>43794</v>
      </c>
      <c r="G211" s="1">
        <v>2.4390255993587892E-3</v>
      </c>
      <c r="H211" s="1">
        <v>-3.1623188430512185E-2</v>
      </c>
      <c r="I211" s="1">
        <v>-1.7581101416396221E-2</v>
      </c>
    </row>
    <row r="212" spans="1:9" x14ac:dyDescent="0.35">
      <c r="A212" s="2">
        <v>43486</v>
      </c>
      <c r="B212" s="1">
        <v>8.5324237258417558E-4</v>
      </c>
      <c r="C212" s="1">
        <v>-9.4023526783903934E-3</v>
      </c>
      <c r="D212" s="1">
        <v>1.6935044630998482E-2</v>
      </c>
      <c r="F212" s="2">
        <v>43801</v>
      </c>
      <c r="G212" s="1">
        <v>4.8602768822526626E-3</v>
      </c>
      <c r="H212" s="1">
        <v>-5.7867382320548687E-2</v>
      </c>
      <c r="I212" s="1">
        <v>4.9454398201396682E-3</v>
      </c>
    </row>
    <row r="213" spans="1:9" x14ac:dyDescent="0.35">
      <c r="A213" s="2">
        <v>43493</v>
      </c>
      <c r="B213" s="1">
        <v>-4.2735107773820497E-3</v>
      </c>
      <c r="C213" s="1">
        <v>1.140569224656556E-2</v>
      </c>
      <c r="D213" s="1">
        <v>2.0033825133197732E-2</v>
      </c>
      <c r="F213" s="2">
        <v>43808</v>
      </c>
      <c r="G213" s="1">
        <v>-2.0408871631207123E-2</v>
      </c>
      <c r="H213" s="1">
        <v>8.4746269909722356E-3</v>
      </c>
      <c r="I213" s="1">
        <v>2.5486841923837055E-2</v>
      </c>
    </row>
    <row r="214" spans="1:9" x14ac:dyDescent="0.35">
      <c r="A214" s="2">
        <v>43500</v>
      </c>
      <c r="B214" s="1">
        <v>0</v>
      </c>
      <c r="C214" s="1">
        <v>3.3300064071874295E-3</v>
      </c>
      <c r="D214" s="1">
        <v>-2.7467043554678182E-2</v>
      </c>
      <c r="F214" s="2">
        <v>43815</v>
      </c>
      <c r="G214" s="1">
        <v>-5.789925190412523E-3</v>
      </c>
      <c r="H214" s="1">
        <v>-1.7021687569430524E-2</v>
      </c>
      <c r="I214" s="1">
        <v>1.440591261716662E-2</v>
      </c>
    </row>
    <row r="215" spans="1:9" x14ac:dyDescent="0.35">
      <c r="A215" s="2">
        <v>43507</v>
      </c>
      <c r="B215" s="1">
        <v>2.7456846233039289E-2</v>
      </c>
      <c r="C215" s="1">
        <v>3.9814252991848221E-3</v>
      </c>
      <c r="D215" s="1">
        <v>-1.1614976549214102E-2</v>
      </c>
      <c r="F215" s="2">
        <v>43822</v>
      </c>
      <c r="G215" s="1">
        <v>-7.0759920632526346E-3</v>
      </c>
      <c r="H215" s="1">
        <v>1.0672459890771759E-2</v>
      </c>
      <c r="I215" s="1">
        <v>2.9593318428746945E-2</v>
      </c>
    </row>
    <row r="216" spans="1:9" x14ac:dyDescent="0.35">
      <c r="A216" s="2">
        <v>43514</v>
      </c>
      <c r="B216" s="1">
        <v>-5.0125418235442863E-3</v>
      </c>
      <c r="C216" s="1">
        <v>1.642073021232749E-2</v>
      </c>
      <c r="D216" s="1">
        <v>-1.330933136878038E-2</v>
      </c>
      <c r="F216" s="2">
        <v>43829</v>
      </c>
      <c r="G216" s="1">
        <v>-8.3577104739615776E-4</v>
      </c>
      <c r="H216" s="1">
        <v>-6.3897980987708981E-3</v>
      </c>
      <c r="I216" s="1">
        <v>1.1596390749080445E-2</v>
      </c>
    </row>
    <row r="217" spans="1:9" x14ac:dyDescent="0.35">
      <c r="A217" s="2">
        <v>43521</v>
      </c>
      <c r="B217" s="1">
        <v>-1.2642393415176468E-2</v>
      </c>
      <c r="C217" s="1">
        <v>-3.3115608784497437E-2</v>
      </c>
      <c r="D217" s="1">
        <v>6.2653499107203281E-3</v>
      </c>
      <c r="F217" s="2">
        <v>43836</v>
      </c>
      <c r="G217" s="1">
        <v>-1.7714507932317755E-2</v>
      </c>
      <c r="H217" s="1">
        <v>5.2040878125043398E-2</v>
      </c>
      <c r="I217" s="1">
        <v>1.2432202837178103E-2</v>
      </c>
    </row>
    <row r="218" spans="1:9" x14ac:dyDescent="0.35">
      <c r="A218" s="2">
        <v>43528</v>
      </c>
      <c r="B218" s="1">
        <v>-3.3984739591116212E-3</v>
      </c>
      <c r="C218" s="1">
        <v>-7.6234032743511218E-2</v>
      </c>
      <c r="D218" s="1">
        <v>-1.2619232479690485E-2</v>
      </c>
      <c r="F218" s="2">
        <v>43843</v>
      </c>
      <c r="G218" s="1">
        <v>8.4746269909722356E-3</v>
      </c>
      <c r="H218" s="1">
        <v>5.6200100398137005E-2</v>
      </c>
      <c r="I218" s="1">
        <v>1.6555334036074128E-2</v>
      </c>
    </row>
    <row r="219" spans="1:9" x14ac:dyDescent="0.35">
      <c r="A219" s="2">
        <v>43535</v>
      </c>
      <c r="B219" s="1">
        <v>0</v>
      </c>
      <c r="C219" s="1">
        <v>5.1692923827393551E-2</v>
      </c>
      <c r="D219" s="1">
        <v>-1.9631908145795289E-3</v>
      </c>
      <c r="F219" s="2">
        <v>43850</v>
      </c>
      <c r="G219" s="1">
        <v>-1.689189590844829E-3</v>
      </c>
      <c r="H219" s="1">
        <v>-4.1101675685551918E-2</v>
      </c>
      <c r="I219" s="1">
        <v>1.1326093157551809E-2</v>
      </c>
    </row>
    <row r="220" spans="1:9" x14ac:dyDescent="0.35">
      <c r="A220" s="2">
        <v>43542</v>
      </c>
      <c r="B220" s="1">
        <v>-2.2376148729503619E-2</v>
      </c>
      <c r="C220" s="1">
        <v>-2.4451095864164423E-2</v>
      </c>
      <c r="D220" s="1">
        <v>2.018305593307863E-2</v>
      </c>
      <c r="F220" s="2">
        <v>43857</v>
      </c>
      <c r="G220" s="1">
        <v>2.215346607169514E-2</v>
      </c>
      <c r="H220" s="1">
        <v>-4.0040093533821189E-3</v>
      </c>
      <c r="I220" s="1">
        <v>-5.1354751658411198E-2</v>
      </c>
    </row>
    <row r="221" spans="1:9" x14ac:dyDescent="0.35">
      <c r="A221" s="2">
        <v>43549</v>
      </c>
      <c r="B221" s="1">
        <v>-4.7982643859198941E-3</v>
      </c>
      <c r="C221" s="1">
        <v>-3.3072748274022193E-2</v>
      </c>
      <c r="D221" s="1">
        <v>3.1841977546027009E-2</v>
      </c>
      <c r="F221" s="2">
        <v>43864</v>
      </c>
      <c r="G221" s="1">
        <v>2.8895788939681134E-3</v>
      </c>
      <c r="H221" s="1">
        <v>2.0040086867152622E-3</v>
      </c>
      <c r="I221" s="1">
        <v>8.2922488972549599E-3</v>
      </c>
    </row>
    <row r="222" spans="1:9" x14ac:dyDescent="0.35">
      <c r="A222" s="2">
        <v>43556</v>
      </c>
      <c r="B222" s="1">
        <v>-8.7489069447610642E-4</v>
      </c>
      <c r="C222" s="1">
        <v>-4.2559614418796007E-2</v>
      </c>
      <c r="D222" s="1">
        <v>5.9213529962911494E-2</v>
      </c>
      <c r="F222" s="2">
        <v>43871</v>
      </c>
      <c r="G222" s="1">
        <v>-1.495044457843912E-2</v>
      </c>
      <c r="H222" s="1">
        <v>3.3467690471084929E-2</v>
      </c>
      <c r="I222" s="1">
        <v>-1.6135700779497818E-3</v>
      </c>
    </row>
    <row r="223" spans="1:9" x14ac:dyDescent="0.35">
      <c r="A223" s="2">
        <v>43563</v>
      </c>
      <c r="B223" s="1">
        <v>-3.5072372645654254E-3</v>
      </c>
      <c r="C223" s="1">
        <v>-8.4259403140717112E-3</v>
      </c>
      <c r="D223" s="1">
        <v>5.1403178459964852E-2</v>
      </c>
    </row>
    <row r="224" spans="1:9" x14ac:dyDescent="0.35">
      <c r="A224" s="2">
        <v>43570</v>
      </c>
      <c r="B224" s="1">
        <v>-7.4939737974080989E-3</v>
      </c>
      <c r="C224" s="1">
        <v>-1.4723241552893942E-2</v>
      </c>
      <c r="D224" s="1">
        <v>-2.9233176766405865E-2</v>
      </c>
    </row>
    <row r="225" spans="1:4" x14ac:dyDescent="0.35">
      <c r="A225" s="2">
        <v>43577</v>
      </c>
      <c r="B225" s="1">
        <v>-8.8889474172460393E-3</v>
      </c>
      <c r="C225" s="1">
        <v>-9.0637274104932428E-2</v>
      </c>
      <c r="D225" s="1">
        <v>-4.1341619327008791E-2</v>
      </c>
    </row>
    <row r="226" spans="1:4" x14ac:dyDescent="0.35">
      <c r="A226" s="2">
        <v>43584</v>
      </c>
      <c r="B226" s="1">
        <v>1.0215500784451858E-2</v>
      </c>
      <c r="C226" s="1">
        <v>-9.5908649449853889E-2</v>
      </c>
      <c r="D226" s="1">
        <v>4.0997622075594681E-2</v>
      </c>
    </row>
    <row r="227" spans="1:4" x14ac:dyDescent="0.35">
      <c r="A227" s="2">
        <v>43591</v>
      </c>
      <c r="B227" s="1">
        <v>4.4179368953616531E-4</v>
      </c>
      <c r="C227" s="1">
        <v>3.421508044451415E-2</v>
      </c>
      <c r="D227" s="1">
        <v>-2.402622535174723E-2</v>
      </c>
    </row>
    <row r="228" spans="1:4" x14ac:dyDescent="0.35">
      <c r="A228" s="2">
        <v>43598</v>
      </c>
      <c r="B228" s="1">
        <v>7.042282625412951E-3</v>
      </c>
      <c r="C228" s="1">
        <v>-9.3312177141651825E-2</v>
      </c>
      <c r="D228" s="1">
        <v>-2.6435211855928802E-4</v>
      </c>
    </row>
    <row r="229" spans="1:4" x14ac:dyDescent="0.35">
      <c r="A229" s="2">
        <v>43605</v>
      </c>
      <c r="B229" s="1">
        <v>3.9395980040803098E-3</v>
      </c>
      <c r="C229" s="1">
        <v>0.22114554865153679</v>
      </c>
      <c r="D229" s="1">
        <v>3.2556680172751887E-2</v>
      </c>
    </row>
    <row r="230" spans="1:4" x14ac:dyDescent="0.35">
      <c r="A230" s="2">
        <v>43612</v>
      </c>
      <c r="B230" s="1">
        <v>4.7940819646743755E-3</v>
      </c>
      <c r="C230" s="1">
        <v>-2.5112700815075214E-2</v>
      </c>
      <c r="D230" s="1">
        <v>-5.1743791816399893E-3</v>
      </c>
    </row>
    <row r="231" spans="1:4" x14ac:dyDescent="0.35">
      <c r="A231" s="2">
        <v>43619</v>
      </c>
      <c r="B231" s="1">
        <v>7.3641225151350386E-3</v>
      </c>
      <c r="C231" s="1">
        <v>8.9833188851915283E-3</v>
      </c>
      <c r="D231" s="1">
        <v>6.2489175191496771E-2</v>
      </c>
    </row>
    <row r="232" spans="1:4" x14ac:dyDescent="0.35">
      <c r="A232" s="2">
        <v>43626</v>
      </c>
      <c r="B232" s="1">
        <v>-1.8293193047325376E-2</v>
      </c>
      <c r="C232" s="1">
        <v>2.0121403199421028E-2</v>
      </c>
      <c r="D232" s="1">
        <v>-3.8930760027004921E-2</v>
      </c>
    </row>
    <row r="233" spans="1:4" x14ac:dyDescent="0.35">
      <c r="A233" s="2">
        <v>43633</v>
      </c>
      <c r="B233" s="1">
        <v>-7.9435545675150473E-3</v>
      </c>
      <c r="C233" s="1">
        <v>3.5228691883744029E-2</v>
      </c>
      <c r="D233" s="1">
        <v>-3.2716777641532812E-3</v>
      </c>
    </row>
    <row r="234" spans="1:4" x14ac:dyDescent="0.35">
      <c r="A234" s="2">
        <v>43640</v>
      </c>
      <c r="B234" s="1">
        <v>1.1015753604485309E-2</v>
      </c>
      <c r="C234" s="1">
        <v>-1.6285741870785558E-2</v>
      </c>
      <c r="D234" s="1">
        <v>2.2242282078221718E-3</v>
      </c>
    </row>
    <row r="235" spans="1:4" x14ac:dyDescent="0.35">
      <c r="A235" s="2">
        <v>43647</v>
      </c>
      <c r="B235" s="1">
        <v>1.435743609831348E-2</v>
      </c>
      <c r="C235" s="1">
        <v>-4.9689708591315419E-2</v>
      </c>
      <c r="D235" s="1">
        <v>1.778267807485566E-2</v>
      </c>
    </row>
    <row r="236" spans="1:4" x14ac:dyDescent="0.35">
      <c r="A236" s="2">
        <v>43654</v>
      </c>
      <c r="B236" s="1">
        <v>1.1168500970576383E-2</v>
      </c>
      <c r="C236" s="1">
        <v>5.7353700847441276E-3</v>
      </c>
      <c r="D236" s="1">
        <v>-2.4217084276669135E-2</v>
      </c>
    </row>
    <row r="237" spans="1:4" x14ac:dyDescent="0.35">
      <c r="A237" s="2">
        <v>43661</v>
      </c>
      <c r="B237" s="1">
        <v>-6.8581494694540711E-3</v>
      </c>
      <c r="C237" s="1">
        <v>-1.9802627296179754E-2</v>
      </c>
      <c r="D237" s="1">
        <v>-1.7750056331916422E-2</v>
      </c>
    </row>
    <row r="238" spans="1:4" x14ac:dyDescent="0.35">
      <c r="A238" s="2">
        <v>43668</v>
      </c>
      <c r="B238" s="1">
        <v>0</v>
      </c>
      <c r="C238" s="1">
        <v>-1.6807118316381289E-2</v>
      </c>
      <c r="D238" s="1">
        <v>-9.9267107756716207E-3</v>
      </c>
    </row>
    <row r="239" spans="1:4" x14ac:dyDescent="0.35">
      <c r="A239" s="2">
        <v>43675</v>
      </c>
      <c r="B239" s="1">
        <v>4.2918520815410843E-3</v>
      </c>
      <c r="C239" s="1">
        <v>-5.949868806234943E-3</v>
      </c>
      <c r="D239" s="1">
        <v>-4.3165155420256396E-2</v>
      </c>
    </row>
    <row r="240" spans="1:4" x14ac:dyDescent="0.35">
      <c r="A240" s="2">
        <v>43682</v>
      </c>
      <c r="B240" s="1">
        <v>-1.7145310672405669E-3</v>
      </c>
      <c r="C240" s="1">
        <v>-5.3404373842947744E-2</v>
      </c>
      <c r="D240" s="1">
        <v>-6.3423033746905038E-4</v>
      </c>
    </row>
    <row r="241" spans="1:4" x14ac:dyDescent="0.35">
      <c r="A241" s="2">
        <v>43689</v>
      </c>
      <c r="B241" s="1">
        <v>1.2787898049755688E-2</v>
      </c>
      <c r="C241" s="1">
        <v>-3.7567404362779028E-2</v>
      </c>
      <c r="D241" s="1">
        <v>-2.579781366524378E-2</v>
      </c>
    </row>
    <row r="242" spans="1:4" x14ac:dyDescent="0.35">
      <c r="A242" s="2">
        <v>43696</v>
      </c>
      <c r="B242" s="1">
        <v>-2.5445306349947613E-3</v>
      </c>
      <c r="C242" s="1">
        <v>1.390843004613215E-2</v>
      </c>
      <c r="D242" s="1">
        <v>2.0481673285480565E-2</v>
      </c>
    </row>
    <row r="243" spans="1:4" x14ac:dyDescent="0.35">
      <c r="A243" s="2">
        <v>43703</v>
      </c>
      <c r="B243" s="1">
        <v>2.7226812700213952E-2</v>
      </c>
      <c r="C243" s="1">
        <v>6.4249876826577412E-3</v>
      </c>
      <c r="D243" s="1">
        <v>2.1186278122833496E-2</v>
      </c>
    </row>
    <row r="244" spans="1:4" x14ac:dyDescent="0.35">
      <c r="A244" s="2">
        <v>43710</v>
      </c>
      <c r="B244" s="1">
        <v>3.5319279007561336E-2</v>
      </c>
      <c r="C244" s="1">
        <v>-6.4249876826576622E-3</v>
      </c>
      <c r="D244" s="1">
        <v>2.1270825347133863E-2</v>
      </c>
    </row>
    <row r="245" spans="1:4" x14ac:dyDescent="0.35">
      <c r="A245" s="2">
        <v>43717</v>
      </c>
      <c r="B245" s="1">
        <v>-3.996807878520206E-3</v>
      </c>
      <c r="C245" s="1">
        <v>-5.6833474763165991E-2</v>
      </c>
      <c r="D245" s="1">
        <v>1.7229117580507054E-2</v>
      </c>
    </row>
    <row r="246" spans="1:4" x14ac:dyDescent="0.35">
      <c r="A246" s="2">
        <v>43724</v>
      </c>
      <c r="B246" s="1">
        <v>-4.8173517490440743E-3</v>
      </c>
      <c r="C246" s="1">
        <v>-5.8651194523981339E-3</v>
      </c>
      <c r="D246" s="1">
        <v>-4.3010818993905854E-3</v>
      </c>
    </row>
    <row r="247" spans="1:4" x14ac:dyDescent="0.35">
      <c r="A247" s="2">
        <v>43731</v>
      </c>
      <c r="B247" s="1">
        <v>-5.2451199531476558E-3</v>
      </c>
      <c r="C247" s="1">
        <v>9.2632802033608352E-2</v>
      </c>
      <c r="D247" s="1">
        <v>-1.7172468508600502E-2</v>
      </c>
    </row>
    <row r="248" spans="1:4" x14ac:dyDescent="0.35">
      <c r="A248" s="2">
        <v>43738</v>
      </c>
      <c r="B248" s="1">
        <v>1.9231361927887592E-2</v>
      </c>
      <c r="C248" s="1">
        <v>-6.8418543913013857E-2</v>
      </c>
      <c r="D248" s="1">
        <v>-2.3469944436241629E-2</v>
      </c>
    </row>
    <row r="249" spans="1:4" x14ac:dyDescent="0.35">
      <c r="A249" s="2">
        <v>43745</v>
      </c>
      <c r="B249" s="1">
        <v>-2.3837913552762504E-3</v>
      </c>
      <c r="C249" s="1">
        <v>-5.4067221270275703E-2</v>
      </c>
      <c r="D249" s="1">
        <v>3.3331268786449007E-2</v>
      </c>
    </row>
    <row r="250" spans="1:4" x14ac:dyDescent="0.35">
      <c r="A250" s="2">
        <v>43752</v>
      </c>
      <c r="B250" s="1">
        <v>0</v>
      </c>
      <c r="C250" s="1">
        <v>-4.0485885260002205E-3</v>
      </c>
      <c r="D250" s="1">
        <v>2.2496977638133322E-2</v>
      </c>
    </row>
    <row r="251" spans="1:4" x14ac:dyDescent="0.35">
      <c r="A251" s="2">
        <v>43759</v>
      </c>
      <c r="B251" s="1">
        <v>-4.3850977184185531E-3</v>
      </c>
      <c r="C251" s="1">
        <v>-3.7194370008048927E-2</v>
      </c>
      <c r="D251" s="1">
        <v>1.871571819594112E-2</v>
      </c>
    </row>
    <row r="252" spans="1:4" x14ac:dyDescent="0.35">
      <c r="A252" s="2">
        <v>43766</v>
      </c>
      <c r="B252" s="1">
        <v>-9.2314522727463232E-3</v>
      </c>
      <c r="C252" s="1">
        <v>-1.5915455305899457E-2</v>
      </c>
      <c r="D252" s="1">
        <v>-1.5113637810048184E-2</v>
      </c>
    </row>
    <row r="253" spans="1:4" x14ac:dyDescent="0.35">
      <c r="A253" s="2">
        <v>43773</v>
      </c>
      <c r="B253" s="1">
        <v>-5.2557226296711659E-3</v>
      </c>
      <c r="C253" s="1">
        <v>6.0184134756485576E-2</v>
      </c>
      <c r="D253" s="1">
        <v>1.5821720393728457E-2</v>
      </c>
    </row>
    <row r="254" spans="1:4" x14ac:dyDescent="0.35">
      <c r="A254" s="2">
        <v>43780</v>
      </c>
      <c r="B254" s="1">
        <v>-6.9148129905840187E-3</v>
      </c>
      <c r="C254" s="1">
        <v>-7.4185440488578683E-2</v>
      </c>
      <c r="D254" s="1">
        <v>-7.0808258368028668E-4</v>
      </c>
    </row>
    <row r="255" spans="1:4" x14ac:dyDescent="0.35">
      <c r="A255" s="2">
        <v>43787</v>
      </c>
      <c r="B255" s="1">
        <v>2.8530689824064807E-3</v>
      </c>
      <c r="C255" s="1">
        <v>0.10882522245851654</v>
      </c>
      <c r="D255" s="1">
        <v>-7.8221803061395822E-3</v>
      </c>
    </row>
    <row r="256" spans="1:4" x14ac:dyDescent="0.35">
      <c r="A256" s="2">
        <v>43794</v>
      </c>
      <c r="B256" s="1">
        <v>2.4390255993587892E-3</v>
      </c>
      <c r="C256" s="1">
        <v>-3.1623188430512185E-2</v>
      </c>
      <c r="D256" s="1">
        <v>-1.7581101416396221E-2</v>
      </c>
    </row>
    <row r="257" spans="1:4" x14ac:dyDescent="0.35">
      <c r="A257" s="2">
        <v>43801</v>
      </c>
      <c r="B257" s="1">
        <v>4.8602768822526626E-3</v>
      </c>
      <c r="C257" s="1">
        <v>-5.7867382320548687E-2</v>
      </c>
      <c r="D257" s="1">
        <v>4.9454398201396682E-3</v>
      </c>
    </row>
    <row r="258" spans="1:4" x14ac:dyDescent="0.35">
      <c r="A258" s="2">
        <v>43808</v>
      </c>
      <c r="B258" s="1">
        <v>-2.0408871631207123E-2</v>
      </c>
      <c r="C258" s="1">
        <v>8.4746269909722356E-3</v>
      </c>
      <c r="D258" s="1">
        <v>2.5486841923837055E-2</v>
      </c>
    </row>
    <row r="259" spans="1:4" x14ac:dyDescent="0.35">
      <c r="A259" s="2">
        <v>43815</v>
      </c>
      <c r="B259" s="1">
        <v>-5.789925190412523E-3</v>
      </c>
      <c r="C259" s="1">
        <v>-1.7021687569430524E-2</v>
      </c>
      <c r="D259" s="1">
        <v>1.440591261716662E-2</v>
      </c>
    </row>
    <row r="260" spans="1:4" x14ac:dyDescent="0.35">
      <c r="A260" s="2">
        <v>43822</v>
      </c>
      <c r="B260" s="1">
        <v>-7.0759920632526346E-3</v>
      </c>
      <c r="C260" s="1">
        <v>1.0672459890771759E-2</v>
      </c>
      <c r="D260" s="1">
        <v>2.9593318428746945E-2</v>
      </c>
    </row>
    <row r="261" spans="1:4" x14ac:dyDescent="0.35">
      <c r="A261" s="2">
        <v>43829</v>
      </c>
      <c r="B261" s="1">
        <v>-8.3577104739615776E-4</v>
      </c>
      <c r="C261" s="1">
        <v>-6.3897980987708981E-3</v>
      </c>
      <c r="D261" s="1">
        <v>1.1596390749080445E-2</v>
      </c>
    </row>
    <row r="262" spans="1:4" x14ac:dyDescent="0.35">
      <c r="A262" s="2">
        <v>43836</v>
      </c>
      <c r="B262" s="1">
        <v>-1.7714507932317755E-2</v>
      </c>
      <c r="C262" s="1">
        <v>5.2040878125043398E-2</v>
      </c>
      <c r="D262" s="1">
        <v>1.2432202837178103E-2</v>
      </c>
    </row>
    <row r="263" spans="1:4" x14ac:dyDescent="0.35">
      <c r="A263" s="2">
        <v>43843</v>
      </c>
      <c r="B263" s="1">
        <v>8.4746269909722356E-3</v>
      </c>
      <c r="C263" s="1">
        <v>5.6200100398137005E-2</v>
      </c>
      <c r="D263" s="1">
        <v>1.6555334036074128E-2</v>
      </c>
    </row>
    <row r="264" spans="1:4" x14ac:dyDescent="0.35">
      <c r="A264" s="2">
        <v>43850</v>
      </c>
      <c r="B264" s="1">
        <v>-1.689189590844829E-3</v>
      </c>
      <c r="C264" s="1">
        <v>-4.1101675685551918E-2</v>
      </c>
      <c r="D264" s="1">
        <v>1.1326093157551809E-2</v>
      </c>
    </row>
    <row r="265" spans="1:4" x14ac:dyDescent="0.35">
      <c r="A265" s="2">
        <v>43857</v>
      </c>
      <c r="B265" s="1">
        <v>2.215346607169514E-2</v>
      </c>
      <c r="C265" s="1">
        <v>-4.0040093533821189E-3</v>
      </c>
      <c r="D265" s="1">
        <v>-5.1354751658411198E-2</v>
      </c>
    </row>
    <row r="266" spans="1:4" x14ac:dyDescent="0.35">
      <c r="A266" s="2">
        <v>43864</v>
      </c>
      <c r="B266" s="1">
        <v>2.8895788939681134E-3</v>
      </c>
      <c r="C266" s="1">
        <v>2.0040086867152622E-3</v>
      </c>
      <c r="D266" s="1">
        <v>8.2922488972549599E-3</v>
      </c>
    </row>
    <row r="267" spans="1:4" x14ac:dyDescent="0.35">
      <c r="A267" s="2">
        <v>43871</v>
      </c>
      <c r="B267" s="1">
        <v>-1.495044457843912E-2</v>
      </c>
      <c r="C267" s="1">
        <v>3.3467690471084929E-2</v>
      </c>
      <c r="D267" s="1">
        <v>-1.6135700779497818E-3</v>
      </c>
    </row>
  </sheetData>
  <sortState xmlns:xlrd2="http://schemas.microsoft.com/office/spreadsheetml/2017/richdata2" ref="F3:I222">
    <sortCondition ref="F3:F222"/>
  </sortState>
  <mergeCells count="1">
    <mergeCell ref="F1:I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22"/>
  <sheetViews>
    <sheetView topLeftCell="B13" workbookViewId="0">
      <selection activeCell="M28" sqref="M28"/>
    </sheetView>
  </sheetViews>
  <sheetFormatPr defaultRowHeight="14.5" x14ac:dyDescent="0.35"/>
  <cols>
    <col min="1" max="1" width="12.90625" style="1" customWidth="1"/>
    <col min="2" max="6" width="8.7265625" style="1"/>
    <col min="7" max="7" width="23.90625" style="1" customWidth="1"/>
    <col min="8" max="8" width="12.6328125" style="1" customWidth="1"/>
    <col min="9" max="9" width="18.26953125" style="1" customWidth="1"/>
    <col min="10" max="10" width="11.54296875" style="1" customWidth="1"/>
    <col min="11" max="11" width="18.6328125" style="1" customWidth="1"/>
    <col min="12" max="16384" width="8.7265625" style="1"/>
  </cols>
  <sheetData>
    <row r="1" spans="1:10" ht="15" thickBot="1" x14ac:dyDescent="0.4">
      <c r="A1" s="56" t="s">
        <v>34</v>
      </c>
      <c r="B1" s="56"/>
      <c r="C1" s="56"/>
      <c r="D1" s="56"/>
    </row>
    <row r="2" spans="1:10" x14ac:dyDescent="0.35">
      <c r="A2" s="1" t="s">
        <v>3</v>
      </c>
      <c r="B2" s="1" t="s">
        <v>0</v>
      </c>
      <c r="C2" s="1" t="s">
        <v>1</v>
      </c>
      <c r="D2" s="1" t="s">
        <v>2</v>
      </c>
      <c r="G2" s="15"/>
      <c r="H2" s="15" t="s">
        <v>0</v>
      </c>
      <c r="I2" s="15" t="s">
        <v>1</v>
      </c>
      <c r="J2" s="15" t="s">
        <v>2</v>
      </c>
    </row>
    <row r="3" spans="1:10" x14ac:dyDescent="0.35">
      <c r="A3" s="2">
        <v>42030</v>
      </c>
      <c r="B3" s="1">
        <v>5.1780332541119765E-2</v>
      </c>
      <c r="C3" s="1">
        <v>-7.6308193063324301E-2</v>
      </c>
      <c r="D3" s="1">
        <v>-4.6852554572724206E-2</v>
      </c>
      <c r="G3" s="16"/>
      <c r="H3" s="16"/>
      <c r="I3" s="16"/>
      <c r="J3" s="16"/>
    </row>
    <row r="4" spans="1:10" x14ac:dyDescent="0.35">
      <c r="A4" s="2">
        <v>42037</v>
      </c>
      <c r="B4" s="1">
        <v>-3.0745376421722835E-2</v>
      </c>
      <c r="C4" s="1">
        <v>-8.8496152769824993E-3</v>
      </c>
      <c r="D4" s="1">
        <v>4.4677965334299567E-2</v>
      </c>
      <c r="G4" s="16" t="s">
        <v>15</v>
      </c>
      <c r="H4" s="16">
        <v>4.518048897488725E-3</v>
      </c>
      <c r="I4" s="16">
        <v>-6.1783055996301513E-3</v>
      </c>
      <c r="J4" s="16">
        <v>5.6869574959483729E-3</v>
      </c>
    </row>
    <row r="5" spans="1:10" x14ac:dyDescent="0.35">
      <c r="A5" s="2">
        <v>42051</v>
      </c>
      <c r="B5" s="1">
        <v>2.1171152232206315E-2</v>
      </c>
      <c r="C5" s="1">
        <v>-3.9045673768973103E-2</v>
      </c>
      <c r="D5" s="1">
        <v>5.7119067771599426E-2</v>
      </c>
      <c r="G5" s="16" t="s">
        <v>16</v>
      </c>
      <c r="H5" s="16">
        <v>1.3579433692069273E-3</v>
      </c>
      <c r="I5" s="16">
        <v>2.5821120365530632E-3</v>
      </c>
      <c r="J5" s="16">
        <v>2.0091901276393293E-3</v>
      </c>
    </row>
    <row r="6" spans="1:10" x14ac:dyDescent="0.35">
      <c r="A6" s="2">
        <v>42058</v>
      </c>
      <c r="B6" s="1">
        <v>-3.827254620487576E-2</v>
      </c>
      <c r="C6" s="1">
        <v>0</v>
      </c>
      <c r="D6" s="1">
        <v>1.5399215757880917E-2</v>
      </c>
      <c r="G6" s="16" t="s">
        <v>17</v>
      </c>
      <c r="H6" s="16">
        <v>2.7745774648634544E-3</v>
      </c>
      <c r="I6" s="16">
        <v>-6.7967385806350887E-3</v>
      </c>
      <c r="J6" s="16">
        <v>7.0901112181675739E-3</v>
      </c>
    </row>
    <row r="7" spans="1:10" x14ac:dyDescent="0.35">
      <c r="A7" s="2">
        <v>42114</v>
      </c>
      <c r="B7" s="1">
        <v>3.6617363238223309E-2</v>
      </c>
      <c r="C7" s="1">
        <v>-4.5091571503065177E-2</v>
      </c>
      <c r="D7" s="1">
        <v>4.385188252884941E-2</v>
      </c>
      <c r="G7" s="16" t="s">
        <v>18</v>
      </c>
      <c r="H7" s="16">
        <v>0</v>
      </c>
      <c r="I7" s="16">
        <v>0</v>
      </c>
      <c r="J7" s="16" t="e">
        <v>#N/A</v>
      </c>
    </row>
    <row r="8" spans="1:10" x14ac:dyDescent="0.35">
      <c r="A8" s="2">
        <v>42121</v>
      </c>
      <c r="B8" s="1">
        <v>1.6492462075725165E-2</v>
      </c>
      <c r="C8" s="1">
        <v>2.2320189090587601E-2</v>
      </c>
      <c r="D8" s="1">
        <v>1.5067432122119926E-2</v>
      </c>
      <c r="G8" s="16" t="s">
        <v>19</v>
      </c>
      <c r="H8" s="16">
        <v>2.0141555120548004E-2</v>
      </c>
      <c r="I8" s="16">
        <v>3.829891075799266E-2</v>
      </c>
      <c r="J8" s="16">
        <v>2.9801105569772671E-2</v>
      </c>
    </row>
    <row r="9" spans="1:10" x14ac:dyDescent="0.35">
      <c r="A9" s="2">
        <v>42128</v>
      </c>
      <c r="B9" s="1">
        <v>3.2190687272051946E-2</v>
      </c>
      <c r="C9" s="1">
        <v>-4.1141943331175185E-2</v>
      </c>
      <c r="D9" s="1">
        <v>-1.8373220256619294E-2</v>
      </c>
      <c r="G9" s="16" t="s">
        <v>20</v>
      </c>
      <c r="H9" s="16">
        <v>4.0568224267407347E-4</v>
      </c>
      <c r="I9" s="16">
        <v>1.4668065652486862E-3</v>
      </c>
      <c r="J9" s="16">
        <v>8.8810589318073568E-4</v>
      </c>
    </row>
    <row r="10" spans="1:10" x14ac:dyDescent="0.35">
      <c r="A10" s="2">
        <v>42135</v>
      </c>
      <c r="B10" s="1">
        <v>-3.440356713058202E-2</v>
      </c>
      <c r="C10" s="1">
        <v>-3.0459207484708574E-2</v>
      </c>
      <c r="D10" s="1">
        <v>-5.9780981755080667E-3</v>
      </c>
      <c r="G10" s="16" t="s">
        <v>21</v>
      </c>
      <c r="H10" s="16">
        <v>0.12993268437575489</v>
      </c>
      <c r="I10" s="16">
        <v>0.10967107566511425</v>
      </c>
      <c r="J10" s="16">
        <v>-7.5504742879468623E-2</v>
      </c>
    </row>
    <row r="11" spans="1:10" x14ac:dyDescent="0.35">
      <c r="A11" s="2">
        <v>42142</v>
      </c>
      <c r="B11" s="1">
        <v>2.2128798585300375E-3</v>
      </c>
      <c r="C11" s="1">
        <v>-7.2681551434804814E-2</v>
      </c>
      <c r="D11" s="1">
        <v>-9.3708851733068661E-3</v>
      </c>
      <c r="G11" s="16" t="s">
        <v>22</v>
      </c>
      <c r="H11" s="16">
        <v>0.10386965181799146</v>
      </c>
      <c r="I11" s="16">
        <v>0.15493283296564292</v>
      </c>
      <c r="J11" s="16">
        <v>-9.5938966073656581E-2</v>
      </c>
    </row>
    <row r="12" spans="1:10" x14ac:dyDescent="0.35">
      <c r="A12" s="2">
        <v>42149</v>
      </c>
      <c r="B12" s="1">
        <v>-2.054560880889137E-2</v>
      </c>
      <c r="C12" s="1">
        <v>6.1276554820814594E-2</v>
      </c>
      <c r="D12" s="1">
        <v>-1.1498266687373023E-2</v>
      </c>
      <c r="G12" s="16" t="s">
        <v>23</v>
      </c>
      <c r="H12" s="16">
        <v>0.10362548576160116</v>
      </c>
      <c r="I12" s="16">
        <v>0.20044566537014186</v>
      </c>
      <c r="J12" s="16">
        <v>0.14604463815436181</v>
      </c>
    </row>
    <row r="13" spans="1:10" x14ac:dyDescent="0.35">
      <c r="A13" s="2">
        <v>42170</v>
      </c>
      <c r="B13" s="1">
        <v>3.203935374461666E-2</v>
      </c>
      <c r="C13" s="1">
        <v>1.854050791574249E-2</v>
      </c>
      <c r="D13" s="1">
        <v>-1.3739720689678365E-2</v>
      </c>
      <c r="G13" s="16" t="s">
        <v>24</v>
      </c>
      <c r="H13" s="16">
        <v>-4.8119248344198458E-2</v>
      </c>
      <c r="I13" s="16">
        <v>-0.10781286333653349</v>
      </c>
      <c r="J13" s="16">
        <v>-6.9552282948659575E-2</v>
      </c>
    </row>
    <row r="14" spans="1:10" x14ac:dyDescent="0.35">
      <c r="A14" s="2">
        <v>42177</v>
      </c>
      <c r="B14" s="1">
        <v>2.2272635609123223E-2</v>
      </c>
      <c r="C14" s="1">
        <v>-4.7012181997054599E-2</v>
      </c>
      <c r="D14" s="1">
        <v>-1.3506114141322108E-2</v>
      </c>
      <c r="G14" s="16" t="s">
        <v>25</v>
      </c>
      <c r="H14" s="16">
        <v>5.550623741740271E-2</v>
      </c>
      <c r="I14" s="16">
        <v>9.2632802033608352E-2</v>
      </c>
      <c r="J14" s="16">
        <v>7.6492355205702245E-2</v>
      </c>
    </row>
    <row r="15" spans="1:10" x14ac:dyDescent="0.35">
      <c r="A15" s="2">
        <v>42184</v>
      </c>
      <c r="B15" s="1">
        <v>4.3956114730381293E-3</v>
      </c>
      <c r="C15" s="1">
        <v>5.998818229253443E-3</v>
      </c>
      <c r="D15" s="1">
        <v>9.9101020356674578E-4</v>
      </c>
      <c r="G15" s="16" t="s">
        <v>26</v>
      </c>
      <c r="H15" s="16">
        <v>0.9939707574475195</v>
      </c>
      <c r="I15" s="16">
        <v>-1.3592272319186334</v>
      </c>
      <c r="J15" s="16">
        <v>1.251130649108642</v>
      </c>
    </row>
    <row r="16" spans="1:10" ht="15" thickBot="1" x14ac:dyDescent="0.4">
      <c r="A16" s="2">
        <v>42191</v>
      </c>
      <c r="B16" s="1">
        <v>3.4062357459188626E-2</v>
      </c>
      <c r="C16" s="1">
        <v>-1.9324272826402814E-2</v>
      </c>
      <c r="D16" s="1">
        <v>5.5034358901180185E-3</v>
      </c>
      <c r="G16" s="17" t="s">
        <v>27</v>
      </c>
      <c r="H16" s="17">
        <v>220</v>
      </c>
      <c r="I16" s="17">
        <v>220</v>
      </c>
      <c r="J16" s="17">
        <v>220</v>
      </c>
    </row>
    <row r="17" spans="1:14" x14ac:dyDescent="0.35">
      <c r="A17" s="2">
        <v>42205</v>
      </c>
      <c r="B17" s="1">
        <v>-2.320186655697198E-3</v>
      </c>
      <c r="C17" s="1">
        <v>6.6894234830030222E-2</v>
      </c>
      <c r="D17" s="1">
        <v>-6.9494283492555972E-2</v>
      </c>
    </row>
    <row r="18" spans="1:14" x14ac:dyDescent="0.35">
      <c r="A18" s="2">
        <v>42212</v>
      </c>
      <c r="B18" s="1">
        <v>-1.0507977598415093E-2</v>
      </c>
      <c r="C18" s="1">
        <v>8.9948236662939579E-2</v>
      </c>
      <c r="D18" s="1">
        <v>2.5920890820029612E-2</v>
      </c>
    </row>
    <row r="19" spans="1:14" x14ac:dyDescent="0.35">
      <c r="A19" s="2">
        <v>42219</v>
      </c>
      <c r="B19" s="1">
        <v>1.3600365064684469E-2</v>
      </c>
      <c r="C19" s="1">
        <v>7.6562714104372903E-2</v>
      </c>
      <c r="D19" s="1">
        <v>2.5940021008615886E-2</v>
      </c>
      <c r="G19" s="18" t="s">
        <v>35</v>
      </c>
      <c r="H19" s="1" t="s">
        <v>0</v>
      </c>
      <c r="I19" s="1" t="s">
        <v>1</v>
      </c>
      <c r="J19" s="1" t="s">
        <v>2</v>
      </c>
      <c r="L19" s="47"/>
      <c r="M19" s="47"/>
      <c r="N19" s="47"/>
    </row>
    <row r="20" spans="1:14" x14ac:dyDescent="0.35">
      <c r="A20" s="2">
        <v>42233</v>
      </c>
      <c r="B20" s="1">
        <v>2.7009459907491363E-2</v>
      </c>
      <c r="C20" s="1">
        <v>-3.1090587070031119E-2</v>
      </c>
      <c r="D20" s="1">
        <v>-6.3365846993133537E-2</v>
      </c>
      <c r="G20" s="19" t="s">
        <v>36</v>
      </c>
      <c r="H20" s="1">
        <f>H4</f>
        <v>4.518048897488725E-3</v>
      </c>
      <c r="I20" s="1">
        <f t="shared" ref="I20:J20" si="0">I4</f>
        <v>-6.1783055996301513E-3</v>
      </c>
      <c r="J20" s="1">
        <f t="shared" si="0"/>
        <v>5.6869574959483729E-3</v>
      </c>
      <c r="L20" s="47"/>
    </row>
    <row r="21" spans="1:14" x14ac:dyDescent="0.35">
      <c r="A21" s="2">
        <v>42247</v>
      </c>
      <c r="B21" s="1">
        <v>4.7024938644862777E-2</v>
      </c>
      <c r="C21" s="1">
        <v>5.2219439811516249E-3</v>
      </c>
      <c r="D21" s="1">
        <v>-1.1560822401075971E-2</v>
      </c>
      <c r="G21" s="19" t="s">
        <v>37</v>
      </c>
      <c r="H21" s="1">
        <f>H8</f>
        <v>2.0141555120548004E-2</v>
      </c>
      <c r="I21" s="1">
        <f t="shared" ref="I21:J21" si="1">I8</f>
        <v>3.829891075799266E-2</v>
      </c>
      <c r="J21" s="1">
        <f t="shared" si="1"/>
        <v>2.9801105569772671E-2</v>
      </c>
    </row>
    <row r="22" spans="1:14" x14ac:dyDescent="0.35">
      <c r="A22" s="2">
        <v>42254</v>
      </c>
      <c r="B22" s="1">
        <v>4.1528458696582275E-2</v>
      </c>
      <c r="C22" s="1">
        <v>-1.0471299867295366E-2</v>
      </c>
      <c r="D22" s="1">
        <v>1.8911257831171811E-3</v>
      </c>
      <c r="G22" s="19" t="s">
        <v>38</v>
      </c>
      <c r="H22" s="1">
        <v>0.05</v>
      </c>
      <c r="I22" s="1">
        <v>0.05</v>
      </c>
      <c r="J22" s="1">
        <v>0.05</v>
      </c>
    </row>
    <row r="23" spans="1:14" x14ac:dyDescent="0.35">
      <c r="A23" s="2">
        <v>42261</v>
      </c>
      <c r="B23" s="1">
        <v>1.6807118316381191E-2</v>
      </c>
      <c r="C23" s="1">
        <v>-2.0202707317519355E-2</v>
      </c>
      <c r="D23" s="1">
        <v>1.8717123952937991E-2</v>
      </c>
      <c r="G23" s="19" t="s">
        <v>39</v>
      </c>
      <c r="H23" s="1">
        <f>H16</f>
        <v>220</v>
      </c>
      <c r="I23" s="1">
        <f t="shared" ref="I23:J23" si="2">I16</f>
        <v>220</v>
      </c>
      <c r="J23" s="1">
        <f t="shared" si="2"/>
        <v>220</v>
      </c>
    </row>
    <row r="24" spans="1:14" x14ac:dyDescent="0.35">
      <c r="A24" s="2">
        <v>42268</v>
      </c>
      <c r="B24" s="1">
        <v>-1.3423020332140661E-2</v>
      </c>
      <c r="C24" s="1">
        <v>-4.8414294967487607E-2</v>
      </c>
      <c r="D24" s="1">
        <v>-7.0446227400083189E-3</v>
      </c>
      <c r="G24" s="19" t="s">
        <v>40</v>
      </c>
      <c r="H24" s="1">
        <f>_xlfn.CONFIDENCE.T(H22,H21,H23)</f>
        <v>2.676309977500093E-3</v>
      </c>
      <c r="I24" s="1">
        <f t="shared" ref="I24:J24" si="3">_xlfn.CONFIDENCE.T(I22,I21,I23)</f>
        <v>5.0889693658476868E-3</v>
      </c>
      <c r="J24" s="1">
        <f t="shared" si="3"/>
        <v>3.959823146701803E-3</v>
      </c>
    </row>
    <row r="25" spans="1:14" x14ac:dyDescent="0.35">
      <c r="A25" s="2">
        <v>42275</v>
      </c>
      <c r="B25" s="1">
        <v>1.2756131344436882E-2</v>
      </c>
      <c r="C25" s="1">
        <v>-4.1432853736205394E-2</v>
      </c>
      <c r="D25" s="1">
        <v>-1.5729301908543918E-2</v>
      </c>
      <c r="G25" s="19" t="s">
        <v>41</v>
      </c>
      <c r="H25" s="1">
        <f>H20-H24</f>
        <v>1.841738919988632E-3</v>
      </c>
      <c r="I25" s="1">
        <f t="shared" ref="I25:J25" si="4">I20-I24</f>
        <v>-1.1267274965477837E-2</v>
      </c>
      <c r="J25" s="1">
        <f t="shared" si="4"/>
        <v>1.72713434924657E-3</v>
      </c>
    </row>
    <row r="26" spans="1:14" x14ac:dyDescent="0.35">
      <c r="A26" s="2">
        <v>42289</v>
      </c>
      <c r="B26" s="1">
        <v>2.1918685707646275E-2</v>
      </c>
      <c r="C26" s="1">
        <v>-3.7573480564423778E-2</v>
      </c>
      <c r="D26" s="1">
        <v>3.1559220180518877E-2</v>
      </c>
      <c r="G26" s="20" t="s">
        <v>42</v>
      </c>
      <c r="H26" s="1">
        <f>H20+H24</f>
        <v>7.194358874988818E-3</v>
      </c>
      <c r="I26" s="1">
        <f t="shared" ref="I26:J26" si="5">I20+I24</f>
        <v>-1.0893362337824645E-3</v>
      </c>
      <c r="J26" s="1">
        <f t="shared" si="5"/>
        <v>9.6467806426501768E-3</v>
      </c>
    </row>
    <row r="27" spans="1:14" x14ac:dyDescent="0.35">
      <c r="A27" s="2">
        <v>42296</v>
      </c>
      <c r="B27" s="1">
        <v>1.0111309604320695E-2</v>
      </c>
      <c r="C27" s="1">
        <v>-3.3840979842405684E-3</v>
      </c>
      <c r="D27" s="1">
        <v>2.1568696658455202E-2</v>
      </c>
      <c r="G27" s="21"/>
    </row>
    <row r="28" spans="1:14" x14ac:dyDescent="0.35">
      <c r="A28" s="2">
        <v>42303</v>
      </c>
      <c r="B28" s="1">
        <v>3.8807895148553886E-2</v>
      </c>
      <c r="C28" s="1">
        <v>-4.0351295523567463E-2</v>
      </c>
      <c r="D28" s="1">
        <v>8.8407564604479915E-4</v>
      </c>
      <c r="G28" s="21"/>
    </row>
    <row r="29" spans="1:14" x14ac:dyDescent="0.35">
      <c r="A29" s="2">
        <v>42310</v>
      </c>
      <c r="B29" s="1">
        <v>-3.9478810973787463E-2</v>
      </c>
      <c r="C29" s="1">
        <v>-2.1403908663153604E-2</v>
      </c>
      <c r="D29" s="1">
        <v>3.8570483531325341E-2</v>
      </c>
      <c r="G29" s="18" t="s">
        <v>43</v>
      </c>
      <c r="H29" s="1" t="s">
        <v>0</v>
      </c>
      <c r="I29" s="1" t="s">
        <v>1</v>
      </c>
      <c r="J29" s="1" t="s">
        <v>2</v>
      </c>
    </row>
    <row r="30" spans="1:14" x14ac:dyDescent="0.35">
      <c r="A30" s="2">
        <v>42317</v>
      </c>
      <c r="B30" s="1">
        <v>-3.0247040368424939E-3</v>
      </c>
      <c r="C30" s="1">
        <v>-2.6798193154724047E-2</v>
      </c>
      <c r="D30" s="1">
        <v>-7.3604257838773418E-3</v>
      </c>
      <c r="G30" s="19" t="s">
        <v>36</v>
      </c>
      <c r="H30" s="1">
        <f>H20</f>
        <v>4.518048897488725E-3</v>
      </c>
      <c r="I30" s="1">
        <f t="shared" ref="I30:J30" si="6">I20</f>
        <v>-6.1783055996301513E-3</v>
      </c>
      <c r="J30" s="1">
        <f t="shared" si="6"/>
        <v>5.6869574959483729E-3</v>
      </c>
    </row>
    <row r="31" spans="1:14" x14ac:dyDescent="0.35">
      <c r="A31" s="2">
        <v>42338</v>
      </c>
      <c r="B31" s="1">
        <v>1.1540296738866158E-2</v>
      </c>
      <c r="C31" s="1">
        <v>-4.3603637482132022E-2</v>
      </c>
      <c r="D31" s="1">
        <v>-1.4451118538174598E-2</v>
      </c>
      <c r="G31" s="19" t="s">
        <v>37</v>
      </c>
      <c r="H31" s="1">
        <f t="shared" ref="H31:J33" si="7">H21</f>
        <v>2.0141555120548004E-2</v>
      </c>
      <c r="I31" s="1">
        <f t="shared" si="7"/>
        <v>3.829891075799266E-2</v>
      </c>
      <c r="J31" s="1">
        <f t="shared" si="7"/>
        <v>2.9801105569772671E-2</v>
      </c>
    </row>
    <row r="32" spans="1:14" x14ac:dyDescent="0.35">
      <c r="A32" s="2">
        <v>42345</v>
      </c>
      <c r="B32" s="1">
        <v>0</v>
      </c>
      <c r="C32" s="1">
        <v>2.8828351899977595E-2</v>
      </c>
      <c r="D32" s="1">
        <v>-4.8717386613997875E-2</v>
      </c>
      <c r="G32" s="19" t="s">
        <v>38</v>
      </c>
      <c r="H32" s="1">
        <f t="shared" si="7"/>
        <v>0.05</v>
      </c>
      <c r="I32" s="1">
        <f t="shared" si="7"/>
        <v>0.05</v>
      </c>
      <c r="J32" s="1">
        <f t="shared" si="7"/>
        <v>0.05</v>
      </c>
    </row>
    <row r="33" spans="1:10" x14ac:dyDescent="0.35">
      <c r="A33" s="2">
        <v>42352</v>
      </c>
      <c r="B33" s="1">
        <v>5.550623741740271E-2</v>
      </c>
      <c r="C33" s="1">
        <v>-3.7220009536226013E-2</v>
      </c>
      <c r="D33" s="1">
        <v>6.7018934844012617E-3</v>
      </c>
      <c r="G33" s="19" t="s">
        <v>39</v>
      </c>
      <c r="H33" s="1">
        <f t="shared" si="7"/>
        <v>220</v>
      </c>
      <c r="I33" s="1">
        <f t="shared" si="7"/>
        <v>220</v>
      </c>
      <c r="J33" s="1">
        <f t="shared" si="7"/>
        <v>220</v>
      </c>
    </row>
    <row r="34" spans="1:10" x14ac:dyDescent="0.35">
      <c r="A34" s="2">
        <v>42359</v>
      </c>
      <c r="B34" s="1">
        <v>3.9295642371965089E-2</v>
      </c>
      <c r="C34" s="1">
        <v>-3.1386313820670718E-2</v>
      </c>
      <c r="D34" s="1">
        <v>2.5282385840892256E-2</v>
      </c>
      <c r="G34" s="19" t="s">
        <v>44</v>
      </c>
      <c r="H34" s="1">
        <f>_xlfn.CHISQ.INV(H32/2,H33-1)</f>
        <v>179.90685690176394</v>
      </c>
      <c r="I34" s="1">
        <f>_xlfn.CHISQ.INV(I32/2,I33-1)</f>
        <v>179.90685690176394</v>
      </c>
      <c r="J34" s="1">
        <f t="shared" ref="J34" si="8">_xlfn.CHISQ.INV(J32/2,J33-1)</f>
        <v>179.90685690176394</v>
      </c>
    </row>
    <row r="35" spans="1:10" x14ac:dyDescent="0.35">
      <c r="A35" s="2">
        <v>42366</v>
      </c>
      <c r="B35" s="1">
        <v>1.117627386400501E-2</v>
      </c>
      <c r="C35" s="1">
        <v>2.8573372444056163E-2</v>
      </c>
      <c r="D35" s="1">
        <v>-7.8973350600052743E-4</v>
      </c>
      <c r="G35" s="19" t="s">
        <v>45</v>
      </c>
      <c r="H35" s="1">
        <f>_xlfn.CHISQ.INV(1-H32/2,H33-1)</f>
        <v>261.87925905642527</v>
      </c>
      <c r="I35" s="1">
        <f t="shared" ref="I35:J35" si="9">_xlfn.CHISQ.INV(1-I32/2,I33-1)</f>
        <v>261.87925905642527</v>
      </c>
      <c r="J35" s="1">
        <f t="shared" si="9"/>
        <v>261.87925905642527</v>
      </c>
    </row>
    <row r="36" spans="1:10" x14ac:dyDescent="0.35">
      <c r="A36" s="2">
        <v>42373</v>
      </c>
      <c r="B36" s="1">
        <v>3.9180001513817932E-2</v>
      </c>
      <c r="C36" s="1">
        <v>2.0906684819313643E-2</v>
      </c>
      <c r="D36" s="1">
        <v>-4.4528076688758376E-2</v>
      </c>
      <c r="G36" s="19" t="s">
        <v>46</v>
      </c>
      <c r="H36" s="1">
        <f>(H33-1)*H31*H31</f>
        <v>8.884441114562211E-2</v>
      </c>
      <c r="I36" s="1">
        <f t="shared" ref="I36:J36" si="10">(I33-1)*I31*I31</f>
        <v>0.32123063778946226</v>
      </c>
      <c r="J36" s="1">
        <f t="shared" si="10"/>
        <v>0.19449519060658113</v>
      </c>
    </row>
    <row r="37" spans="1:10" x14ac:dyDescent="0.35">
      <c r="A37" s="2">
        <v>42401</v>
      </c>
      <c r="B37" s="1">
        <v>2.1881498982088743E-2</v>
      </c>
      <c r="C37" s="1">
        <v>5.7398538706032211E-2</v>
      </c>
      <c r="D37" s="1">
        <v>7.2277031214532635E-3</v>
      </c>
      <c r="G37" s="19" t="s">
        <v>41</v>
      </c>
      <c r="H37" s="1">
        <f>H36/H35</f>
        <v>3.3925715028267832E-4</v>
      </c>
      <c r="I37" s="1">
        <f t="shared" ref="I37:J37" si="11">I36/I35</f>
        <v>1.2266364237736329E-3</v>
      </c>
      <c r="J37" s="1">
        <f t="shared" si="11"/>
        <v>7.4269031960516824E-4</v>
      </c>
    </row>
    <row r="38" spans="1:10" x14ac:dyDescent="0.35">
      <c r="A38" s="2">
        <v>42415</v>
      </c>
      <c r="B38" s="1">
        <v>3.1032109247728461E-2</v>
      </c>
      <c r="C38" s="1">
        <v>1.660415505203516E-2</v>
      </c>
      <c r="D38" s="1">
        <v>7.6492355205702245E-2</v>
      </c>
      <c r="G38" s="20" t="s">
        <v>42</v>
      </c>
      <c r="H38" s="1">
        <f>H36/H34</f>
        <v>4.9383560290942429E-4</v>
      </c>
      <c r="I38" s="1">
        <f t="shared" ref="I38:J38" si="12">I36/I34</f>
        <v>1.7855386021493696E-3</v>
      </c>
      <c r="J38" s="1">
        <f t="shared" si="12"/>
        <v>1.0810882584246524E-3</v>
      </c>
    </row>
    <row r="39" spans="1:10" x14ac:dyDescent="0.35">
      <c r="A39" s="2">
        <v>42422</v>
      </c>
      <c r="B39" s="1">
        <v>0</v>
      </c>
      <c r="C39" s="1">
        <v>-1.204833851617448E-2</v>
      </c>
      <c r="D39" s="1">
        <v>3.6911634141398281E-2</v>
      </c>
      <c r="G39" s="21"/>
    </row>
    <row r="40" spans="1:10" x14ac:dyDescent="0.35">
      <c r="A40" s="2">
        <v>42429</v>
      </c>
      <c r="B40" s="1">
        <v>3.4133006369458617E-2</v>
      </c>
      <c r="C40" s="1">
        <v>1.0550210895152392E-2</v>
      </c>
      <c r="D40" s="1">
        <v>2.5555449173096548E-2</v>
      </c>
      <c r="G40" s="21"/>
    </row>
    <row r="41" spans="1:10" x14ac:dyDescent="0.35">
      <c r="A41" s="2">
        <v>42436</v>
      </c>
      <c r="B41" s="1">
        <v>1.2008149628396561E-2</v>
      </c>
      <c r="C41" s="1">
        <v>-1.2066511413116479E-2</v>
      </c>
      <c r="D41" s="1">
        <v>2.4742280663515004E-3</v>
      </c>
      <c r="G41" s="18" t="s">
        <v>47</v>
      </c>
      <c r="H41" s="1" t="s">
        <v>0</v>
      </c>
      <c r="I41" s="1" t="s">
        <v>1</v>
      </c>
      <c r="J41" s="1" t="s">
        <v>2</v>
      </c>
    </row>
    <row r="42" spans="1:10" x14ac:dyDescent="0.35">
      <c r="A42" s="2">
        <v>42443</v>
      </c>
      <c r="B42" s="1">
        <v>7.9260652724207226E-3</v>
      </c>
      <c r="C42" s="1">
        <v>1.516300517964008E-3</v>
      </c>
      <c r="D42" s="1">
        <v>2.833357449201902E-2</v>
      </c>
      <c r="G42" s="19" t="s">
        <v>36</v>
      </c>
      <c r="H42" s="1">
        <f>H30</f>
        <v>4.518048897488725E-3</v>
      </c>
      <c r="I42" s="1">
        <f t="shared" ref="I42:J42" si="13">I30</f>
        <v>-6.1783055996301513E-3</v>
      </c>
      <c r="J42" s="1">
        <f t="shared" si="13"/>
        <v>5.6869574959483729E-3</v>
      </c>
    </row>
    <row r="43" spans="1:10" x14ac:dyDescent="0.35">
      <c r="A43" s="2">
        <v>42450</v>
      </c>
      <c r="B43" s="1">
        <v>-6.6006840313520242E-3</v>
      </c>
      <c r="C43" s="1">
        <v>0</v>
      </c>
      <c r="D43" s="1">
        <v>-2.979904462056561E-2</v>
      </c>
      <c r="G43" s="19" t="s">
        <v>37</v>
      </c>
      <c r="H43" s="1">
        <f t="shared" ref="H43:J45" si="14">H31</f>
        <v>2.0141555120548004E-2</v>
      </c>
      <c r="I43" s="1">
        <f t="shared" si="14"/>
        <v>3.829891075799266E-2</v>
      </c>
      <c r="J43" s="1">
        <f t="shared" si="14"/>
        <v>2.9801105569772671E-2</v>
      </c>
    </row>
    <row r="44" spans="1:10" x14ac:dyDescent="0.35">
      <c r="A44" s="2">
        <v>42464</v>
      </c>
      <c r="B44" s="1">
        <v>-5.610112890766788E-3</v>
      </c>
      <c r="C44" s="1">
        <v>2.3989156370022576E-2</v>
      </c>
      <c r="D44" s="1">
        <v>3.9745115594557651E-2</v>
      </c>
      <c r="G44" s="19" t="s">
        <v>38</v>
      </c>
      <c r="H44" s="1">
        <f t="shared" si="14"/>
        <v>0.05</v>
      </c>
      <c r="I44" s="1">
        <f t="shared" si="14"/>
        <v>0.05</v>
      </c>
      <c r="J44" s="1">
        <f t="shared" si="14"/>
        <v>0.05</v>
      </c>
    </row>
    <row r="45" spans="1:10" x14ac:dyDescent="0.35">
      <c r="A45" s="2">
        <v>42471</v>
      </c>
      <c r="B45" s="1">
        <v>1.2578782206860185E-2</v>
      </c>
      <c r="C45" s="1">
        <v>-1.1922644956906146E-2</v>
      </c>
      <c r="D45" s="1">
        <v>5.4961725718581711E-2</v>
      </c>
      <c r="G45" s="19" t="s">
        <v>39</v>
      </c>
      <c r="H45" s="1">
        <f t="shared" si="14"/>
        <v>220</v>
      </c>
      <c r="I45" s="1">
        <f t="shared" ref="I45:J45" si="15">I33</f>
        <v>220</v>
      </c>
      <c r="J45" s="1">
        <f t="shared" si="15"/>
        <v>220</v>
      </c>
    </row>
    <row r="46" spans="1:10" x14ac:dyDescent="0.35">
      <c r="A46" s="2">
        <v>42478</v>
      </c>
      <c r="B46" s="1">
        <v>3.4133006369458617E-2</v>
      </c>
      <c r="C46" s="1">
        <v>-4.4451762570833921E-2</v>
      </c>
      <c r="D46" s="1">
        <v>1.6213200713722214E-2</v>
      </c>
      <c r="G46" s="19" t="s">
        <v>44</v>
      </c>
      <c r="H46" s="1">
        <f t="shared" ref="H46:J46" si="16">H34</f>
        <v>179.90685690176394</v>
      </c>
      <c r="I46" s="1">
        <f t="shared" si="16"/>
        <v>179.90685690176394</v>
      </c>
      <c r="J46" s="1">
        <f t="shared" si="16"/>
        <v>179.90685690176394</v>
      </c>
    </row>
    <row r="47" spans="1:10" x14ac:dyDescent="0.35">
      <c r="A47" s="2">
        <v>42485</v>
      </c>
      <c r="B47" s="1">
        <v>-4.8119248344198458E-2</v>
      </c>
      <c r="C47" s="1">
        <v>-6.9776877799160197E-2</v>
      </c>
      <c r="D47" s="1">
        <v>1.8791402617026522E-2</v>
      </c>
      <c r="G47" s="19" t="s">
        <v>45</v>
      </c>
      <c r="H47" s="1">
        <f t="shared" ref="H47:J47" si="17">H35</f>
        <v>261.87925905642527</v>
      </c>
      <c r="I47" s="1">
        <f t="shared" si="17"/>
        <v>261.87925905642527</v>
      </c>
      <c r="J47" s="1">
        <f t="shared" si="17"/>
        <v>261.87925905642527</v>
      </c>
    </row>
    <row r="48" spans="1:10" x14ac:dyDescent="0.35">
      <c r="A48" s="2">
        <v>42492</v>
      </c>
      <c r="B48" s="1">
        <v>-4.234304138788344E-3</v>
      </c>
      <c r="C48" s="1">
        <v>8.3682496705165792E-3</v>
      </c>
      <c r="D48" s="1">
        <v>-2.3835028174973068E-2</v>
      </c>
      <c r="G48" s="19" t="s">
        <v>48</v>
      </c>
      <c r="H48" s="1">
        <f>H45-1</f>
        <v>219</v>
      </c>
      <c r="I48" s="1">
        <f t="shared" ref="I48:J48" si="18">I45-1</f>
        <v>219</v>
      </c>
      <c r="J48" s="1">
        <f t="shared" si="18"/>
        <v>219</v>
      </c>
    </row>
    <row r="49" spans="1:10" x14ac:dyDescent="0.35">
      <c r="A49" s="2">
        <v>42499</v>
      </c>
      <c r="B49" s="1">
        <v>-1.415428403330728E-3</v>
      </c>
      <c r="C49" s="1">
        <v>-1.6680571006970587E-3</v>
      </c>
      <c r="D49" s="1">
        <v>3.5579864600029155E-3</v>
      </c>
      <c r="G49" s="19" t="s">
        <v>41</v>
      </c>
      <c r="H49" s="1">
        <f>H43*SQRT(H48/H47)</f>
        <v>1.8418934558835868E-2</v>
      </c>
      <c r="I49" s="1">
        <f t="shared" ref="I49:J49" si="19">I43*SQRT(I48/I47)</f>
        <v>3.5023369680452401E-2</v>
      </c>
      <c r="J49" s="1">
        <f t="shared" si="19"/>
        <v>2.7252345212938432E-2</v>
      </c>
    </row>
    <row r="50" spans="1:10" x14ac:dyDescent="0.35">
      <c r="A50" s="2">
        <v>42506</v>
      </c>
      <c r="B50" s="1">
        <v>4.2402890388854421E-3</v>
      </c>
      <c r="C50" s="1">
        <v>4.9958471933716697E-3</v>
      </c>
      <c r="D50" s="1">
        <v>6.8321457675771108E-3</v>
      </c>
      <c r="G50" s="20" t="s">
        <v>42</v>
      </c>
      <c r="H50" s="1">
        <f>H43*SQRT(H48/H46)</f>
        <v>2.2222412175761302E-2</v>
      </c>
      <c r="I50" s="1">
        <f t="shared" ref="I50:J50" si="20">I43*SQRT(I48/I46)</f>
        <v>4.2255633969322595E-2</v>
      </c>
      <c r="J50" s="1">
        <f t="shared" si="20"/>
        <v>3.2879906606081657E-2</v>
      </c>
    </row>
    <row r="51" spans="1:10" x14ac:dyDescent="0.35">
      <c r="A51" s="2">
        <v>42520</v>
      </c>
      <c r="B51" s="1">
        <v>2.1535152551297961E-2</v>
      </c>
      <c r="C51" s="1">
        <v>-3.8874152761664831E-2</v>
      </c>
      <c r="D51" s="1">
        <v>-1.2160729944239406E-2</v>
      </c>
    </row>
    <row r="52" spans="1:10" x14ac:dyDescent="0.35">
      <c r="A52" s="2">
        <v>42527</v>
      </c>
      <c r="B52" s="1">
        <v>-3.9380512871308525E-2</v>
      </c>
      <c r="C52" s="1">
        <v>7.4622640204197108E-2</v>
      </c>
      <c r="D52" s="1">
        <v>1.4410449678254994E-2</v>
      </c>
    </row>
    <row r="53" spans="1:10" x14ac:dyDescent="0.35">
      <c r="A53" s="2">
        <v>42534</v>
      </c>
      <c r="B53" s="1">
        <v>-1.2543718478530285E-2</v>
      </c>
      <c r="C53" s="1">
        <v>-3.0562650410166696E-2</v>
      </c>
      <c r="D53" s="1">
        <v>-3.6617363238223309E-2</v>
      </c>
    </row>
    <row r="54" spans="1:10" x14ac:dyDescent="0.35">
      <c r="A54" s="2">
        <v>42541</v>
      </c>
      <c r="B54" s="1">
        <v>-4.1523502791745506E-2</v>
      </c>
      <c r="C54" s="1">
        <v>-1.2142386825725425E-2</v>
      </c>
      <c r="D54" s="1">
        <v>3.5868018879442493E-2</v>
      </c>
    </row>
    <row r="55" spans="1:10" x14ac:dyDescent="0.35">
      <c r="A55" s="2">
        <v>42548</v>
      </c>
      <c r="B55" s="1">
        <v>2.9197101033348462E-3</v>
      </c>
      <c r="C55" s="1">
        <v>1.2142386825725561E-2</v>
      </c>
      <c r="D55" s="1">
        <v>3.3676364848380792E-3</v>
      </c>
    </row>
    <row r="56" spans="1:10" x14ac:dyDescent="0.35">
      <c r="A56" s="2">
        <v>42555</v>
      </c>
      <c r="B56" s="1">
        <v>1.1594332780919227E-2</v>
      </c>
      <c r="C56" s="1">
        <v>-4.7670102018130031E-2</v>
      </c>
      <c r="D56" s="1">
        <v>4.1750601166954861E-3</v>
      </c>
    </row>
    <row r="57" spans="1:10" x14ac:dyDescent="0.35">
      <c r="A57" s="2">
        <v>42562</v>
      </c>
      <c r="B57" s="1">
        <v>-8.6831225734608809E-3</v>
      </c>
      <c r="C57" s="1">
        <v>-3.8714512180690393E-2</v>
      </c>
      <c r="D57" s="1">
        <v>2.7228042438734713E-2</v>
      </c>
    </row>
    <row r="58" spans="1:10" x14ac:dyDescent="0.35">
      <c r="A58" s="2">
        <v>42569</v>
      </c>
      <c r="B58" s="1">
        <v>-1.1696039763191298E-2</v>
      </c>
      <c r="C58" s="1">
        <v>5.8410762156414303E-2</v>
      </c>
      <c r="D58" s="1">
        <v>-2.319513942233386E-3</v>
      </c>
    </row>
    <row r="59" spans="1:10" x14ac:dyDescent="0.35">
      <c r="A59" s="2">
        <v>42576</v>
      </c>
      <c r="B59" s="1">
        <v>5.8651194523980576E-3</v>
      </c>
      <c r="C59" s="1">
        <v>8.656801630845902E-2</v>
      </c>
      <c r="D59" s="1">
        <v>9.7491293923416336E-3</v>
      </c>
    </row>
    <row r="60" spans="1:10" x14ac:dyDescent="0.35">
      <c r="A60" s="2">
        <v>42583</v>
      </c>
      <c r="B60" s="1">
        <v>5.1293294387550481E-2</v>
      </c>
      <c r="C60" s="1">
        <v>-1.1447385840350835E-2</v>
      </c>
      <c r="D60" s="1">
        <v>-3.3112613036560315E-3</v>
      </c>
    </row>
    <row r="61" spans="1:10" x14ac:dyDescent="0.35">
      <c r="A61" s="2">
        <v>42590</v>
      </c>
      <c r="B61" s="1">
        <v>-2.5317807984289897E-2</v>
      </c>
      <c r="C61" s="1">
        <v>-4.7146778425702078E-2</v>
      </c>
      <c r="D61" s="1">
        <v>5.4648874052540741E-3</v>
      </c>
    </row>
    <row r="62" spans="1:10" x14ac:dyDescent="0.35">
      <c r="A62" s="2">
        <v>42597</v>
      </c>
      <c r="B62" s="1">
        <v>1.1331566009550018E-2</v>
      </c>
      <c r="C62" s="1">
        <v>2.8889009852137069E-2</v>
      </c>
      <c r="D62" s="1">
        <v>-2.6522898948902019E-2</v>
      </c>
    </row>
    <row r="63" spans="1:10" x14ac:dyDescent="0.35">
      <c r="A63" s="2">
        <v>42604</v>
      </c>
      <c r="B63" s="1">
        <v>4.5431074682398001E-2</v>
      </c>
      <c r="C63" s="1">
        <v>1.496287267671232E-2</v>
      </c>
      <c r="D63" s="1">
        <v>6.7273180607424835E-2</v>
      </c>
    </row>
    <row r="64" spans="1:10" x14ac:dyDescent="0.35">
      <c r="A64" s="2">
        <v>42611</v>
      </c>
      <c r="B64" s="1">
        <v>-1.0825545504922447E-2</v>
      </c>
      <c r="C64" s="1">
        <v>2.2839491969822736E-2</v>
      </c>
      <c r="D64" s="1">
        <v>1.1159531140159709E-2</v>
      </c>
    </row>
    <row r="65" spans="1:4" x14ac:dyDescent="0.35">
      <c r="A65" s="2">
        <v>42618</v>
      </c>
      <c r="B65" s="1">
        <v>0</v>
      </c>
      <c r="C65" s="1">
        <v>2.7050177533026042E-2</v>
      </c>
      <c r="D65" s="1">
        <v>3.1629546336090913E-2</v>
      </c>
    </row>
    <row r="66" spans="1:4" x14ac:dyDescent="0.35">
      <c r="A66" s="2">
        <v>42625</v>
      </c>
      <c r="B66" s="1">
        <v>2.5521868795119338E-2</v>
      </c>
      <c r="C66" s="1">
        <v>1.557663892873732E-2</v>
      </c>
      <c r="D66" s="1">
        <v>-3.0812886429534905E-2</v>
      </c>
    </row>
    <row r="67" spans="1:4" x14ac:dyDescent="0.35">
      <c r="A67" s="2">
        <v>42639</v>
      </c>
      <c r="B67" s="1">
        <v>-7.3801072976225337E-3</v>
      </c>
      <c r="C67" s="1">
        <v>-1.6023649468157063E-2</v>
      </c>
      <c r="D67" s="1">
        <v>-4.1509799760933996E-2</v>
      </c>
    </row>
    <row r="68" spans="1:4" x14ac:dyDescent="0.35">
      <c r="A68" s="2">
        <v>42646</v>
      </c>
      <c r="B68" s="1">
        <v>-3.3135561596098789E-2</v>
      </c>
      <c r="C68" s="1">
        <v>-7.3692301065483327E-3</v>
      </c>
      <c r="D68" s="1">
        <v>2.3123990086664367E-2</v>
      </c>
    </row>
    <row r="69" spans="1:4" x14ac:dyDescent="0.35">
      <c r="A69" s="2">
        <v>42653</v>
      </c>
      <c r="B69" s="1">
        <v>-1.5325673497781163E-3</v>
      </c>
      <c r="C69" s="1">
        <v>-4.2302379690689389E-2</v>
      </c>
      <c r="D69" s="1">
        <v>-1.3605652055778709E-2</v>
      </c>
    </row>
    <row r="70" spans="1:4" x14ac:dyDescent="0.35">
      <c r="A70" s="2">
        <v>42667</v>
      </c>
      <c r="B70" s="1">
        <v>-2.6231012148869758E-2</v>
      </c>
      <c r="C70" s="1">
        <v>-1.2461220437812002E-2</v>
      </c>
      <c r="D70" s="1">
        <v>5.2415952276730973E-3</v>
      </c>
    </row>
    <row r="71" spans="1:4" x14ac:dyDescent="0.35">
      <c r="A71" s="2">
        <v>42674</v>
      </c>
      <c r="B71" s="1">
        <v>1.1560822401076006E-2</v>
      </c>
      <c r="C71" s="1">
        <v>-7.8678612006136787E-3</v>
      </c>
      <c r="D71" s="1">
        <v>-4.4192839233540823E-2</v>
      </c>
    </row>
    <row r="72" spans="1:4" x14ac:dyDescent="0.35">
      <c r="A72" s="2">
        <v>42681</v>
      </c>
      <c r="B72" s="1">
        <v>3.3901551675681416E-2</v>
      </c>
      <c r="C72" s="1">
        <v>-4.7506027585978647E-3</v>
      </c>
      <c r="D72" s="1">
        <v>5.9556780835624393E-2</v>
      </c>
    </row>
    <row r="73" spans="1:4" x14ac:dyDescent="0.35">
      <c r="A73" s="2">
        <v>42688</v>
      </c>
      <c r="B73" s="1">
        <v>5.2562330090855508E-2</v>
      </c>
      <c r="C73" s="1">
        <v>4.7506027585977988E-3</v>
      </c>
      <c r="D73" s="1">
        <v>-9.6830574853678138E-3</v>
      </c>
    </row>
    <row r="74" spans="1:4" x14ac:dyDescent="0.35">
      <c r="A74" s="2">
        <v>42695</v>
      </c>
      <c r="B74" s="1">
        <v>7.5019106517946917E-3</v>
      </c>
      <c r="C74" s="1">
        <v>-9.5238815112554786E-3</v>
      </c>
      <c r="D74" s="1">
        <v>6.6452715887930142E-2</v>
      </c>
    </row>
    <row r="75" spans="1:4" x14ac:dyDescent="0.35">
      <c r="A75" s="2">
        <v>42702</v>
      </c>
      <c r="B75" s="1">
        <v>5.2413742684040136E-2</v>
      </c>
      <c r="C75" s="1">
        <v>6.0343129907468436E-2</v>
      </c>
      <c r="D75" s="1">
        <v>-6.0045214181915982E-3</v>
      </c>
    </row>
    <row r="76" spans="1:4" x14ac:dyDescent="0.35">
      <c r="A76" s="2">
        <v>42709</v>
      </c>
      <c r="B76" s="1">
        <v>2.2441334472680454E-2</v>
      </c>
      <c r="C76" s="1">
        <v>6.2565855991738306E-2</v>
      </c>
      <c r="D76" s="1">
        <v>6.2379668023473979E-2</v>
      </c>
    </row>
    <row r="77" spans="1:4" x14ac:dyDescent="0.35">
      <c r="A77" s="2">
        <v>42716</v>
      </c>
      <c r="B77" s="1">
        <v>-8.3565945909414175E-3</v>
      </c>
      <c r="C77" s="1">
        <v>9.8246404285181003E-3</v>
      </c>
      <c r="D77" s="1">
        <v>2.4683986980648696E-2</v>
      </c>
    </row>
    <row r="78" spans="1:4" x14ac:dyDescent="0.35">
      <c r="A78" s="2">
        <v>42723</v>
      </c>
      <c r="B78" s="1">
        <v>5.5788150270389336E-3</v>
      </c>
      <c r="C78" s="1">
        <v>-6.3421826437495943E-2</v>
      </c>
      <c r="D78" s="1">
        <v>-1.5940056384042972E-2</v>
      </c>
    </row>
    <row r="79" spans="1:4" x14ac:dyDescent="0.35">
      <c r="A79" s="2">
        <v>42730</v>
      </c>
      <c r="B79" s="1">
        <v>-5.5788150270389978E-3</v>
      </c>
      <c r="C79" s="1">
        <v>3.3653505041642363E-2</v>
      </c>
      <c r="D79" s="1">
        <v>1.2195273093818206E-2</v>
      </c>
    </row>
    <row r="80" spans="1:4" x14ac:dyDescent="0.35">
      <c r="A80" s="2">
        <v>42744</v>
      </c>
      <c r="B80" s="1">
        <v>3.0459207484708439E-2</v>
      </c>
      <c r="C80" s="1">
        <v>2.2305757514298186E-2</v>
      </c>
      <c r="D80" s="1">
        <v>-3.4509816210688313E-2</v>
      </c>
    </row>
    <row r="81" spans="1:4" x14ac:dyDescent="0.35">
      <c r="A81" s="2">
        <v>42751</v>
      </c>
      <c r="B81" s="1">
        <v>-1.1494379425735134E-2</v>
      </c>
      <c r="C81" s="1">
        <v>2.8987536873252187E-2</v>
      </c>
      <c r="D81" s="1">
        <v>1.5584418424825499E-2</v>
      </c>
    </row>
    <row r="82" spans="1:4" x14ac:dyDescent="0.35">
      <c r="A82" s="2">
        <v>42758</v>
      </c>
      <c r="B82" s="1">
        <v>1.2921931416920588E-2</v>
      </c>
      <c r="C82" s="1">
        <v>-7.168489478612516E-3</v>
      </c>
      <c r="D82" s="1">
        <v>6.6015130574268388E-2</v>
      </c>
    </row>
    <row r="83" spans="1:4" x14ac:dyDescent="0.35">
      <c r="A83" s="2">
        <v>42765</v>
      </c>
      <c r="B83" s="1">
        <v>-6.0094614962971048E-3</v>
      </c>
      <c r="C83" s="1">
        <v>1.4285957247476434E-2</v>
      </c>
      <c r="D83" s="1">
        <v>-2.9033565733355533E-2</v>
      </c>
    </row>
    <row r="84" spans="1:4" x14ac:dyDescent="0.35">
      <c r="A84" s="2">
        <v>42772</v>
      </c>
      <c r="B84" s="1">
        <v>-9.227285769074894E-3</v>
      </c>
      <c r="C84" s="1">
        <v>-1.7167803622365446E-2</v>
      </c>
      <c r="D84" s="1">
        <v>-4.8934018014174151E-2</v>
      </c>
    </row>
    <row r="85" spans="1:4" x14ac:dyDescent="0.35">
      <c r="A85" s="2">
        <v>42779</v>
      </c>
      <c r="B85" s="1">
        <v>-4.9368475468688933E-3</v>
      </c>
      <c r="C85" s="1">
        <v>-3.0771658666753545E-2</v>
      </c>
      <c r="D85" s="1">
        <v>-6.0424786265687625E-5</v>
      </c>
    </row>
    <row r="86" spans="1:4" x14ac:dyDescent="0.35">
      <c r="A86" s="2">
        <v>42786</v>
      </c>
      <c r="B86" s="1">
        <v>-1.0241494052196907E-2</v>
      </c>
      <c r="C86" s="1">
        <v>2.2075951699199826E-2</v>
      </c>
      <c r="D86" s="1">
        <v>1.2084592159701689E-4</v>
      </c>
    </row>
    <row r="87" spans="1:4" x14ac:dyDescent="0.35">
      <c r="A87" s="2">
        <v>42793</v>
      </c>
      <c r="B87" s="1">
        <v>2.350177344953673E-3</v>
      </c>
      <c r="C87" s="1">
        <v>-7.242983784481459E-2</v>
      </c>
      <c r="D87" s="1">
        <v>-6.7291333303695113E-3</v>
      </c>
    </row>
    <row r="88" spans="1:4" x14ac:dyDescent="0.35">
      <c r="A88" s="2">
        <v>42800</v>
      </c>
      <c r="B88" s="1">
        <v>-3.5238044189788743E-2</v>
      </c>
      <c r="C88" s="1">
        <v>-8.1478270725948113E-2</v>
      </c>
      <c r="D88" s="1">
        <v>-4.2877024356391881E-2</v>
      </c>
    </row>
    <row r="89" spans="1:4" x14ac:dyDescent="0.35">
      <c r="A89" s="2">
        <v>42807</v>
      </c>
      <c r="B89" s="1">
        <v>-1.0695289116747919E-2</v>
      </c>
      <c r="C89" s="1">
        <v>-1.7123706078591514E-2</v>
      </c>
      <c r="D89" s="1">
        <v>2.2910149995759108E-2</v>
      </c>
    </row>
    <row r="90" spans="1:4" x14ac:dyDescent="0.35">
      <c r="A90" s="2">
        <v>42814</v>
      </c>
      <c r="B90" s="1">
        <v>1.0087201533400897E-2</v>
      </c>
      <c r="C90" s="1">
        <v>-1.5666116744399463E-2</v>
      </c>
      <c r="D90" s="1">
        <v>2.0696535100776455E-2</v>
      </c>
    </row>
    <row r="91" spans="1:4" x14ac:dyDescent="0.35">
      <c r="A91" s="2">
        <v>42821</v>
      </c>
      <c r="B91" s="1">
        <v>6.3665517455416881E-3</v>
      </c>
      <c r="C91" s="1">
        <v>-7.275935428242819E-2</v>
      </c>
      <c r="D91" s="1">
        <v>-2.9109110030049078E-2</v>
      </c>
    </row>
    <row r="92" spans="1:4" x14ac:dyDescent="0.35">
      <c r="A92" s="2">
        <v>42828</v>
      </c>
      <c r="B92" s="1">
        <v>7.5267553891272491E-3</v>
      </c>
      <c r="C92" s="1">
        <v>-1.3295542481244614E-2</v>
      </c>
      <c r="D92" s="1">
        <v>1.0520187908801302E-2</v>
      </c>
    </row>
    <row r="93" spans="1:4" x14ac:dyDescent="0.35">
      <c r="A93" s="2">
        <v>42842</v>
      </c>
      <c r="B93" s="1">
        <v>-8.8186674597093857E-3</v>
      </c>
      <c r="C93" s="1">
        <v>9.5329606587236868E-3</v>
      </c>
      <c r="D93" s="1">
        <v>6.7052278058137904E-2</v>
      </c>
    </row>
    <row r="94" spans="1:4" x14ac:dyDescent="0.35">
      <c r="A94" s="2">
        <v>42849</v>
      </c>
      <c r="B94" s="1">
        <v>2.2947866888031965E-2</v>
      </c>
      <c r="C94" s="1">
        <v>1.6933612529439673E-2</v>
      </c>
      <c r="D94" s="1">
        <v>3.4548834675782604E-2</v>
      </c>
    </row>
    <row r="95" spans="1:4" x14ac:dyDescent="0.35">
      <c r="A95" s="2">
        <v>42856</v>
      </c>
      <c r="B95" s="1">
        <v>-1.0502722199149288E-2</v>
      </c>
      <c r="C95" s="1">
        <v>1.8639334380627327E-3</v>
      </c>
      <c r="D95" s="1">
        <v>3.6253816143170577E-3</v>
      </c>
    </row>
    <row r="96" spans="1:4" x14ac:dyDescent="0.35">
      <c r="A96" s="2">
        <v>42863</v>
      </c>
      <c r="B96" s="1">
        <v>-5.444659548231809E-3</v>
      </c>
      <c r="C96" s="1">
        <v>-2.8330506626225996E-2</v>
      </c>
      <c r="D96" s="1">
        <v>1.139442612796833E-2</v>
      </c>
    </row>
    <row r="97" spans="1:4" x14ac:dyDescent="0.35">
      <c r="A97" s="2">
        <v>42870</v>
      </c>
      <c r="B97" s="1">
        <v>-3.1738914296773335E-2</v>
      </c>
      <c r="C97" s="1">
        <v>-1.9175461292718174E-3</v>
      </c>
      <c r="D97" s="1">
        <v>6.9525193148818835E-3</v>
      </c>
    </row>
    <row r="98" spans="1:4" x14ac:dyDescent="0.35">
      <c r="A98" s="2">
        <v>42877</v>
      </c>
      <c r="B98" s="1">
        <v>-2.5044897553404201E-2</v>
      </c>
      <c r="C98" s="1">
        <v>-1.1583141089630759E-2</v>
      </c>
      <c r="D98" s="1">
        <v>-4.9589915400578138E-2</v>
      </c>
    </row>
    <row r="99" spans="1:4" x14ac:dyDescent="0.35">
      <c r="A99" s="2">
        <v>42884</v>
      </c>
      <c r="B99" s="1">
        <v>-3.6284418337528108E-2</v>
      </c>
      <c r="C99" s="1">
        <v>-3.3566823639083275E-2</v>
      </c>
      <c r="D99" s="1">
        <v>-2.2402144995791396E-2</v>
      </c>
    </row>
    <row r="100" spans="1:4" x14ac:dyDescent="0.35">
      <c r="A100" s="2">
        <v>42891</v>
      </c>
      <c r="B100" s="1">
        <v>2.659576035758796E-3</v>
      </c>
      <c r="C100" s="1">
        <v>2.006018726865766E-3</v>
      </c>
      <c r="D100" s="1">
        <v>-4.5635542323461932E-2</v>
      </c>
    </row>
    <row r="101" spans="1:4" x14ac:dyDescent="0.35">
      <c r="A101" s="2">
        <v>42898</v>
      </c>
      <c r="B101" s="1">
        <v>-2.6578519942333137E-2</v>
      </c>
      <c r="C101" s="1">
        <v>-0.10781286333653349</v>
      </c>
      <c r="D101" s="1">
        <v>-5.8283562197908506E-2</v>
      </c>
    </row>
    <row r="102" spans="1:4" x14ac:dyDescent="0.35">
      <c r="A102" s="2">
        <v>42905</v>
      </c>
      <c r="B102" s="1">
        <v>4.4021779392860755E-2</v>
      </c>
      <c r="C102" s="1">
        <v>-1.8018505502678365E-2</v>
      </c>
      <c r="D102" s="1">
        <v>1.7289479779171415E-2</v>
      </c>
    </row>
    <row r="103" spans="1:4" x14ac:dyDescent="0.35">
      <c r="A103" s="2">
        <v>42912</v>
      </c>
      <c r="B103" s="1">
        <v>2.2581604696709313E-2</v>
      </c>
      <c r="C103" s="1">
        <v>2.2472855852058576E-2</v>
      </c>
      <c r="D103" s="1">
        <v>1.028694907975825E-2</v>
      </c>
    </row>
    <row r="104" spans="1:4" x14ac:dyDescent="0.35">
      <c r="A104" s="2">
        <v>42919</v>
      </c>
      <c r="B104" s="1">
        <v>3.6025822256762034E-2</v>
      </c>
      <c r="C104" s="1">
        <v>3.0636969461889801E-2</v>
      </c>
      <c r="D104" s="1">
        <v>4.4138146711845593E-2</v>
      </c>
    </row>
    <row r="105" spans="1:4" x14ac:dyDescent="0.35">
      <c r="A105" s="2">
        <v>42926</v>
      </c>
      <c r="B105" s="1">
        <v>-3.0816665374081122E-3</v>
      </c>
      <c r="C105" s="1">
        <v>-1.5201161332050553E-2</v>
      </c>
      <c r="D105" s="1">
        <v>5.8953157038768307E-2</v>
      </c>
    </row>
    <row r="106" spans="1:4" x14ac:dyDescent="0.35">
      <c r="A106" s="2">
        <v>42933</v>
      </c>
      <c r="B106" s="1">
        <v>5.8470700511864772E-3</v>
      </c>
      <c r="C106" s="1">
        <v>3.0174703122213032E-2</v>
      </c>
      <c r="D106" s="1">
        <v>4.3276729057820278E-3</v>
      </c>
    </row>
    <row r="107" spans="1:4" x14ac:dyDescent="0.35">
      <c r="A107" s="2">
        <v>42940</v>
      </c>
      <c r="B107" s="1">
        <v>-1.2039040299107571E-2</v>
      </c>
      <c r="C107" s="1">
        <v>2.1208915691376296E-3</v>
      </c>
      <c r="D107" s="1">
        <v>2.0153353847960583E-2</v>
      </c>
    </row>
    <row r="108" spans="1:4" x14ac:dyDescent="0.35">
      <c r="A108" s="2">
        <v>42947</v>
      </c>
      <c r="B108" s="1">
        <v>2.6055113747332694E-2</v>
      </c>
      <c r="C108" s="1">
        <v>-4.773140282118981E-2</v>
      </c>
      <c r="D108" s="1">
        <v>2.5842156583848929E-2</v>
      </c>
    </row>
    <row r="109" spans="1:4" x14ac:dyDescent="0.35">
      <c r="A109" s="2">
        <v>42954</v>
      </c>
      <c r="B109" s="1">
        <v>-1.0340724747402739E-2</v>
      </c>
      <c r="C109" s="1">
        <v>1.3245226750020723E-2</v>
      </c>
      <c r="D109" s="1">
        <v>1.3576193070049527E-2</v>
      </c>
    </row>
    <row r="110" spans="1:4" x14ac:dyDescent="0.35">
      <c r="A110" s="2">
        <v>42968</v>
      </c>
      <c r="B110" s="1">
        <v>-1.5565617796597889E-2</v>
      </c>
      <c r="C110" s="1">
        <v>1.4815085785140682E-2</v>
      </c>
      <c r="D110" s="1">
        <v>6.293325107986511E-2</v>
      </c>
    </row>
    <row r="111" spans="1:4" x14ac:dyDescent="0.35">
      <c r="A111" s="2">
        <v>42975</v>
      </c>
      <c r="B111" s="1">
        <v>3.9852031109628653E-3</v>
      </c>
      <c r="C111" s="1">
        <v>-6.7343572065179783E-2</v>
      </c>
      <c r="D111" s="1">
        <v>1.7300044285006155E-2</v>
      </c>
    </row>
    <row r="112" spans="1:4" x14ac:dyDescent="0.35">
      <c r="A112" s="2">
        <v>42982</v>
      </c>
      <c r="B112" s="1">
        <v>2.5523752685314996E-2</v>
      </c>
      <c r="C112" s="1">
        <v>1.7817843316793893E-2</v>
      </c>
      <c r="D112" s="1">
        <v>1.2068878733676451E-2</v>
      </c>
    </row>
    <row r="113" spans="1:4" x14ac:dyDescent="0.35">
      <c r="A113" s="2">
        <v>42989</v>
      </c>
      <c r="B113" s="1">
        <v>1.2931807673353149E-2</v>
      </c>
      <c r="C113" s="1">
        <v>5.37186070084218E-2</v>
      </c>
      <c r="D113" s="1">
        <v>1.5268287210081411E-2</v>
      </c>
    </row>
    <row r="114" spans="1:4" x14ac:dyDescent="0.35">
      <c r="A114" s="2">
        <v>42996</v>
      </c>
      <c r="B114" s="1">
        <v>-2.7341080142974231E-4</v>
      </c>
      <c r="C114" s="1">
        <v>-6.2959284568148118E-3</v>
      </c>
      <c r="D114" s="1">
        <v>-6.3779116012377228E-3</v>
      </c>
    </row>
    <row r="115" spans="1:4" x14ac:dyDescent="0.35">
      <c r="A115" s="2">
        <v>43010</v>
      </c>
      <c r="B115" s="1">
        <v>3.1099540596750769E-2</v>
      </c>
      <c r="C115" s="1">
        <v>-1.2320484388040624E-2</v>
      </c>
      <c r="D115" s="1">
        <v>9.469914751070254E-3</v>
      </c>
    </row>
    <row r="116" spans="1:4" x14ac:dyDescent="0.35">
      <c r="A116" s="2">
        <v>43017</v>
      </c>
      <c r="B116" s="1">
        <v>-5.1165546528369119E-3</v>
      </c>
      <c r="C116" s="1">
        <v>-2.0682530640590683E-3</v>
      </c>
      <c r="D116" s="1">
        <v>1.1878083540431576E-2</v>
      </c>
    </row>
    <row r="117" spans="1:4" x14ac:dyDescent="0.35">
      <c r="A117" s="2">
        <v>43024</v>
      </c>
      <c r="B117" s="1">
        <v>1.4429448262861031E-2</v>
      </c>
      <c r="C117" s="1">
        <v>2.2518863535349824E-2</v>
      </c>
      <c r="D117" s="1">
        <v>-1.8025908550513114E-2</v>
      </c>
    </row>
    <row r="118" spans="1:4" x14ac:dyDescent="0.35">
      <c r="A118" s="2">
        <v>43031</v>
      </c>
      <c r="B118" s="1">
        <v>1.2838579917186371E-2</v>
      </c>
      <c r="C118" s="1">
        <v>8.3462577320942269E-2</v>
      </c>
      <c r="D118" s="1">
        <v>1.5834992330076268E-2</v>
      </c>
    </row>
    <row r="119" spans="1:4" x14ac:dyDescent="0.35">
      <c r="A119" s="2">
        <v>43038</v>
      </c>
      <c r="B119" s="1">
        <v>1.8954007883674455E-2</v>
      </c>
      <c r="C119" s="1">
        <v>-3.7313476128581356E-3</v>
      </c>
      <c r="D119" s="1">
        <v>-1.1543029281674812E-2</v>
      </c>
    </row>
    <row r="120" spans="1:4" x14ac:dyDescent="0.35">
      <c r="A120" s="2">
        <v>43052</v>
      </c>
      <c r="B120" s="1">
        <v>4.3335710693684464E-2</v>
      </c>
      <c r="C120" s="1">
        <v>-3.6577706139927939E-2</v>
      </c>
      <c r="D120" s="1">
        <v>3.5867158032508471E-2</v>
      </c>
    </row>
    <row r="121" spans="1:4" x14ac:dyDescent="0.35">
      <c r="A121" s="2">
        <v>43059</v>
      </c>
      <c r="B121" s="1">
        <v>-3.886518689280936E-3</v>
      </c>
      <c r="C121" s="1">
        <v>3.4685557987890109E-2</v>
      </c>
      <c r="D121" s="1">
        <v>1.0360502681430503E-2</v>
      </c>
    </row>
    <row r="122" spans="1:4" x14ac:dyDescent="0.35">
      <c r="A122" s="2">
        <v>43066</v>
      </c>
      <c r="B122" s="1">
        <v>5.6950710489250302E-3</v>
      </c>
      <c r="C122" s="1">
        <v>-2.8820438535491971E-2</v>
      </c>
      <c r="D122" s="1">
        <v>-2.8923039469250476E-2</v>
      </c>
    </row>
    <row r="123" spans="1:4" x14ac:dyDescent="0.35">
      <c r="A123" s="2">
        <v>43073</v>
      </c>
      <c r="B123" s="1">
        <v>-9.8574079636123933E-3</v>
      </c>
      <c r="C123" s="1">
        <v>-3.9062549670650995E-3</v>
      </c>
      <c r="D123" s="1">
        <v>-2.7577494364552E-3</v>
      </c>
    </row>
    <row r="124" spans="1:4" x14ac:dyDescent="0.35">
      <c r="A124" s="2">
        <v>43080</v>
      </c>
      <c r="B124" s="1">
        <v>3.1308690159182216E-2</v>
      </c>
      <c r="C124" s="1">
        <v>-2.1761491781512748E-2</v>
      </c>
      <c r="D124" s="1">
        <v>2.5212546434708723E-2</v>
      </c>
    </row>
    <row r="125" spans="1:4" x14ac:dyDescent="0.35">
      <c r="A125" s="2">
        <v>43101</v>
      </c>
      <c r="B125" s="1">
        <v>2.928280520048783E-2</v>
      </c>
      <c r="C125" s="1">
        <v>-5.5555698446021051E-3</v>
      </c>
      <c r="D125" s="1">
        <v>5.7799613398280346E-2</v>
      </c>
    </row>
    <row r="126" spans="1:4" x14ac:dyDescent="0.35">
      <c r="A126" s="2">
        <v>43108</v>
      </c>
      <c r="B126" s="1">
        <v>3.5070176225029974E-3</v>
      </c>
      <c r="C126" s="1">
        <v>-2.1112677237559295E-2</v>
      </c>
      <c r="D126" s="1">
        <v>-3.5688082383160094E-3</v>
      </c>
    </row>
    <row r="127" spans="1:4" x14ac:dyDescent="0.35">
      <c r="A127" s="2">
        <v>43122</v>
      </c>
      <c r="B127" s="1">
        <v>-2.2989518224698718E-2</v>
      </c>
      <c r="C127" s="1">
        <v>-8.6687849364466118E-3</v>
      </c>
      <c r="D127" s="1">
        <v>1.8592833076615925E-2</v>
      </c>
    </row>
    <row r="128" spans="1:4" x14ac:dyDescent="0.35">
      <c r="A128" s="2">
        <v>43129</v>
      </c>
      <c r="B128" s="1">
        <v>4.8840145924253587E-3</v>
      </c>
      <c r="C128" s="1">
        <v>6.199647879525429E-3</v>
      </c>
      <c r="D128" s="1">
        <v>4.0932109914822455E-2</v>
      </c>
    </row>
    <row r="129" spans="1:4" x14ac:dyDescent="0.35">
      <c r="A129" s="2">
        <v>43136</v>
      </c>
      <c r="B129" s="1">
        <v>2.8813517904745685E-2</v>
      </c>
      <c r="C129" s="1">
        <v>-1.1187189390564381E-2</v>
      </c>
      <c r="D129" s="1">
        <v>-2.8419625452167779E-2</v>
      </c>
    </row>
    <row r="130" spans="1:4" x14ac:dyDescent="0.35">
      <c r="A130" s="2">
        <v>43150</v>
      </c>
      <c r="B130" s="1">
        <v>4.9406052739085441E-3</v>
      </c>
      <c r="C130" s="1">
        <v>7.0542058473780839E-2</v>
      </c>
      <c r="D130" s="1">
        <v>3.8573691985798665E-2</v>
      </c>
    </row>
    <row r="131" spans="1:4" x14ac:dyDescent="0.35">
      <c r="A131" s="2">
        <v>43157</v>
      </c>
      <c r="B131" s="1">
        <v>-2.6395540275168043E-2</v>
      </c>
      <c r="C131" s="1">
        <v>-6.2112000926406357E-3</v>
      </c>
      <c r="D131" s="1">
        <v>-1.6313101316179971E-2</v>
      </c>
    </row>
    <row r="132" spans="1:4" x14ac:dyDescent="0.35">
      <c r="A132" s="2">
        <v>43164</v>
      </c>
      <c r="B132" s="1">
        <v>1.6726793805313583E-2</v>
      </c>
      <c r="C132" s="1">
        <v>-1.3591427203539001E-2</v>
      </c>
      <c r="D132" s="1">
        <v>5.8436981489109214E-3</v>
      </c>
    </row>
    <row r="133" spans="1:4" x14ac:dyDescent="0.35">
      <c r="A133" s="2">
        <v>43171</v>
      </c>
      <c r="B133" s="1">
        <v>7.0838548884050419E-3</v>
      </c>
      <c r="C133" s="1">
        <v>2.10305019677889E-3</v>
      </c>
      <c r="D133" s="1">
        <v>-6.9552282948659575E-2</v>
      </c>
    </row>
    <row r="134" spans="1:4" x14ac:dyDescent="0.35">
      <c r="A134" s="2">
        <v>43178</v>
      </c>
      <c r="B134" s="1">
        <v>-3.5356548323077553E-3</v>
      </c>
      <c r="C134" s="1">
        <v>3.6105004642116356E-2</v>
      </c>
      <c r="D134" s="1">
        <v>2.2581293375885568E-2</v>
      </c>
    </row>
    <row r="135" spans="1:4" x14ac:dyDescent="0.35">
      <c r="A135" s="2">
        <v>43192</v>
      </c>
      <c r="B135" s="1">
        <v>-1.4440435722336913E-3</v>
      </c>
      <c r="C135" s="1">
        <v>-4.0821994520255166E-2</v>
      </c>
      <c r="D135" s="1">
        <v>1.2501877408061296E-2</v>
      </c>
    </row>
    <row r="136" spans="1:4" x14ac:dyDescent="0.35">
      <c r="A136" s="2">
        <v>43206</v>
      </c>
      <c r="B136" s="1">
        <v>-8.6418849164435103E-3</v>
      </c>
      <c r="C136" s="1">
        <v>5.1067433291164054E-2</v>
      </c>
      <c r="D136" s="1">
        <v>5.0765553789119282E-2</v>
      </c>
    </row>
    <row r="137" spans="1:4" x14ac:dyDescent="0.35">
      <c r="A137" s="2">
        <v>43213</v>
      </c>
      <c r="B137" s="1">
        <v>1.5594404231325135E-2</v>
      </c>
      <c r="C137" s="1">
        <v>-4.3010818993906973E-3</v>
      </c>
      <c r="D137" s="1">
        <v>4.2900071563173089E-2</v>
      </c>
    </row>
    <row r="138" spans="1:4" x14ac:dyDescent="0.35">
      <c r="A138" s="2">
        <v>43220</v>
      </c>
      <c r="B138" s="1">
        <v>9.1954670931003943E-3</v>
      </c>
      <c r="C138" s="1">
        <v>-2.5895569067336775E-3</v>
      </c>
      <c r="D138" s="1">
        <v>1.6543886758217469E-2</v>
      </c>
    </row>
    <row r="139" spans="1:4" x14ac:dyDescent="0.35">
      <c r="A139" s="2">
        <v>43227</v>
      </c>
      <c r="B139" s="1">
        <v>-1.6147986407981992E-2</v>
      </c>
      <c r="C139" s="1">
        <v>2.5895569067336767E-3</v>
      </c>
      <c r="D139" s="1">
        <v>3.088965519195918E-2</v>
      </c>
    </row>
    <row r="140" spans="1:4" x14ac:dyDescent="0.35">
      <c r="A140" s="2">
        <v>43234</v>
      </c>
      <c r="B140" s="1">
        <v>0</v>
      </c>
      <c r="C140" s="1">
        <v>4.0546094394350009E-2</v>
      </c>
      <c r="D140" s="1">
        <v>-5.9066782764183041E-2</v>
      </c>
    </row>
    <row r="141" spans="1:4" x14ac:dyDescent="0.35">
      <c r="A141" s="2">
        <v>43241</v>
      </c>
      <c r="B141" s="1">
        <v>-9.345862418237658E-3</v>
      </c>
      <c r="C141" s="1">
        <v>5.6330256442719981E-2</v>
      </c>
      <c r="D141" s="1">
        <v>-9.9503308531679793E-3</v>
      </c>
    </row>
    <row r="142" spans="1:4" x14ac:dyDescent="0.35">
      <c r="A142" s="2">
        <v>43248</v>
      </c>
      <c r="B142" s="1">
        <v>1.8605187831034486E-2</v>
      </c>
      <c r="C142" s="1">
        <v>2.9300476947782383E-2</v>
      </c>
      <c r="D142" s="1">
        <v>0</v>
      </c>
    </row>
    <row r="143" spans="1:4" x14ac:dyDescent="0.35">
      <c r="A143" s="2">
        <v>43255</v>
      </c>
      <c r="B143" s="1">
        <v>1.3730192811902037E-2</v>
      </c>
      <c r="C143" s="1">
        <v>-1.6086137751624496E-2</v>
      </c>
      <c r="D143" s="1">
        <v>-3.4215080444514039E-2</v>
      </c>
    </row>
    <row r="144" spans="1:4" x14ac:dyDescent="0.35">
      <c r="A144" s="2">
        <v>43262</v>
      </c>
      <c r="B144" s="1">
        <v>-4.6996319525774224E-2</v>
      </c>
      <c r="C144" s="1">
        <v>-1.5455953617805973E-3</v>
      </c>
      <c r="D144" s="1">
        <v>-1.5357207685957053E-2</v>
      </c>
    </row>
    <row r="145" spans="1:4" x14ac:dyDescent="0.35">
      <c r="A145" s="2">
        <v>43269</v>
      </c>
      <c r="B145" s="1">
        <v>2.1911584610946354E-2</v>
      </c>
      <c r="C145" s="1">
        <v>4.0172131432815707E-2</v>
      </c>
      <c r="D145" s="1">
        <v>2.3928086559248857E-2</v>
      </c>
    </row>
    <row r="146" spans="1:4" x14ac:dyDescent="0.35">
      <c r="A146" s="2">
        <v>43276</v>
      </c>
      <c r="B146" s="1">
        <v>1.3656039091205012E-2</v>
      </c>
      <c r="C146" s="1">
        <v>5.5630087885179272E-2</v>
      </c>
      <c r="D146" s="1">
        <v>1.6511718007949636E-2</v>
      </c>
    </row>
    <row r="147" spans="1:4" x14ac:dyDescent="0.35">
      <c r="A147" s="2">
        <v>43283</v>
      </c>
      <c r="B147" s="1">
        <v>7.5575763360794333E-3</v>
      </c>
      <c r="C147" s="1">
        <v>3.9274768668308348E-2</v>
      </c>
      <c r="D147" s="1">
        <v>3.9176604911649274E-2</v>
      </c>
    </row>
    <row r="148" spans="1:4" x14ac:dyDescent="0.35">
      <c r="A148" s="2">
        <v>43304</v>
      </c>
      <c r="B148" s="1">
        <v>2.0097774804996606E-2</v>
      </c>
      <c r="C148" s="1">
        <v>-7.287637151334915E-2</v>
      </c>
      <c r="D148" s="1">
        <v>2.2070395399242521E-2</v>
      </c>
    </row>
    <row r="149" spans="1:4" x14ac:dyDescent="0.35">
      <c r="A149" s="2">
        <v>43325</v>
      </c>
      <c r="B149" s="1">
        <v>1.4598799421152631E-2</v>
      </c>
      <c r="C149" s="1">
        <v>9.5174069868901711E-3</v>
      </c>
      <c r="D149" s="1">
        <v>1.8100041643617937E-2</v>
      </c>
    </row>
    <row r="150" spans="1:4" x14ac:dyDescent="0.35">
      <c r="A150" s="2">
        <v>43332</v>
      </c>
      <c r="B150" s="1">
        <v>1.7680018536172411E-2</v>
      </c>
      <c r="C150" s="1">
        <v>-5.56471787143916E-2</v>
      </c>
      <c r="D150" s="1">
        <v>-4.9531668242757024E-2</v>
      </c>
    </row>
    <row r="151" spans="1:4" x14ac:dyDescent="0.35">
      <c r="A151" s="2">
        <v>43339</v>
      </c>
      <c r="B151" s="1">
        <v>8.5069768127044622E-3</v>
      </c>
      <c r="C151" s="1">
        <v>-5.8927207731302889E-2</v>
      </c>
      <c r="D151" s="1">
        <v>8.8855133572084532E-3</v>
      </c>
    </row>
    <row r="152" spans="1:4" x14ac:dyDescent="0.35">
      <c r="A152" s="2">
        <v>43353</v>
      </c>
      <c r="B152" s="1">
        <v>2.6539555234612312E-2</v>
      </c>
      <c r="C152" s="1">
        <v>-4.8854599235017032E-2</v>
      </c>
      <c r="D152" s="1">
        <v>7.5997063116447952E-2</v>
      </c>
    </row>
    <row r="153" spans="1:4" x14ac:dyDescent="0.35">
      <c r="A153" s="2">
        <v>43360</v>
      </c>
      <c r="B153" s="1">
        <v>2.9852963149681128E-2</v>
      </c>
      <c r="C153" s="1">
        <v>2.670385644742819E-2</v>
      </c>
      <c r="D153" s="1">
        <v>2.4755941725478171E-2</v>
      </c>
    </row>
    <row r="154" spans="1:4" x14ac:dyDescent="0.35">
      <c r="A154" s="2">
        <v>43367</v>
      </c>
      <c r="B154" s="1">
        <v>-1.5668328157724665E-2</v>
      </c>
      <c r="C154" s="1">
        <v>-1.3262793878410445E-2</v>
      </c>
      <c r="D154" s="1">
        <v>4.9813705712219172E-2</v>
      </c>
    </row>
    <row r="155" spans="1:4" x14ac:dyDescent="0.35">
      <c r="A155" s="2">
        <v>43381</v>
      </c>
      <c r="B155" s="1">
        <v>7.3386903934665546E-3</v>
      </c>
      <c r="C155" s="1">
        <v>-3.4168895615249897E-2</v>
      </c>
      <c r="D155" s="1">
        <v>2.4536252649469736E-2</v>
      </c>
    </row>
    <row r="156" spans="1:4" x14ac:dyDescent="0.35">
      <c r="A156" s="2">
        <v>43388</v>
      </c>
      <c r="B156" s="1">
        <v>-2.1528533611010897E-3</v>
      </c>
      <c r="C156" s="1">
        <v>9.0681105878592225E-2</v>
      </c>
      <c r="D156" s="1">
        <v>-4.2865606771374618E-2</v>
      </c>
    </row>
    <row r="157" spans="1:4" x14ac:dyDescent="0.35">
      <c r="A157" s="2">
        <v>43395</v>
      </c>
      <c r="B157" s="1">
        <v>-2.3771700553162765E-2</v>
      </c>
      <c r="C157" s="1">
        <v>-1.7241806434505878E-2</v>
      </c>
      <c r="D157" s="1">
        <v>-1.5351178655761022E-2</v>
      </c>
    </row>
    <row r="158" spans="1:4" x14ac:dyDescent="0.35">
      <c r="A158" s="2">
        <v>43402</v>
      </c>
      <c r="B158" s="1">
        <v>8.5705392211121775E-3</v>
      </c>
      <c r="C158" s="1">
        <v>-1.2500162764231494E-2</v>
      </c>
      <c r="D158" s="1">
        <v>6.2118468098199445E-2</v>
      </c>
    </row>
    <row r="159" spans="1:4" x14ac:dyDescent="0.35">
      <c r="A159" s="2">
        <v>43409</v>
      </c>
      <c r="B159" s="1">
        <v>-4.3859719432543286E-3</v>
      </c>
      <c r="C159" s="1">
        <v>-4.2395558967685619E-2</v>
      </c>
      <c r="D159" s="1">
        <v>1.6222835506887384E-2</v>
      </c>
    </row>
    <row r="160" spans="1:4" x14ac:dyDescent="0.35">
      <c r="A160" s="2">
        <v>43416</v>
      </c>
      <c r="B160" s="1">
        <v>1.3100624045698056E-2</v>
      </c>
      <c r="C160" s="1">
        <v>-2.5250510968887103E-2</v>
      </c>
      <c r="D160" s="1">
        <v>1.7772169745797668E-2</v>
      </c>
    </row>
    <row r="161" spans="1:4" x14ac:dyDescent="0.35">
      <c r="A161" s="2">
        <v>43423</v>
      </c>
      <c r="B161" s="1">
        <v>1.720472544963076E-2</v>
      </c>
      <c r="C161" s="1">
        <v>-6.2476941955386708E-2</v>
      </c>
      <c r="D161" s="1">
        <v>-9.8850915881404152E-3</v>
      </c>
    </row>
    <row r="162" spans="1:4" x14ac:dyDescent="0.35">
      <c r="A162" s="2">
        <v>43430</v>
      </c>
      <c r="B162" s="1">
        <v>-1.5037877364540559E-2</v>
      </c>
      <c r="C162" s="1">
        <v>3.1032109247728461E-2</v>
      </c>
      <c r="D162" s="1">
        <v>-1.6867253965241635E-2</v>
      </c>
    </row>
    <row r="163" spans="1:4" x14ac:dyDescent="0.35">
      <c r="A163" s="2">
        <v>43437</v>
      </c>
      <c r="B163" s="1">
        <v>-4.3384015985981298E-3</v>
      </c>
      <c r="C163" s="1">
        <v>-4.8373584284215711E-2</v>
      </c>
      <c r="D163" s="1">
        <v>5.1926802368212205E-3</v>
      </c>
    </row>
    <row r="164" spans="1:4" x14ac:dyDescent="0.35">
      <c r="A164" s="2">
        <v>43444</v>
      </c>
      <c r="B164" s="1">
        <v>-1.7544309650909508E-2</v>
      </c>
      <c r="C164" s="1">
        <v>-3.1090587070031119E-2</v>
      </c>
      <c r="D164" s="1">
        <v>-5.3073464203364125E-2</v>
      </c>
    </row>
    <row r="165" spans="1:4" x14ac:dyDescent="0.35">
      <c r="A165" s="2">
        <v>43451</v>
      </c>
      <c r="B165" s="1">
        <v>3.5335725813110445E-3</v>
      </c>
      <c r="C165" s="1">
        <v>-1.2103022171243649E-2</v>
      </c>
      <c r="D165" s="1">
        <v>1.0007616074426413E-2</v>
      </c>
    </row>
    <row r="166" spans="1:4" x14ac:dyDescent="0.35">
      <c r="A166" s="2">
        <v>43458</v>
      </c>
      <c r="B166" s="1">
        <v>3.7642341602875447E-2</v>
      </c>
      <c r="C166" s="1">
        <v>1.9593693900401284E-2</v>
      </c>
      <c r="D166" s="1">
        <v>-2.6267135636687707E-3</v>
      </c>
    </row>
    <row r="167" spans="1:4" x14ac:dyDescent="0.35">
      <c r="A167" s="2">
        <v>43465</v>
      </c>
      <c r="B167" s="1">
        <v>-4.6818557536148879E-3</v>
      </c>
      <c r="C167" s="1">
        <v>-1.5037877364540559E-2</v>
      </c>
      <c r="D167" s="1">
        <v>2.4862793047520322E-2</v>
      </c>
    </row>
    <row r="168" spans="1:4" x14ac:dyDescent="0.35">
      <c r="A168" s="2">
        <v>43472</v>
      </c>
      <c r="B168" s="1">
        <v>-1.7079423451561474E-3</v>
      </c>
      <c r="C168" s="1">
        <v>1.5140048312150113E-3</v>
      </c>
      <c r="D168" s="1">
        <v>2.9966913963089838E-2</v>
      </c>
    </row>
    <row r="169" spans="1:4" x14ac:dyDescent="0.35">
      <c r="A169" s="2">
        <v>43486</v>
      </c>
      <c r="B169" s="1">
        <v>8.5324237258417558E-4</v>
      </c>
      <c r="C169" s="1">
        <v>-9.4023526783903934E-3</v>
      </c>
      <c r="D169" s="1">
        <v>1.6935044630998482E-2</v>
      </c>
    </row>
    <row r="170" spans="1:4" x14ac:dyDescent="0.35">
      <c r="A170" s="2">
        <v>43493</v>
      </c>
      <c r="B170" s="1">
        <v>-4.2735107773820497E-3</v>
      </c>
      <c r="C170" s="1">
        <v>1.140569224656556E-2</v>
      </c>
      <c r="D170" s="1">
        <v>2.0033825133197732E-2</v>
      </c>
    </row>
    <row r="171" spans="1:4" x14ac:dyDescent="0.35">
      <c r="A171" s="2">
        <v>43500</v>
      </c>
      <c r="B171" s="1">
        <v>0</v>
      </c>
      <c r="C171" s="1">
        <v>3.3300064071874295E-3</v>
      </c>
      <c r="D171" s="1">
        <v>-2.7467043554678182E-2</v>
      </c>
    </row>
    <row r="172" spans="1:4" x14ac:dyDescent="0.35">
      <c r="A172" s="2">
        <v>43507</v>
      </c>
      <c r="B172" s="1">
        <v>2.7456846233039289E-2</v>
      </c>
      <c r="C172" s="1">
        <v>3.9814252991848221E-3</v>
      </c>
      <c r="D172" s="1">
        <v>-1.1614976549214102E-2</v>
      </c>
    </row>
    <row r="173" spans="1:4" x14ac:dyDescent="0.35">
      <c r="A173" s="2">
        <v>43514</v>
      </c>
      <c r="B173" s="1">
        <v>-5.0125418235442863E-3</v>
      </c>
      <c r="C173" s="1">
        <v>1.642073021232749E-2</v>
      </c>
      <c r="D173" s="1">
        <v>-1.330933136878038E-2</v>
      </c>
    </row>
    <row r="174" spans="1:4" x14ac:dyDescent="0.35">
      <c r="A174" s="2">
        <v>43521</v>
      </c>
      <c r="B174" s="1">
        <v>-1.2642393415176468E-2</v>
      </c>
      <c r="C174" s="1">
        <v>-3.3115608784497437E-2</v>
      </c>
      <c r="D174" s="1">
        <v>6.2653499107203281E-3</v>
      </c>
    </row>
    <row r="175" spans="1:4" x14ac:dyDescent="0.35">
      <c r="A175" s="2">
        <v>43528</v>
      </c>
      <c r="B175" s="1">
        <v>-3.3984739591116212E-3</v>
      </c>
      <c r="C175" s="1">
        <v>-7.6234032743511218E-2</v>
      </c>
      <c r="D175" s="1">
        <v>-1.2619232479690485E-2</v>
      </c>
    </row>
    <row r="176" spans="1:4" x14ac:dyDescent="0.35">
      <c r="A176" s="2">
        <v>43535</v>
      </c>
      <c r="B176" s="1">
        <v>0</v>
      </c>
      <c r="C176" s="1">
        <v>5.1692923827393551E-2</v>
      </c>
      <c r="D176" s="1">
        <v>-1.9631908145795289E-3</v>
      </c>
    </row>
    <row r="177" spans="1:4" x14ac:dyDescent="0.35">
      <c r="A177" s="2">
        <v>43542</v>
      </c>
      <c r="B177" s="1">
        <v>-2.2376148729503619E-2</v>
      </c>
      <c r="C177" s="1">
        <v>-2.4451095864164423E-2</v>
      </c>
      <c r="D177" s="1">
        <v>2.018305593307863E-2</v>
      </c>
    </row>
    <row r="178" spans="1:4" x14ac:dyDescent="0.35">
      <c r="A178" s="2">
        <v>43549</v>
      </c>
      <c r="B178" s="1">
        <v>-4.7982643859198941E-3</v>
      </c>
      <c r="C178" s="1">
        <v>-3.3072748274022193E-2</v>
      </c>
      <c r="D178" s="1">
        <v>3.1841977546027009E-2</v>
      </c>
    </row>
    <row r="179" spans="1:4" x14ac:dyDescent="0.35">
      <c r="A179" s="2">
        <v>43556</v>
      </c>
      <c r="B179" s="1">
        <v>-8.7489069447610642E-4</v>
      </c>
      <c r="C179" s="1">
        <v>-4.2559614418796007E-2</v>
      </c>
      <c r="D179" s="1">
        <v>5.9213529962911494E-2</v>
      </c>
    </row>
    <row r="180" spans="1:4" x14ac:dyDescent="0.35">
      <c r="A180" s="2">
        <v>43563</v>
      </c>
      <c r="B180" s="1">
        <v>-3.5072372645654254E-3</v>
      </c>
      <c r="C180" s="1">
        <v>-8.4259403140717112E-3</v>
      </c>
      <c r="D180" s="1">
        <v>5.1403178459964852E-2</v>
      </c>
    </row>
    <row r="181" spans="1:4" x14ac:dyDescent="0.35">
      <c r="A181" s="2">
        <v>43570</v>
      </c>
      <c r="B181" s="1">
        <v>-7.4939737974080989E-3</v>
      </c>
      <c r="C181" s="1">
        <v>-1.4723241552893942E-2</v>
      </c>
      <c r="D181" s="1">
        <v>-2.9233176766405865E-2</v>
      </c>
    </row>
    <row r="182" spans="1:4" x14ac:dyDescent="0.35">
      <c r="A182" s="2">
        <v>43577</v>
      </c>
      <c r="B182" s="1">
        <v>-8.8889474172460393E-3</v>
      </c>
      <c r="C182" s="1">
        <v>-9.0637274104932428E-2</v>
      </c>
      <c r="D182" s="1">
        <v>-4.1341619327008791E-2</v>
      </c>
    </row>
    <row r="183" spans="1:4" x14ac:dyDescent="0.35">
      <c r="A183" s="2">
        <v>43584</v>
      </c>
      <c r="B183" s="1">
        <v>1.0215500784451858E-2</v>
      </c>
      <c r="C183" s="1">
        <v>-9.5908649449853889E-2</v>
      </c>
      <c r="D183" s="1">
        <v>4.0997622075594681E-2</v>
      </c>
    </row>
    <row r="184" spans="1:4" x14ac:dyDescent="0.35">
      <c r="A184" s="2">
        <v>43591</v>
      </c>
      <c r="B184" s="1">
        <v>4.4179368953616531E-4</v>
      </c>
      <c r="C184" s="1">
        <v>3.421508044451415E-2</v>
      </c>
      <c r="D184" s="1">
        <v>-2.402622535174723E-2</v>
      </c>
    </row>
    <row r="185" spans="1:4" x14ac:dyDescent="0.35">
      <c r="A185" s="2">
        <v>43598</v>
      </c>
      <c r="B185" s="1">
        <v>7.042282625412951E-3</v>
      </c>
      <c r="C185" s="1">
        <v>-9.3312177141651825E-2</v>
      </c>
      <c r="D185" s="1">
        <v>-2.6435211855928802E-4</v>
      </c>
    </row>
    <row r="186" spans="1:4" x14ac:dyDescent="0.35">
      <c r="A186" s="2">
        <v>43612</v>
      </c>
      <c r="B186" s="1">
        <v>4.7940819646743755E-3</v>
      </c>
      <c r="C186" s="1">
        <v>-2.5112700815075214E-2</v>
      </c>
      <c r="D186" s="1">
        <v>-5.1743791816399893E-3</v>
      </c>
    </row>
    <row r="187" spans="1:4" x14ac:dyDescent="0.35">
      <c r="A187" s="2">
        <v>43619</v>
      </c>
      <c r="B187" s="1">
        <v>7.3641225151350386E-3</v>
      </c>
      <c r="C187" s="1">
        <v>8.9833188851915283E-3</v>
      </c>
      <c r="D187" s="1">
        <v>6.2489175191496771E-2</v>
      </c>
    </row>
    <row r="188" spans="1:4" x14ac:dyDescent="0.35">
      <c r="A188" s="2">
        <v>43626</v>
      </c>
      <c r="B188" s="1">
        <v>-1.8293193047325376E-2</v>
      </c>
      <c r="C188" s="1">
        <v>2.0121403199421028E-2</v>
      </c>
      <c r="D188" s="1">
        <v>-3.8930760027004921E-2</v>
      </c>
    </row>
    <row r="189" spans="1:4" x14ac:dyDescent="0.35">
      <c r="A189" s="2">
        <v>43633</v>
      </c>
      <c r="B189" s="1">
        <v>-7.9435545675150473E-3</v>
      </c>
      <c r="C189" s="1">
        <v>3.5228691883744029E-2</v>
      </c>
      <c r="D189" s="1">
        <v>-3.2716777641532812E-3</v>
      </c>
    </row>
    <row r="190" spans="1:4" x14ac:dyDescent="0.35">
      <c r="A190" s="2">
        <v>43640</v>
      </c>
      <c r="B190" s="1">
        <v>1.1015753604485309E-2</v>
      </c>
      <c r="C190" s="1">
        <v>-1.6285741870785558E-2</v>
      </c>
      <c r="D190" s="1">
        <v>2.2242282078221718E-3</v>
      </c>
    </row>
    <row r="191" spans="1:4" x14ac:dyDescent="0.35">
      <c r="A191" s="2">
        <v>43647</v>
      </c>
      <c r="B191" s="1">
        <v>1.435743609831348E-2</v>
      </c>
      <c r="C191" s="1">
        <v>-4.9689708591315419E-2</v>
      </c>
      <c r="D191" s="1">
        <v>1.778267807485566E-2</v>
      </c>
    </row>
    <row r="192" spans="1:4" x14ac:dyDescent="0.35">
      <c r="A192" s="2">
        <v>43654</v>
      </c>
      <c r="B192" s="1">
        <v>1.1168500970576383E-2</v>
      </c>
      <c r="C192" s="1">
        <v>5.7353700847441276E-3</v>
      </c>
      <c r="D192" s="1">
        <v>-2.4217084276669135E-2</v>
      </c>
    </row>
    <row r="193" spans="1:4" x14ac:dyDescent="0.35">
      <c r="A193" s="2">
        <v>43661</v>
      </c>
      <c r="B193" s="1">
        <v>-6.8581494694540711E-3</v>
      </c>
      <c r="C193" s="1">
        <v>-1.9802627296179754E-2</v>
      </c>
      <c r="D193" s="1">
        <v>-1.7750056331916422E-2</v>
      </c>
    </row>
    <row r="194" spans="1:4" x14ac:dyDescent="0.35">
      <c r="A194" s="2">
        <v>43668</v>
      </c>
      <c r="B194" s="1">
        <v>0</v>
      </c>
      <c r="C194" s="1">
        <v>-1.6807118316381289E-2</v>
      </c>
      <c r="D194" s="1">
        <v>-9.9267107756716207E-3</v>
      </c>
    </row>
    <row r="195" spans="1:4" x14ac:dyDescent="0.35">
      <c r="A195" s="2">
        <v>43675</v>
      </c>
      <c r="B195" s="1">
        <v>4.2918520815410843E-3</v>
      </c>
      <c r="C195" s="1">
        <v>-5.949868806234943E-3</v>
      </c>
      <c r="D195" s="1">
        <v>-4.3165155420256396E-2</v>
      </c>
    </row>
    <row r="196" spans="1:4" x14ac:dyDescent="0.35">
      <c r="A196" s="2">
        <v>43682</v>
      </c>
      <c r="B196" s="1">
        <v>-1.7145310672405669E-3</v>
      </c>
      <c r="C196" s="1">
        <v>-5.3404373842947744E-2</v>
      </c>
      <c r="D196" s="1">
        <v>-6.3423033746905038E-4</v>
      </c>
    </row>
    <row r="197" spans="1:4" x14ac:dyDescent="0.35">
      <c r="A197" s="2">
        <v>43689</v>
      </c>
      <c r="B197" s="1">
        <v>1.2787898049755688E-2</v>
      </c>
      <c r="C197" s="1">
        <v>-3.7567404362779028E-2</v>
      </c>
      <c r="D197" s="1">
        <v>-2.579781366524378E-2</v>
      </c>
    </row>
    <row r="198" spans="1:4" x14ac:dyDescent="0.35">
      <c r="A198" s="2">
        <v>43696</v>
      </c>
      <c r="B198" s="1">
        <v>-2.5445306349947613E-3</v>
      </c>
      <c r="C198" s="1">
        <v>1.390843004613215E-2</v>
      </c>
      <c r="D198" s="1">
        <v>2.0481673285480565E-2</v>
      </c>
    </row>
    <row r="199" spans="1:4" x14ac:dyDescent="0.35">
      <c r="A199" s="2">
        <v>43703</v>
      </c>
      <c r="B199" s="1">
        <v>2.7226812700213952E-2</v>
      </c>
      <c r="C199" s="1">
        <v>6.4249876826577412E-3</v>
      </c>
      <c r="D199" s="1">
        <v>2.1186278122833496E-2</v>
      </c>
    </row>
    <row r="200" spans="1:4" x14ac:dyDescent="0.35">
      <c r="A200" s="2">
        <v>43710</v>
      </c>
      <c r="B200" s="1">
        <v>3.5319279007561336E-2</v>
      </c>
      <c r="C200" s="1">
        <v>-6.4249876826576622E-3</v>
      </c>
      <c r="D200" s="1">
        <v>2.1270825347133863E-2</v>
      </c>
    </row>
    <row r="201" spans="1:4" x14ac:dyDescent="0.35">
      <c r="A201" s="2">
        <v>43717</v>
      </c>
      <c r="B201" s="1">
        <v>-3.996807878520206E-3</v>
      </c>
      <c r="C201" s="1">
        <v>-5.6833474763165991E-2</v>
      </c>
      <c r="D201" s="1">
        <v>1.7229117580507054E-2</v>
      </c>
    </row>
    <row r="202" spans="1:4" x14ac:dyDescent="0.35">
      <c r="A202" s="2">
        <v>43724</v>
      </c>
      <c r="B202" s="1">
        <v>-4.8173517490440743E-3</v>
      </c>
      <c r="C202" s="1">
        <v>-5.8651194523981339E-3</v>
      </c>
      <c r="D202" s="1">
        <v>-4.3010818993905854E-3</v>
      </c>
    </row>
    <row r="203" spans="1:4" x14ac:dyDescent="0.35">
      <c r="A203" s="2">
        <v>43731</v>
      </c>
      <c r="B203" s="1">
        <v>-5.2451199531476558E-3</v>
      </c>
      <c r="C203" s="1">
        <v>9.2632802033608352E-2</v>
      </c>
      <c r="D203" s="1">
        <v>-1.7172468508600502E-2</v>
      </c>
    </row>
    <row r="204" spans="1:4" x14ac:dyDescent="0.35">
      <c r="A204" s="2">
        <v>43738</v>
      </c>
      <c r="B204" s="1">
        <v>1.9231361927887592E-2</v>
      </c>
      <c r="C204" s="1">
        <v>-6.8418543913013857E-2</v>
      </c>
      <c r="D204" s="1">
        <v>-2.3469944436241629E-2</v>
      </c>
    </row>
    <row r="205" spans="1:4" x14ac:dyDescent="0.35">
      <c r="A205" s="2">
        <v>43745</v>
      </c>
      <c r="B205" s="1">
        <v>-2.3837913552762504E-3</v>
      </c>
      <c r="C205" s="1">
        <v>-5.4067221270275703E-2</v>
      </c>
      <c r="D205" s="1">
        <v>3.3331268786449007E-2</v>
      </c>
    </row>
    <row r="206" spans="1:4" x14ac:dyDescent="0.35">
      <c r="A206" s="2">
        <v>43752</v>
      </c>
      <c r="B206" s="1">
        <v>0</v>
      </c>
      <c r="C206" s="1">
        <v>-4.0485885260002205E-3</v>
      </c>
      <c r="D206" s="1">
        <v>2.2496977638133322E-2</v>
      </c>
    </row>
    <row r="207" spans="1:4" x14ac:dyDescent="0.35">
      <c r="A207" s="2">
        <v>43759</v>
      </c>
      <c r="B207" s="1">
        <v>-4.3850977184185531E-3</v>
      </c>
      <c r="C207" s="1">
        <v>-3.7194370008048927E-2</v>
      </c>
      <c r="D207" s="1">
        <v>1.871571819594112E-2</v>
      </c>
    </row>
    <row r="208" spans="1:4" x14ac:dyDescent="0.35">
      <c r="A208" s="2">
        <v>43766</v>
      </c>
      <c r="B208" s="1">
        <v>-9.2314522727463232E-3</v>
      </c>
      <c r="C208" s="1">
        <v>-1.5915455305899457E-2</v>
      </c>
      <c r="D208" s="1">
        <v>-1.5113637810048184E-2</v>
      </c>
    </row>
    <row r="209" spans="1:4" x14ac:dyDescent="0.35">
      <c r="A209" s="2">
        <v>43773</v>
      </c>
      <c r="B209" s="1">
        <v>-5.2557226296711659E-3</v>
      </c>
      <c r="C209" s="1">
        <v>6.0184134756485576E-2</v>
      </c>
      <c r="D209" s="1">
        <v>1.5821720393728457E-2</v>
      </c>
    </row>
    <row r="210" spans="1:4" x14ac:dyDescent="0.35">
      <c r="A210" s="2">
        <v>43780</v>
      </c>
      <c r="B210" s="1">
        <v>-6.9148129905840187E-3</v>
      </c>
      <c r="C210" s="1">
        <v>-7.4185440488578683E-2</v>
      </c>
      <c r="D210" s="1">
        <v>-7.0808258368028668E-4</v>
      </c>
    </row>
    <row r="211" spans="1:4" x14ac:dyDescent="0.35">
      <c r="A211" s="2">
        <v>43794</v>
      </c>
      <c r="B211" s="1">
        <v>2.4390255993587892E-3</v>
      </c>
      <c r="C211" s="1">
        <v>-3.1623188430512185E-2</v>
      </c>
      <c r="D211" s="1">
        <v>-1.7581101416396221E-2</v>
      </c>
    </row>
    <row r="212" spans="1:4" x14ac:dyDescent="0.35">
      <c r="A212" s="2">
        <v>43801</v>
      </c>
      <c r="B212" s="1">
        <v>4.8602768822526626E-3</v>
      </c>
      <c r="C212" s="1">
        <v>-5.7867382320548687E-2</v>
      </c>
      <c r="D212" s="1">
        <v>4.9454398201396682E-3</v>
      </c>
    </row>
    <row r="213" spans="1:4" x14ac:dyDescent="0.35">
      <c r="A213" s="2">
        <v>43808</v>
      </c>
      <c r="B213" s="1">
        <v>-2.0408871631207123E-2</v>
      </c>
      <c r="C213" s="1">
        <v>8.4746269909722356E-3</v>
      </c>
      <c r="D213" s="1">
        <v>2.5486841923837055E-2</v>
      </c>
    </row>
    <row r="214" spans="1:4" x14ac:dyDescent="0.35">
      <c r="A214" s="2">
        <v>43815</v>
      </c>
      <c r="B214" s="1">
        <v>-5.789925190412523E-3</v>
      </c>
      <c r="C214" s="1">
        <v>-1.7021687569430524E-2</v>
      </c>
      <c r="D214" s="1">
        <v>1.440591261716662E-2</v>
      </c>
    </row>
    <row r="215" spans="1:4" x14ac:dyDescent="0.35">
      <c r="A215" s="2">
        <v>43822</v>
      </c>
      <c r="B215" s="1">
        <v>-7.0759920632526346E-3</v>
      </c>
      <c r="C215" s="1">
        <v>1.0672459890771759E-2</v>
      </c>
      <c r="D215" s="1">
        <v>2.9593318428746945E-2</v>
      </c>
    </row>
    <row r="216" spans="1:4" x14ac:dyDescent="0.35">
      <c r="A216" s="2">
        <v>43829</v>
      </c>
      <c r="B216" s="1">
        <v>-8.3577104739615776E-4</v>
      </c>
      <c r="C216" s="1">
        <v>-6.3897980987708981E-3</v>
      </c>
      <c r="D216" s="1">
        <v>1.1596390749080445E-2</v>
      </c>
    </row>
    <row r="217" spans="1:4" x14ac:dyDescent="0.35">
      <c r="A217" s="2">
        <v>43836</v>
      </c>
      <c r="B217" s="1">
        <v>-1.7714507932317755E-2</v>
      </c>
      <c r="C217" s="1">
        <v>5.2040878125043398E-2</v>
      </c>
      <c r="D217" s="1">
        <v>1.2432202837178103E-2</v>
      </c>
    </row>
    <row r="218" spans="1:4" x14ac:dyDescent="0.35">
      <c r="A218" s="2">
        <v>43843</v>
      </c>
      <c r="B218" s="1">
        <v>8.4746269909722356E-3</v>
      </c>
      <c r="C218" s="1">
        <v>5.6200100398137005E-2</v>
      </c>
      <c r="D218" s="1">
        <v>1.6555334036074128E-2</v>
      </c>
    </row>
    <row r="219" spans="1:4" x14ac:dyDescent="0.35">
      <c r="A219" s="2">
        <v>43850</v>
      </c>
      <c r="B219" s="1">
        <v>-1.689189590844829E-3</v>
      </c>
      <c r="C219" s="1">
        <v>-4.1101675685551918E-2</v>
      </c>
      <c r="D219" s="1">
        <v>1.1326093157551809E-2</v>
      </c>
    </row>
    <row r="220" spans="1:4" x14ac:dyDescent="0.35">
      <c r="A220" s="2">
        <v>43857</v>
      </c>
      <c r="B220" s="1">
        <v>2.215346607169514E-2</v>
      </c>
      <c r="C220" s="1">
        <v>-4.0040093533821189E-3</v>
      </c>
      <c r="D220" s="1">
        <v>-5.1354751658411198E-2</v>
      </c>
    </row>
    <row r="221" spans="1:4" x14ac:dyDescent="0.35">
      <c r="A221" s="2">
        <v>43864</v>
      </c>
      <c r="B221" s="1">
        <v>2.8895788939681134E-3</v>
      </c>
      <c r="C221" s="1">
        <v>2.0040086867152622E-3</v>
      </c>
      <c r="D221" s="1">
        <v>8.2922488972549599E-3</v>
      </c>
    </row>
    <row r="222" spans="1:4" x14ac:dyDescent="0.35">
      <c r="A222" s="2">
        <v>43871</v>
      </c>
      <c r="B222" s="1">
        <v>-1.495044457843912E-2</v>
      </c>
      <c r="C222" s="1">
        <v>3.3467690471084929E-2</v>
      </c>
      <c r="D222" s="1">
        <v>-1.6135700779497818E-3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22"/>
  <sheetViews>
    <sheetView topLeftCell="J29" zoomScaleNormal="100" workbookViewId="0">
      <selection activeCell="P79" sqref="P79"/>
    </sheetView>
  </sheetViews>
  <sheetFormatPr defaultRowHeight="14.5" x14ac:dyDescent="0.35"/>
  <cols>
    <col min="1" max="1" width="14.1796875" style="11" customWidth="1"/>
    <col min="2" max="3" width="8.7265625" style="11"/>
    <col min="4" max="4" width="10" style="11" customWidth="1"/>
    <col min="5" max="5" width="8.7265625" style="11"/>
    <col min="6" max="6" width="26.90625" style="11" customWidth="1"/>
    <col min="7" max="7" width="13.7265625" style="11" customWidth="1"/>
    <col min="8" max="8" width="12.90625" style="11" customWidth="1"/>
    <col min="9" max="9" width="12.81640625" style="11" customWidth="1"/>
    <col min="10" max="11" width="8.7265625" style="11"/>
    <col min="12" max="12" width="29.81640625" style="11" customWidth="1"/>
    <col min="13" max="14" width="8.7265625" style="11"/>
    <col min="15" max="15" width="11.6328125" style="11" customWidth="1"/>
    <col min="16" max="16" width="8.7265625" style="11"/>
    <col min="17" max="17" width="26.6328125" style="11" customWidth="1"/>
    <col min="18" max="18" width="16.453125" style="11" customWidth="1"/>
    <col min="19" max="19" width="14.36328125" style="11" customWidth="1"/>
    <col min="20" max="20" width="12.7265625" style="11" customWidth="1"/>
    <col min="21" max="16384" width="8.7265625" style="11"/>
  </cols>
  <sheetData>
    <row r="1" spans="1:9" ht="15" thickBot="1" x14ac:dyDescent="0.4">
      <c r="A1" s="59" t="s">
        <v>34</v>
      </c>
      <c r="B1" s="59"/>
      <c r="C1" s="59"/>
      <c r="D1" s="59"/>
    </row>
    <row r="2" spans="1:9" x14ac:dyDescent="0.35">
      <c r="A2" s="21" t="s">
        <v>3</v>
      </c>
      <c r="B2" s="21" t="s">
        <v>0</v>
      </c>
      <c r="C2" s="21" t="s">
        <v>1</v>
      </c>
      <c r="D2" s="21" t="s">
        <v>2</v>
      </c>
      <c r="F2" s="37"/>
      <c r="G2" s="37" t="s">
        <v>0</v>
      </c>
      <c r="H2" s="37" t="s">
        <v>1</v>
      </c>
      <c r="I2" s="37" t="s">
        <v>2</v>
      </c>
    </row>
    <row r="3" spans="1:9" x14ac:dyDescent="0.35">
      <c r="A3" s="25">
        <v>42030</v>
      </c>
      <c r="B3" s="21">
        <v>5.1780332541119765E-2</v>
      </c>
      <c r="C3" s="21">
        <v>-7.6308193063324301E-2</v>
      </c>
      <c r="D3" s="21">
        <v>-4.6852554572724206E-2</v>
      </c>
      <c r="F3" s="23"/>
      <c r="G3" s="23"/>
      <c r="H3" s="23"/>
      <c r="I3" s="23"/>
    </row>
    <row r="4" spans="1:9" x14ac:dyDescent="0.35">
      <c r="A4" s="25">
        <v>42037</v>
      </c>
      <c r="B4" s="21">
        <v>-3.0745376421722835E-2</v>
      </c>
      <c r="C4" s="21">
        <v>-8.8496152769824993E-3</v>
      </c>
      <c r="D4" s="21">
        <v>4.4677965334299567E-2</v>
      </c>
      <c r="F4" s="23" t="s">
        <v>15</v>
      </c>
      <c r="G4" s="23">
        <v>4.518048897488725E-3</v>
      </c>
      <c r="H4" s="23">
        <v>-6.1783055996301513E-3</v>
      </c>
      <c r="I4" s="23">
        <v>5.6869574959483729E-3</v>
      </c>
    </row>
    <row r="5" spans="1:9" x14ac:dyDescent="0.35">
      <c r="A5" s="25">
        <v>42051</v>
      </c>
      <c r="B5" s="21">
        <v>2.1171152232206315E-2</v>
      </c>
      <c r="C5" s="21">
        <v>-3.9045673768973103E-2</v>
      </c>
      <c r="D5" s="21">
        <v>5.7119067771599426E-2</v>
      </c>
      <c r="F5" s="23" t="s">
        <v>16</v>
      </c>
      <c r="G5" s="23">
        <v>1.3579433692069273E-3</v>
      </c>
      <c r="H5" s="23">
        <v>2.5821120365530632E-3</v>
      </c>
      <c r="I5" s="23">
        <v>2.0091901276393293E-3</v>
      </c>
    </row>
    <row r="6" spans="1:9" x14ac:dyDescent="0.35">
      <c r="A6" s="25">
        <v>42058</v>
      </c>
      <c r="B6" s="21">
        <v>-3.827254620487576E-2</v>
      </c>
      <c r="C6" s="21">
        <v>0</v>
      </c>
      <c r="D6" s="21">
        <v>1.5399215757880917E-2</v>
      </c>
      <c r="F6" s="23" t="s">
        <v>17</v>
      </c>
      <c r="G6" s="23">
        <v>2.7745774648634544E-3</v>
      </c>
      <c r="H6" s="23">
        <v>-6.7967385806350887E-3</v>
      </c>
      <c r="I6" s="23">
        <v>7.0901112181675739E-3</v>
      </c>
    </row>
    <row r="7" spans="1:9" x14ac:dyDescent="0.35">
      <c r="A7" s="25">
        <v>42114</v>
      </c>
      <c r="B7" s="21">
        <v>3.6617363238223309E-2</v>
      </c>
      <c r="C7" s="21">
        <v>-4.5091571503065177E-2</v>
      </c>
      <c r="D7" s="21">
        <v>4.385188252884941E-2</v>
      </c>
      <c r="F7" s="23" t="s">
        <v>18</v>
      </c>
      <c r="G7" s="23">
        <v>0</v>
      </c>
      <c r="H7" s="23">
        <v>0</v>
      </c>
      <c r="I7" s="23" t="e">
        <v>#N/A</v>
      </c>
    </row>
    <row r="8" spans="1:9" x14ac:dyDescent="0.35">
      <c r="A8" s="25">
        <v>42121</v>
      </c>
      <c r="B8" s="21">
        <v>1.6492462075725165E-2</v>
      </c>
      <c r="C8" s="21">
        <v>2.2320189090587601E-2</v>
      </c>
      <c r="D8" s="21">
        <v>1.5067432122119926E-2</v>
      </c>
      <c r="F8" s="23" t="s">
        <v>19</v>
      </c>
      <c r="G8" s="23">
        <v>2.0141555120548004E-2</v>
      </c>
      <c r="H8" s="23">
        <v>3.829891075799266E-2</v>
      </c>
      <c r="I8" s="23">
        <v>2.9801105569772671E-2</v>
      </c>
    </row>
    <row r="9" spans="1:9" x14ac:dyDescent="0.35">
      <c r="A9" s="25">
        <v>42128</v>
      </c>
      <c r="B9" s="21">
        <v>3.2190687272051946E-2</v>
      </c>
      <c r="C9" s="21">
        <v>-4.1141943331175185E-2</v>
      </c>
      <c r="D9" s="21">
        <v>-1.8373220256619294E-2</v>
      </c>
      <c r="F9" s="23" t="s">
        <v>20</v>
      </c>
      <c r="G9" s="23">
        <v>4.0568224267407347E-4</v>
      </c>
      <c r="H9" s="23">
        <v>1.4668065652486862E-3</v>
      </c>
      <c r="I9" s="23">
        <v>8.8810589318073568E-4</v>
      </c>
    </row>
    <row r="10" spans="1:9" x14ac:dyDescent="0.35">
      <c r="A10" s="25">
        <v>42135</v>
      </c>
      <c r="B10" s="21">
        <v>-3.440356713058202E-2</v>
      </c>
      <c r="C10" s="21">
        <v>-3.0459207484708574E-2</v>
      </c>
      <c r="D10" s="21">
        <v>-5.9780981755080667E-3</v>
      </c>
      <c r="F10" s="23" t="s">
        <v>21</v>
      </c>
      <c r="G10" s="23">
        <v>0.12993268437575489</v>
      </c>
      <c r="H10" s="23">
        <v>0.10967107566511425</v>
      </c>
      <c r="I10" s="23">
        <v>-7.5504742879468623E-2</v>
      </c>
    </row>
    <row r="11" spans="1:9" x14ac:dyDescent="0.35">
      <c r="A11" s="25">
        <v>42142</v>
      </c>
      <c r="B11" s="21">
        <v>2.2128798585300375E-3</v>
      </c>
      <c r="C11" s="21">
        <v>-7.2681551434804814E-2</v>
      </c>
      <c r="D11" s="21">
        <v>-9.3708851733068661E-3</v>
      </c>
      <c r="F11" s="23" t="s">
        <v>22</v>
      </c>
      <c r="G11" s="23">
        <v>0.10386965181799146</v>
      </c>
      <c r="H11" s="23">
        <v>0.15493283296564292</v>
      </c>
      <c r="I11" s="23">
        <v>-9.5938966073656581E-2</v>
      </c>
    </row>
    <row r="12" spans="1:9" x14ac:dyDescent="0.35">
      <c r="A12" s="25">
        <v>42149</v>
      </c>
      <c r="B12" s="21">
        <v>-2.054560880889137E-2</v>
      </c>
      <c r="C12" s="21">
        <v>6.1276554820814594E-2</v>
      </c>
      <c r="D12" s="21">
        <v>-1.1498266687373023E-2</v>
      </c>
      <c r="F12" s="23" t="s">
        <v>23</v>
      </c>
      <c r="G12" s="23">
        <v>0.10362548576160116</v>
      </c>
      <c r="H12" s="23">
        <v>0.20044566537014186</v>
      </c>
      <c r="I12" s="23">
        <v>0.14604463815436181</v>
      </c>
    </row>
    <row r="13" spans="1:9" x14ac:dyDescent="0.35">
      <c r="A13" s="25">
        <v>42170</v>
      </c>
      <c r="B13" s="21">
        <v>3.203935374461666E-2</v>
      </c>
      <c r="C13" s="21">
        <v>1.854050791574249E-2</v>
      </c>
      <c r="D13" s="21">
        <v>-1.3739720689678365E-2</v>
      </c>
      <c r="F13" s="23" t="s">
        <v>24</v>
      </c>
      <c r="G13" s="23">
        <v>-4.8119248344198458E-2</v>
      </c>
      <c r="H13" s="23">
        <v>-0.10781286333653349</v>
      </c>
      <c r="I13" s="23">
        <v>-6.9552282948659575E-2</v>
      </c>
    </row>
    <row r="14" spans="1:9" x14ac:dyDescent="0.35">
      <c r="A14" s="25">
        <v>42177</v>
      </c>
      <c r="B14" s="21">
        <v>2.2272635609123223E-2</v>
      </c>
      <c r="C14" s="21">
        <v>-4.7012181997054599E-2</v>
      </c>
      <c r="D14" s="21">
        <v>-1.3506114141322108E-2</v>
      </c>
      <c r="F14" s="23" t="s">
        <v>25</v>
      </c>
      <c r="G14" s="23">
        <v>5.550623741740271E-2</v>
      </c>
      <c r="H14" s="23">
        <v>9.2632802033608352E-2</v>
      </c>
      <c r="I14" s="23">
        <v>7.6492355205702245E-2</v>
      </c>
    </row>
    <row r="15" spans="1:9" x14ac:dyDescent="0.35">
      <c r="A15" s="25">
        <v>42184</v>
      </c>
      <c r="B15" s="21">
        <v>4.3956114730381293E-3</v>
      </c>
      <c r="C15" s="21">
        <v>5.998818229253443E-3</v>
      </c>
      <c r="D15" s="21">
        <v>9.9101020356674578E-4</v>
      </c>
      <c r="F15" s="23" t="s">
        <v>26</v>
      </c>
      <c r="G15" s="23">
        <v>0.9939707574475195</v>
      </c>
      <c r="H15" s="23">
        <v>-1.3592272319186334</v>
      </c>
      <c r="I15" s="23">
        <v>1.251130649108642</v>
      </c>
    </row>
    <row r="16" spans="1:9" ht="15" thickBot="1" x14ac:dyDescent="0.4">
      <c r="A16" s="25">
        <v>42191</v>
      </c>
      <c r="B16" s="21">
        <v>3.4062357459188626E-2</v>
      </c>
      <c r="C16" s="21">
        <v>-1.9324272826402814E-2</v>
      </c>
      <c r="D16" s="21">
        <v>5.5034358901180185E-3</v>
      </c>
      <c r="F16" s="24" t="s">
        <v>27</v>
      </c>
      <c r="G16" s="24">
        <v>220</v>
      </c>
      <c r="H16" s="24">
        <v>220</v>
      </c>
      <c r="I16" s="24">
        <v>220</v>
      </c>
    </row>
    <row r="17" spans="1:9" ht="15" thickBot="1" x14ac:dyDescent="0.4">
      <c r="A17" s="25">
        <v>42205</v>
      </c>
      <c r="B17" s="21">
        <v>-2.320186655697198E-3</v>
      </c>
      <c r="C17" s="21">
        <v>6.6894234830030222E-2</v>
      </c>
      <c r="D17" s="21">
        <v>-6.9494283492555972E-2</v>
      </c>
    </row>
    <row r="18" spans="1:9" x14ac:dyDescent="0.35">
      <c r="A18" s="25">
        <v>42212</v>
      </c>
      <c r="B18" s="21">
        <v>-1.0507977598415093E-2</v>
      </c>
      <c r="C18" s="21">
        <v>8.9948236662939579E-2</v>
      </c>
      <c r="D18" s="21">
        <v>2.5920890820029612E-2</v>
      </c>
      <c r="F18" s="14" t="s">
        <v>49</v>
      </c>
      <c r="G18" s="37" t="s">
        <v>0</v>
      </c>
      <c r="H18" s="37" t="s">
        <v>1</v>
      </c>
      <c r="I18" s="37" t="s">
        <v>2</v>
      </c>
    </row>
    <row r="19" spans="1:9" x14ac:dyDescent="0.35">
      <c r="A19" s="25">
        <v>42219</v>
      </c>
      <c r="B19" s="21">
        <v>1.3600365064684469E-2</v>
      </c>
      <c r="C19" s="21">
        <v>7.6562714104372903E-2</v>
      </c>
      <c r="D19" s="21">
        <v>2.5940021008615886E-2</v>
      </c>
      <c r="F19" s="26" t="s">
        <v>52</v>
      </c>
      <c r="G19" s="27">
        <f>INT(1+SQRT(2)*LN(G16))</f>
        <v>8</v>
      </c>
      <c r="H19" s="27">
        <f t="shared" ref="H19" si="0">INT(1+SQRT(2)*LN(H16))</f>
        <v>8</v>
      </c>
      <c r="I19" s="27">
        <f>INT(1+SQRT(2)*LN(I16))</f>
        <v>8</v>
      </c>
    </row>
    <row r="20" spans="1:9" x14ac:dyDescent="0.35">
      <c r="A20" s="25">
        <v>42233</v>
      </c>
      <c r="B20" s="21">
        <v>2.7009459907491363E-2</v>
      </c>
      <c r="C20" s="21">
        <v>-3.1090587070031119E-2</v>
      </c>
      <c r="D20" s="21">
        <v>-6.3365846993133537E-2</v>
      </c>
      <c r="F20" s="28" t="s">
        <v>53</v>
      </c>
      <c r="G20" s="29">
        <f>(G14-G13)/G19</f>
        <v>1.2953185720200145E-2</v>
      </c>
      <c r="H20" s="29">
        <f t="shared" ref="H20:I20" si="1">(H14-H13)/H19</f>
        <v>2.5055708171267732E-2</v>
      </c>
      <c r="I20" s="29">
        <f t="shared" si="1"/>
        <v>1.8255579769295226E-2</v>
      </c>
    </row>
    <row r="21" spans="1:9" ht="15" thickBot="1" x14ac:dyDescent="0.4">
      <c r="A21" s="25">
        <v>42247</v>
      </c>
      <c r="B21" s="21">
        <v>4.7024938644862777E-2</v>
      </c>
      <c r="C21" s="21">
        <v>5.2219439811516249E-3</v>
      </c>
      <c r="D21" s="21">
        <v>-1.1560822401075971E-2</v>
      </c>
    </row>
    <row r="22" spans="1:9" x14ac:dyDescent="0.35">
      <c r="A22" s="25">
        <v>42254</v>
      </c>
      <c r="B22" s="21">
        <v>4.1528458696582275E-2</v>
      </c>
      <c r="C22" s="21">
        <v>-1.0471299867295366E-2</v>
      </c>
      <c r="D22" s="21">
        <v>1.8911257831171811E-3</v>
      </c>
      <c r="F22" s="13" t="s">
        <v>54</v>
      </c>
      <c r="G22" s="37" t="s">
        <v>0</v>
      </c>
      <c r="H22" s="37" t="s">
        <v>1</v>
      </c>
      <c r="I22" s="37" t="s">
        <v>2</v>
      </c>
    </row>
    <row r="23" spans="1:9" x14ac:dyDescent="0.35">
      <c r="A23" s="25">
        <v>42261</v>
      </c>
      <c r="B23" s="21">
        <v>1.6807118316381191E-2</v>
      </c>
      <c r="C23" s="21">
        <v>-2.0202707317519355E-2</v>
      </c>
      <c r="D23" s="21">
        <v>1.8717123952937991E-2</v>
      </c>
      <c r="F23" s="8" t="s">
        <v>55</v>
      </c>
      <c r="G23" s="30">
        <f>G13+G20</f>
        <v>-3.5166062623998309E-2</v>
      </c>
      <c r="H23" s="30">
        <f>H13+H20</f>
        <v>-8.2757155165265758E-2</v>
      </c>
      <c r="I23" s="30">
        <f>I13+I20</f>
        <v>-5.1296703179364349E-2</v>
      </c>
    </row>
    <row r="24" spans="1:9" x14ac:dyDescent="0.35">
      <c r="A24" s="25">
        <v>42268</v>
      </c>
      <c r="B24" s="21">
        <v>-1.3423020332140661E-2</v>
      </c>
      <c r="C24" s="21">
        <v>-4.8414294967487607E-2</v>
      </c>
      <c r="D24" s="21">
        <v>-7.0446227400083189E-3</v>
      </c>
      <c r="F24" s="9" t="s">
        <v>56</v>
      </c>
      <c r="G24" s="11">
        <f t="shared" ref="G24:G30" si="2">G23+$G$20</f>
        <v>-2.2212876903798164E-2</v>
      </c>
      <c r="H24" s="11">
        <f t="shared" ref="H24:H30" si="3">H23+$H$20</f>
        <v>-5.7701446993998026E-2</v>
      </c>
      <c r="I24" s="11">
        <f t="shared" ref="I24:I30" si="4">I23+$I$20</f>
        <v>-3.3041123410069123E-2</v>
      </c>
    </row>
    <row r="25" spans="1:9" x14ac:dyDescent="0.35">
      <c r="A25" s="25">
        <v>42275</v>
      </c>
      <c r="B25" s="21">
        <v>1.2756131344436882E-2</v>
      </c>
      <c r="C25" s="21">
        <v>-4.1432853736205394E-2</v>
      </c>
      <c r="D25" s="21">
        <v>-1.5729301908543918E-2</v>
      </c>
      <c r="F25" s="9" t="s">
        <v>57</v>
      </c>
      <c r="G25" s="11">
        <f t="shared" si="2"/>
        <v>-9.2596911835980192E-3</v>
      </c>
      <c r="H25" s="11">
        <f t="shared" si="3"/>
        <v>-3.2645738822730294E-2</v>
      </c>
      <c r="I25" s="11">
        <f t="shared" si="4"/>
        <v>-1.4785543640773897E-2</v>
      </c>
    </row>
    <row r="26" spans="1:9" x14ac:dyDescent="0.35">
      <c r="A26" s="25">
        <v>42289</v>
      </c>
      <c r="B26" s="21">
        <v>2.1918685707646275E-2</v>
      </c>
      <c r="C26" s="21">
        <v>-3.7573480564423778E-2</v>
      </c>
      <c r="D26" s="21">
        <v>3.1559220180518877E-2</v>
      </c>
      <c r="F26" s="9" t="s">
        <v>58</v>
      </c>
      <c r="G26" s="11">
        <f t="shared" si="2"/>
        <v>3.6934945366021259E-3</v>
      </c>
      <c r="H26" s="11">
        <f t="shared" si="3"/>
        <v>-7.5900306514625621E-3</v>
      </c>
      <c r="I26" s="11">
        <f t="shared" si="4"/>
        <v>3.4700361285213283E-3</v>
      </c>
    </row>
    <row r="27" spans="1:9" x14ac:dyDescent="0.35">
      <c r="A27" s="25">
        <v>42296</v>
      </c>
      <c r="B27" s="21">
        <v>1.0111309604320695E-2</v>
      </c>
      <c r="C27" s="21">
        <v>-3.3840979842405684E-3</v>
      </c>
      <c r="D27" s="21">
        <v>2.1568696658455202E-2</v>
      </c>
      <c r="F27" s="9" t="s">
        <v>59</v>
      </c>
      <c r="G27" s="11">
        <f t="shared" si="2"/>
        <v>1.6646680256802271E-2</v>
      </c>
      <c r="H27" s="11">
        <f t="shared" si="3"/>
        <v>1.746567751980517E-2</v>
      </c>
      <c r="I27" s="11">
        <f>I26+$I$20</f>
        <v>2.1725615897816554E-2</v>
      </c>
    </row>
    <row r="28" spans="1:9" x14ac:dyDescent="0.35">
      <c r="A28" s="25">
        <v>42303</v>
      </c>
      <c r="B28" s="21">
        <v>3.8807895148553886E-2</v>
      </c>
      <c r="C28" s="21">
        <v>-4.0351295523567463E-2</v>
      </c>
      <c r="D28" s="21">
        <v>8.8407564604479915E-4</v>
      </c>
      <c r="F28" s="9" t="s">
        <v>60</v>
      </c>
      <c r="G28" s="11">
        <f t="shared" si="2"/>
        <v>2.9599865977002416E-2</v>
      </c>
      <c r="H28" s="11">
        <f t="shared" si="3"/>
        <v>4.2521385691072902E-2</v>
      </c>
      <c r="I28" s="11">
        <f t="shared" si="4"/>
        <v>3.998119566711178E-2</v>
      </c>
    </row>
    <row r="29" spans="1:9" x14ac:dyDescent="0.35">
      <c r="A29" s="25">
        <v>42310</v>
      </c>
      <c r="B29" s="21">
        <v>-3.9478810973787463E-2</v>
      </c>
      <c r="C29" s="21">
        <v>-2.1403908663153604E-2</v>
      </c>
      <c r="D29" s="21">
        <v>3.8570483531325341E-2</v>
      </c>
      <c r="F29" s="9" t="s">
        <v>61</v>
      </c>
      <c r="G29" s="11">
        <f t="shared" si="2"/>
        <v>4.2553051697202561E-2</v>
      </c>
      <c r="H29" s="11">
        <f t="shared" si="3"/>
        <v>6.7577093862340634E-2</v>
      </c>
      <c r="I29" s="11">
        <f t="shared" si="4"/>
        <v>5.8236775436407005E-2</v>
      </c>
    </row>
    <row r="30" spans="1:9" x14ac:dyDescent="0.35">
      <c r="A30" s="25">
        <v>42317</v>
      </c>
      <c r="B30" s="21">
        <v>-3.0247040368424939E-3</v>
      </c>
      <c r="C30" s="21">
        <v>-2.6798193154724047E-2</v>
      </c>
      <c r="D30" s="21">
        <v>-7.3604257838773418E-3</v>
      </c>
      <c r="F30" s="10" t="s">
        <v>62</v>
      </c>
      <c r="G30" s="31">
        <f t="shared" si="2"/>
        <v>5.550623741740271E-2</v>
      </c>
      <c r="H30" s="31">
        <f t="shared" si="3"/>
        <v>9.2632802033608366E-2</v>
      </c>
      <c r="I30" s="31">
        <f t="shared" si="4"/>
        <v>7.6492355205702231E-2</v>
      </c>
    </row>
    <row r="31" spans="1:9" ht="15" thickBot="1" x14ac:dyDescent="0.4">
      <c r="A31" s="25">
        <v>42338</v>
      </c>
      <c r="B31" s="21">
        <v>1.1540296738866158E-2</v>
      </c>
      <c r="C31" s="21">
        <v>-4.3603637482132022E-2</v>
      </c>
      <c r="D31" s="21">
        <v>-1.4451118538174598E-2</v>
      </c>
    </row>
    <row r="32" spans="1:9" x14ac:dyDescent="0.35">
      <c r="A32" s="25">
        <v>42345</v>
      </c>
      <c r="B32" s="21">
        <v>0</v>
      </c>
      <c r="C32" s="21">
        <v>2.8828351899977595E-2</v>
      </c>
      <c r="D32" s="21">
        <v>-4.8717386613997875E-2</v>
      </c>
      <c r="F32" s="14" t="s">
        <v>63</v>
      </c>
      <c r="G32" s="37" t="s">
        <v>0</v>
      </c>
      <c r="H32" s="37" t="s">
        <v>1</v>
      </c>
      <c r="I32" s="37" t="s">
        <v>2</v>
      </c>
    </row>
    <row r="33" spans="1:9" x14ac:dyDescent="0.35">
      <c r="A33" s="25">
        <v>42352</v>
      </c>
      <c r="B33" s="21">
        <v>5.550623741740271E-2</v>
      </c>
      <c r="C33" s="21">
        <v>-3.7220009536226013E-2</v>
      </c>
      <c r="D33" s="21">
        <v>6.7018934844012617E-3</v>
      </c>
      <c r="F33" s="8" t="s">
        <v>64</v>
      </c>
      <c r="G33" s="30" cm="1">
        <f t="array" ref="G33:G34">FREQUENCY(B3:B222,G23)</f>
        <v>8</v>
      </c>
      <c r="H33" s="30" cm="1">
        <f t="array" ref="H33:H34">FREQUENCY(C3:C222,H23)</f>
        <v>4</v>
      </c>
      <c r="I33" s="30" cm="1">
        <f t="array" ref="I33:I34">FREQUENCY(D3:D222,I23)</f>
        <v>7</v>
      </c>
    </row>
    <row r="34" spans="1:9" x14ac:dyDescent="0.35">
      <c r="A34" s="25">
        <v>42359</v>
      </c>
      <c r="B34" s="21">
        <v>3.9295642371965089E-2</v>
      </c>
      <c r="C34" s="21">
        <v>-3.1386313820670718E-2</v>
      </c>
      <c r="D34" s="21">
        <v>2.5282385840892256E-2</v>
      </c>
      <c r="F34" s="9"/>
      <c r="G34" s="11">
        <v>212</v>
      </c>
      <c r="H34" s="11">
        <v>216</v>
      </c>
      <c r="I34" s="11">
        <v>213</v>
      </c>
    </row>
    <row r="35" spans="1:9" x14ac:dyDescent="0.35">
      <c r="A35" s="25">
        <v>42366</v>
      </c>
      <c r="B35" s="21">
        <v>1.117627386400501E-2</v>
      </c>
      <c r="C35" s="21">
        <v>2.8573372444056163E-2</v>
      </c>
      <c r="D35" s="21">
        <v>-7.8973350600052743E-4</v>
      </c>
      <c r="F35" s="9" t="s">
        <v>65</v>
      </c>
      <c r="G35" s="11" cm="1">
        <f t="array" ref="G35:G36">FREQUENCY(B3:B222,G24)</f>
        <v>20</v>
      </c>
      <c r="H35" s="11" cm="1">
        <f t="array" ref="H35:H36">FREQUENCY(C3:C222,H24)</f>
        <v>19</v>
      </c>
      <c r="I35" s="11" cm="1">
        <f t="array" ref="I35:I36">FREQUENCY(D3:D222,I24)</f>
        <v>24</v>
      </c>
    </row>
    <row r="36" spans="1:9" x14ac:dyDescent="0.35">
      <c r="A36" s="25">
        <v>42373</v>
      </c>
      <c r="B36" s="21">
        <v>3.9180001513817932E-2</v>
      </c>
      <c r="C36" s="21">
        <v>2.0906684819313643E-2</v>
      </c>
      <c r="D36" s="21">
        <v>-4.4528076688758376E-2</v>
      </c>
      <c r="F36" s="9"/>
      <c r="G36" s="11">
        <v>200</v>
      </c>
      <c r="H36" s="11">
        <v>201</v>
      </c>
      <c r="I36" s="11">
        <v>196</v>
      </c>
    </row>
    <row r="37" spans="1:9" x14ac:dyDescent="0.35">
      <c r="A37" s="25">
        <v>42401</v>
      </c>
      <c r="B37" s="21">
        <v>2.1881498982088743E-2</v>
      </c>
      <c r="C37" s="21">
        <v>5.7398538706032211E-2</v>
      </c>
      <c r="D37" s="21">
        <v>7.2277031214532635E-3</v>
      </c>
      <c r="F37" s="9" t="s">
        <v>66</v>
      </c>
      <c r="G37" s="11" cm="1">
        <f t="array" ref="G37:G38">FREQUENCY(B3:B222,G25)</f>
        <v>44</v>
      </c>
      <c r="H37" s="11" cm="1">
        <f t="array" ref="H37:H38">FREQUENCY(C3:C222,H25)</f>
        <v>54</v>
      </c>
      <c r="I37" s="11" cm="1">
        <f t="array" ref="I37:I38">FREQUENCY(D3:D222,I25)</f>
        <v>51</v>
      </c>
    </row>
    <row r="38" spans="1:9" x14ac:dyDescent="0.35">
      <c r="A38" s="25">
        <v>42415</v>
      </c>
      <c r="B38" s="21">
        <v>3.1032109247728461E-2</v>
      </c>
      <c r="C38" s="21">
        <v>1.660415505203516E-2</v>
      </c>
      <c r="D38" s="21">
        <v>7.6492355205702245E-2</v>
      </c>
      <c r="F38" s="9"/>
      <c r="G38" s="11">
        <v>176</v>
      </c>
      <c r="H38" s="11">
        <v>166</v>
      </c>
      <c r="I38" s="11">
        <v>169</v>
      </c>
    </row>
    <row r="39" spans="1:9" x14ac:dyDescent="0.35">
      <c r="A39" s="25">
        <v>42422</v>
      </c>
      <c r="B39" s="21">
        <v>0</v>
      </c>
      <c r="C39" s="21">
        <v>-1.204833851617448E-2</v>
      </c>
      <c r="D39" s="21">
        <v>3.6911634141398281E-2</v>
      </c>
      <c r="F39" s="9" t="s">
        <v>67</v>
      </c>
      <c r="G39" s="11" cm="1">
        <f t="array" ref="G39:G40">FREQUENCY(B3:B222,G26)</f>
        <v>114</v>
      </c>
      <c r="H39" s="11" cm="1">
        <f t="array" ref="H39:H40">FREQUENCY(C3:C222,H26)</f>
        <v>108</v>
      </c>
      <c r="I39" s="11" cm="1">
        <f t="array" ref="I39:I40">FREQUENCY(D3:D222,I26)</f>
        <v>96</v>
      </c>
    </row>
    <row r="40" spans="1:9" x14ac:dyDescent="0.35">
      <c r="A40" s="25">
        <v>42429</v>
      </c>
      <c r="B40" s="21">
        <v>3.4133006369458617E-2</v>
      </c>
      <c r="C40" s="21">
        <v>1.0550210895152392E-2</v>
      </c>
      <c r="D40" s="21">
        <v>2.5555449173096548E-2</v>
      </c>
      <c r="F40" s="9"/>
      <c r="G40" s="11">
        <v>106</v>
      </c>
      <c r="H40" s="11">
        <v>112</v>
      </c>
      <c r="I40" s="11">
        <v>124</v>
      </c>
    </row>
    <row r="41" spans="1:9" x14ac:dyDescent="0.35">
      <c r="A41" s="25">
        <v>42436</v>
      </c>
      <c r="B41" s="21">
        <v>1.2008149628396561E-2</v>
      </c>
      <c r="C41" s="21">
        <v>-1.2066511413116479E-2</v>
      </c>
      <c r="D41" s="21">
        <v>2.4742280663515004E-3</v>
      </c>
      <c r="F41" s="9" t="s">
        <v>68</v>
      </c>
      <c r="G41" s="11" cm="1">
        <f t="array" ref="G41:G42">FREQUENCY(B3:B222,G27)</f>
        <v>165</v>
      </c>
      <c r="H41" s="11" cm="1">
        <f t="array" ref="H41:H42">FREQUENCY(C3:C222,H27)</f>
        <v>167</v>
      </c>
      <c r="I41" s="11" cm="1">
        <f t="array" ref="I41:I42">FREQUENCY(D3:D222,I27)</f>
        <v>161</v>
      </c>
    </row>
    <row r="42" spans="1:9" x14ac:dyDescent="0.35">
      <c r="A42" s="25">
        <v>42443</v>
      </c>
      <c r="B42" s="21">
        <v>7.9260652724207226E-3</v>
      </c>
      <c r="C42" s="21">
        <v>1.516300517964008E-3</v>
      </c>
      <c r="D42" s="21">
        <v>2.833357449201902E-2</v>
      </c>
      <c r="F42" s="9"/>
      <c r="G42" s="11">
        <v>55</v>
      </c>
      <c r="H42" s="11">
        <v>53</v>
      </c>
      <c r="I42" s="11">
        <v>59</v>
      </c>
    </row>
    <row r="43" spans="1:9" x14ac:dyDescent="0.35">
      <c r="A43" s="25">
        <v>42450</v>
      </c>
      <c r="B43" s="21">
        <v>-6.6006840313520242E-3</v>
      </c>
      <c r="C43" s="21">
        <v>0</v>
      </c>
      <c r="D43" s="21">
        <v>-2.979904462056561E-2</v>
      </c>
      <c r="F43" s="9" t="s">
        <v>69</v>
      </c>
      <c r="G43" s="11" cm="1">
        <f t="array" ref="G43:G44">FREQUENCY(B3:B222,G28)</f>
        <v>192</v>
      </c>
      <c r="H43" s="11" cm="1">
        <f t="array" ref="H43:H44">FREQUENCY(C3:C222,H28)</f>
        <v>198</v>
      </c>
      <c r="I43" s="11" cm="1">
        <f t="array" ref="I43:I44">FREQUENCY(D3:D222,I28)</f>
        <v>195</v>
      </c>
    </row>
    <row r="44" spans="1:9" x14ac:dyDescent="0.35">
      <c r="A44" s="25">
        <v>42464</v>
      </c>
      <c r="B44" s="21">
        <v>-5.610112890766788E-3</v>
      </c>
      <c r="C44" s="21">
        <v>2.3989156370022576E-2</v>
      </c>
      <c r="D44" s="21">
        <v>3.9745115594557651E-2</v>
      </c>
      <c r="F44" s="9"/>
      <c r="G44" s="11">
        <v>28</v>
      </c>
      <c r="H44" s="11">
        <v>22</v>
      </c>
      <c r="I44" s="11">
        <v>25</v>
      </c>
    </row>
    <row r="45" spans="1:9" x14ac:dyDescent="0.35">
      <c r="A45" s="25">
        <v>42471</v>
      </c>
      <c r="B45" s="21">
        <v>1.2578782206860185E-2</v>
      </c>
      <c r="C45" s="21">
        <v>-1.1922644956906146E-2</v>
      </c>
      <c r="D45" s="21">
        <v>5.4961725718581711E-2</v>
      </c>
      <c r="F45" s="9" t="s">
        <v>70</v>
      </c>
      <c r="G45" s="11" cm="1">
        <f t="array" ref="G45:G46">FREQUENCY(B3:B222,G29)</f>
        <v>211</v>
      </c>
      <c r="H45" s="11" cm="1">
        <f t="array" ref="H45:H46">FREQUENCY(C3:C222,H29)</f>
        <v>212</v>
      </c>
      <c r="I45" s="11" cm="1">
        <f t="array" ref="I45:I46">FREQUENCY(D3:D222,I29)</f>
        <v>207</v>
      </c>
    </row>
    <row r="46" spans="1:9" x14ac:dyDescent="0.35">
      <c r="A46" s="25">
        <v>42478</v>
      </c>
      <c r="B46" s="21">
        <v>3.4133006369458617E-2</v>
      </c>
      <c r="C46" s="21">
        <v>-4.4451762570833921E-2</v>
      </c>
      <c r="D46" s="21">
        <v>1.6213200713722214E-2</v>
      </c>
      <c r="F46" s="9"/>
      <c r="G46" s="11">
        <v>9</v>
      </c>
      <c r="H46" s="11">
        <v>8</v>
      </c>
      <c r="I46" s="11">
        <v>13</v>
      </c>
    </row>
    <row r="47" spans="1:9" x14ac:dyDescent="0.35">
      <c r="A47" s="25">
        <v>42485</v>
      </c>
      <c r="B47" s="21">
        <v>-4.8119248344198458E-2</v>
      </c>
      <c r="C47" s="21">
        <v>-6.9776877799160197E-2</v>
      </c>
      <c r="D47" s="21">
        <v>1.8791402617026522E-2</v>
      </c>
      <c r="F47" s="9" t="s">
        <v>71</v>
      </c>
      <c r="G47" s="11" cm="1">
        <f t="array" ref="G47:G48">FREQUENCY(B3:B222,G30)</f>
        <v>220</v>
      </c>
      <c r="H47" s="11" cm="1">
        <f t="array" ref="H47:H48">FREQUENCY(C3:C222,H30)</f>
        <v>220</v>
      </c>
      <c r="I47" s="11" cm="1">
        <f t="array" ref="I47:I48">FREQUENCY(D3:D222,I30)</f>
        <v>219</v>
      </c>
    </row>
    <row r="48" spans="1:9" x14ac:dyDescent="0.35">
      <c r="A48" s="25">
        <v>42492</v>
      </c>
      <c r="B48" s="21">
        <v>-4.234304138788344E-3</v>
      </c>
      <c r="C48" s="21">
        <v>8.3682496705165792E-3</v>
      </c>
      <c r="D48" s="21">
        <v>-2.3835028174973068E-2</v>
      </c>
      <c r="F48" s="10"/>
      <c r="G48" s="31">
        <v>0</v>
      </c>
      <c r="H48" s="31">
        <v>0</v>
      </c>
      <c r="I48" s="31">
        <v>1</v>
      </c>
    </row>
    <row r="49" spans="1:20" x14ac:dyDescent="0.35">
      <c r="A49" s="25">
        <v>42499</v>
      </c>
      <c r="B49" s="21">
        <v>-1.415428403330728E-3</v>
      </c>
      <c r="C49" s="21">
        <v>-1.6680571006970587E-3</v>
      </c>
      <c r="D49" s="21">
        <v>3.5579864600029155E-3</v>
      </c>
    </row>
    <row r="50" spans="1:20" ht="15" thickBot="1" x14ac:dyDescent="0.4">
      <c r="A50" s="25">
        <v>42506</v>
      </c>
      <c r="B50" s="21">
        <v>4.2402890388854421E-3</v>
      </c>
      <c r="C50" s="21">
        <v>4.9958471933716697E-3</v>
      </c>
      <c r="D50" s="21">
        <v>6.8321457675771108E-3</v>
      </c>
    </row>
    <row r="51" spans="1:20" x14ac:dyDescent="0.35">
      <c r="A51" s="25">
        <v>42520</v>
      </c>
      <c r="B51" s="21">
        <v>2.1535152551297961E-2</v>
      </c>
      <c r="C51" s="21">
        <v>-3.8874152761664831E-2</v>
      </c>
      <c r="D51" s="21">
        <v>-1.2160729944239406E-2</v>
      </c>
      <c r="F51" s="14" t="s">
        <v>72</v>
      </c>
      <c r="G51" s="37" t="s">
        <v>0</v>
      </c>
      <c r="H51" s="37" t="s">
        <v>1</v>
      </c>
      <c r="I51" s="37" t="s">
        <v>2</v>
      </c>
      <c r="L51" s="14" t="s">
        <v>84</v>
      </c>
      <c r="M51" s="37" t="s">
        <v>0</v>
      </c>
      <c r="N51" s="37" t="s">
        <v>1</v>
      </c>
      <c r="O51" s="37" t="s">
        <v>2</v>
      </c>
      <c r="Q51" s="14" t="s">
        <v>85</v>
      </c>
      <c r="R51" s="37" t="s">
        <v>0</v>
      </c>
      <c r="S51" s="37" t="s">
        <v>1</v>
      </c>
      <c r="T51" s="37" t="s">
        <v>2</v>
      </c>
    </row>
    <row r="52" spans="1:20" x14ac:dyDescent="0.35">
      <c r="A52" s="25">
        <v>42527</v>
      </c>
      <c r="B52" s="21">
        <v>-3.9380512871308525E-2</v>
      </c>
      <c r="C52" s="21">
        <v>7.4622640204197108E-2</v>
      </c>
      <c r="D52" s="21">
        <v>1.4410449678254994E-2</v>
      </c>
      <c r="F52" s="33" t="s">
        <v>64</v>
      </c>
      <c r="G52" s="27">
        <f>G33</f>
        <v>8</v>
      </c>
      <c r="H52" s="27">
        <f t="shared" ref="H52:I52" si="5">H33</f>
        <v>4</v>
      </c>
      <c r="I52" s="27">
        <f t="shared" si="5"/>
        <v>7</v>
      </c>
      <c r="L52" s="8" t="s">
        <v>86</v>
      </c>
      <c r="M52" s="30">
        <f t="shared" ref="M52:M59" si="6">_xlfn.NORM.DIST(G23,$G$4,$G$8,1)</f>
        <v>2.4404258461965946E-2</v>
      </c>
      <c r="N52" s="30">
        <f t="shared" ref="N52:N59" si="7">_xlfn.NORM.DIST(H23,$H$4,$H$8,1)</f>
        <v>2.2776890449947962E-2</v>
      </c>
      <c r="O52" s="30">
        <f t="shared" ref="O52:O59" si="8">_xlfn.NORM.DIST(I23,$I$4,$I$8,1)</f>
        <v>2.7929604518823245E-2</v>
      </c>
      <c r="Q52" s="26" t="s">
        <v>64</v>
      </c>
      <c r="R52" s="27">
        <f t="shared" ref="R52:T59" si="9">M52*$G$16</f>
        <v>5.3689368616325082</v>
      </c>
      <c r="S52" s="27">
        <f t="shared" si="9"/>
        <v>5.0109158989885518</v>
      </c>
      <c r="T52" s="27">
        <f t="shared" si="9"/>
        <v>6.1445129941411141</v>
      </c>
    </row>
    <row r="53" spans="1:20" x14ac:dyDescent="0.35">
      <c r="A53" s="25">
        <v>42534</v>
      </c>
      <c r="B53" s="21">
        <v>-1.2543718478530285E-2</v>
      </c>
      <c r="C53" s="21">
        <v>-3.0562650410166696E-2</v>
      </c>
      <c r="D53" s="21">
        <v>-3.6617363238223309E-2</v>
      </c>
      <c r="F53" s="34" t="s">
        <v>65</v>
      </c>
      <c r="G53" s="32">
        <f>G35</f>
        <v>20</v>
      </c>
      <c r="H53" s="32">
        <f t="shared" ref="H53:I53" si="10">H35</f>
        <v>19</v>
      </c>
      <c r="I53" s="32">
        <f t="shared" si="10"/>
        <v>24</v>
      </c>
      <c r="L53" s="9" t="s">
        <v>87</v>
      </c>
      <c r="M53" s="11">
        <f t="shared" si="6"/>
        <v>9.2229033977623442E-2</v>
      </c>
      <c r="N53" s="11">
        <f t="shared" si="7"/>
        <v>8.9265801916603701E-2</v>
      </c>
      <c r="O53" s="11">
        <f t="shared" si="8"/>
        <v>9.6877311369912636E-2</v>
      </c>
      <c r="Q53" s="36" t="s">
        <v>65</v>
      </c>
      <c r="R53" s="32">
        <f>M53*$G$16</f>
        <v>20.290387475077157</v>
      </c>
      <c r="S53" s="32">
        <f t="shared" si="9"/>
        <v>19.638476421652815</v>
      </c>
      <c r="T53" s="32">
        <f t="shared" si="9"/>
        <v>21.313008501380779</v>
      </c>
    </row>
    <row r="54" spans="1:20" x14ac:dyDescent="0.35">
      <c r="A54" s="25">
        <v>42541</v>
      </c>
      <c r="B54" s="21">
        <v>-4.1523502791745506E-2</v>
      </c>
      <c r="C54" s="21">
        <v>-1.2142386825725425E-2</v>
      </c>
      <c r="D54" s="21">
        <v>3.5868018879442493E-2</v>
      </c>
      <c r="F54" s="34" t="s">
        <v>66</v>
      </c>
      <c r="G54" s="32">
        <f>G37</f>
        <v>44</v>
      </c>
      <c r="H54" s="32">
        <f t="shared" ref="H54:I54" si="11">H37</f>
        <v>54</v>
      </c>
      <c r="I54" s="32">
        <f t="shared" si="11"/>
        <v>51</v>
      </c>
      <c r="L54" s="9" t="s">
        <v>88</v>
      </c>
      <c r="M54" s="11">
        <f t="shared" si="6"/>
        <v>0.24697321836109132</v>
      </c>
      <c r="N54" s="11">
        <f t="shared" si="7"/>
        <v>0.24475909452388428</v>
      </c>
      <c r="O54" s="11">
        <f t="shared" si="8"/>
        <v>0.24605043990403652</v>
      </c>
      <c r="Q54" s="36" t="s">
        <v>66</v>
      </c>
      <c r="R54" s="32">
        <f t="shared" si="9"/>
        <v>54.334108039440089</v>
      </c>
      <c r="S54" s="32">
        <f t="shared" si="9"/>
        <v>53.847000795254544</v>
      </c>
      <c r="T54" s="32">
        <f t="shared" si="9"/>
        <v>54.131096778888036</v>
      </c>
    </row>
    <row r="55" spans="1:20" x14ac:dyDescent="0.35">
      <c r="A55" s="25">
        <v>42548</v>
      </c>
      <c r="B55" s="21">
        <v>2.9197101033348462E-3</v>
      </c>
      <c r="C55" s="21">
        <v>1.2142386825725561E-2</v>
      </c>
      <c r="D55" s="21">
        <v>3.3676364848380792E-3</v>
      </c>
      <c r="F55" s="34" t="s">
        <v>67</v>
      </c>
      <c r="G55" s="32">
        <f>G39</f>
        <v>114</v>
      </c>
      <c r="H55" s="32">
        <f t="shared" ref="H55:I55" si="12">H39</f>
        <v>108</v>
      </c>
      <c r="I55" s="32">
        <f t="shared" si="12"/>
        <v>96</v>
      </c>
      <c r="L55" s="9" t="s">
        <v>89</v>
      </c>
      <c r="M55" s="11">
        <f t="shared" si="6"/>
        <v>0.48367267392621421</v>
      </c>
      <c r="N55" s="11">
        <f t="shared" si="7"/>
        <v>0.48529803356591444</v>
      </c>
      <c r="O55" s="11">
        <f t="shared" si="8"/>
        <v>0.47034980419666667</v>
      </c>
      <c r="Q55" s="36" t="s">
        <v>67</v>
      </c>
      <c r="R55" s="32">
        <f t="shared" si="9"/>
        <v>106.40798826376712</v>
      </c>
      <c r="S55" s="32">
        <f t="shared" si="9"/>
        <v>106.76556738450118</v>
      </c>
      <c r="T55" s="32">
        <f t="shared" si="9"/>
        <v>103.47695692326667</v>
      </c>
    </row>
    <row r="56" spans="1:20" x14ac:dyDescent="0.35">
      <c r="A56" s="25">
        <v>42555</v>
      </c>
      <c r="B56" s="21">
        <v>1.1594332780919227E-2</v>
      </c>
      <c r="C56" s="21">
        <v>-4.7670102018130031E-2</v>
      </c>
      <c r="D56" s="21">
        <v>4.1750601166954861E-3</v>
      </c>
      <c r="F56" s="34" t="s">
        <v>68</v>
      </c>
      <c r="G56" s="32">
        <f>G41</f>
        <v>165</v>
      </c>
      <c r="H56" s="32">
        <f t="shared" ref="H56:I56" si="13">H41</f>
        <v>167</v>
      </c>
      <c r="I56" s="32">
        <f t="shared" si="13"/>
        <v>161</v>
      </c>
      <c r="L56" s="9" t="s">
        <v>90</v>
      </c>
      <c r="M56" s="11">
        <f t="shared" si="6"/>
        <v>0.72646936169263909</v>
      </c>
      <c r="N56" s="11">
        <f t="shared" si="7"/>
        <v>0.73149934926903348</v>
      </c>
      <c r="O56" s="11">
        <f t="shared" si="8"/>
        <v>0.70477707459556171</v>
      </c>
      <c r="Q56" s="36" t="s">
        <v>68</v>
      </c>
      <c r="R56" s="32">
        <f t="shared" si="9"/>
        <v>159.82325957238061</v>
      </c>
      <c r="S56" s="32">
        <f t="shared" si="9"/>
        <v>160.92985683918738</v>
      </c>
      <c r="T56" s="32">
        <f t="shared" si="9"/>
        <v>155.05095641102358</v>
      </c>
    </row>
    <row r="57" spans="1:20" x14ac:dyDescent="0.35">
      <c r="A57" s="25">
        <v>42562</v>
      </c>
      <c r="B57" s="21">
        <v>-8.6831225734608809E-3</v>
      </c>
      <c r="C57" s="21">
        <v>-3.8714512180690393E-2</v>
      </c>
      <c r="D57" s="21">
        <v>2.7228042438734713E-2</v>
      </c>
      <c r="F57" s="34" t="s">
        <v>69</v>
      </c>
      <c r="G57" s="32">
        <f>G43</f>
        <v>192</v>
      </c>
      <c r="H57" s="32">
        <f t="shared" ref="H57:I57" si="14">H43</f>
        <v>198</v>
      </c>
      <c r="I57" s="32">
        <f t="shared" si="14"/>
        <v>195</v>
      </c>
      <c r="L57" s="9" t="s">
        <v>91</v>
      </c>
      <c r="M57" s="11">
        <f t="shared" si="6"/>
        <v>0.89348504237132187</v>
      </c>
      <c r="N57" s="11">
        <f t="shared" si="7"/>
        <v>0.89823677556186543</v>
      </c>
      <c r="O57" s="11">
        <f t="shared" si="8"/>
        <v>0.87508670258288423</v>
      </c>
      <c r="Q57" s="36" t="s">
        <v>69</v>
      </c>
      <c r="R57" s="32">
        <f t="shared" si="9"/>
        <v>196.56670932169081</v>
      </c>
      <c r="S57" s="32">
        <f t="shared" si="9"/>
        <v>197.61209062361038</v>
      </c>
      <c r="T57" s="32">
        <f t="shared" si="9"/>
        <v>192.51907456823454</v>
      </c>
    </row>
    <row r="58" spans="1:20" x14ac:dyDescent="0.35">
      <c r="A58" s="25">
        <v>42569</v>
      </c>
      <c r="B58" s="21">
        <v>-1.1696039763191298E-2</v>
      </c>
      <c r="C58" s="21">
        <v>5.8410762156414303E-2</v>
      </c>
      <c r="D58" s="21">
        <v>-2.319513942233386E-3</v>
      </c>
      <c r="F58" s="34" t="s">
        <v>70</v>
      </c>
      <c r="G58" s="32">
        <f>G45</f>
        <v>211</v>
      </c>
      <c r="H58" s="32">
        <f t="shared" ref="H58:I58" si="15">H45</f>
        <v>212</v>
      </c>
      <c r="I58" s="32">
        <f t="shared" si="15"/>
        <v>207</v>
      </c>
      <c r="L58" s="9" t="s">
        <v>92</v>
      </c>
      <c r="M58" s="11">
        <f t="shared" si="6"/>
        <v>0.97051283234104591</v>
      </c>
      <c r="N58" s="11">
        <f t="shared" si="7"/>
        <v>0.9729342758733609</v>
      </c>
      <c r="O58" s="11">
        <f t="shared" si="8"/>
        <v>0.96107937009389366</v>
      </c>
      <c r="Q58" s="36" t="s">
        <v>70</v>
      </c>
      <c r="R58" s="32">
        <f t="shared" si="9"/>
        <v>213.5128231150301</v>
      </c>
      <c r="S58" s="32">
        <f t="shared" si="9"/>
        <v>214.04554069213941</v>
      </c>
      <c r="T58" s="32">
        <f t="shared" si="9"/>
        <v>211.4374614206566</v>
      </c>
    </row>
    <row r="59" spans="1:20" x14ac:dyDescent="0.35">
      <c r="A59" s="25">
        <v>42576</v>
      </c>
      <c r="B59" s="21">
        <v>5.8651194523980576E-3</v>
      </c>
      <c r="C59" s="21">
        <v>8.656801630845902E-2</v>
      </c>
      <c r="D59" s="21">
        <v>9.7491293923416336E-3</v>
      </c>
      <c r="F59" s="35" t="s">
        <v>71</v>
      </c>
      <c r="G59" s="29">
        <f>G47</f>
        <v>220</v>
      </c>
      <c r="H59" s="29">
        <f t="shared" ref="H59:I59" si="16">H47</f>
        <v>220</v>
      </c>
      <c r="I59" s="29">
        <f t="shared" si="16"/>
        <v>219</v>
      </c>
      <c r="L59" s="10" t="s">
        <v>93</v>
      </c>
      <c r="M59" s="31">
        <f t="shared" si="6"/>
        <v>0.99432108188676283</v>
      </c>
      <c r="N59" s="31">
        <f t="shared" si="7"/>
        <v>0.9950599535684358</v>
      </c>
      <c r="O59" s="31">
        <f t="shared" si="8"/>
        <v>0.99124765370193957</v>
      </c>
      <c r="Q59" s="28" t="s">
        <v>71</v>
      </c>
      <c r="R59" s="29">
        <f t="shared" si="9"/>
        <v>218.75063801508782</v>
      </c>
      <c r="S59" s="29">
        <f t="shared" si="9"/>
        <v>218.91318978505586</v>
      </c>
      <c r="T59" s="29">
        <f t="shared" si="9"/>
        <v>218.07448381442671</v>
      </c>
    </row>
    <row r="60" spans="1:20" ht="15" thickBot="1" x14ac:dyDescent="0.4">
      <c r="A60" s="25">
        <v>42583</v>
      </c>
      <c r="B60" s="21">
        <v>5.1293294387550481E-2</v>
      </c>
      <c r="C60" s="21">
        <v>-1.1447385840350835E-2</v>
      </c>
      <c r="D60" s="21">
        <v>-3.3112613036560315E-3</v>
      </c>
    </row>
    <row r="61" spans="1:20" x14ac:dyDescent="0.35">
      <c r="A61" s="25">
        <v>42590</v>
      </c>
      <c r="B61" s="21">
        <v>-2.5317807984289897E-2</v>
      </c>
      <c r="C61" s="21">
        <v>-4.7146778425702078E-2</v>
      </c>
      <c r="D61" s="21">
        <v>5.4648874052540741E-3</v>
      </c>
      <c r="F61" s="14" t="s">
        <v>73</v>
      </c>
      <c r="G61" s="37" t="s">
        <v>0</v>
      </c>
      <c r="H61" s="37" t="s">
        <v>1</v>
      </c>
      <c r="I61" s="37" t="s">
        <v>2</v>
      </c>
      <c r="L61" s="14" t="s">
        <v>94</v>
      </c>
      <c r="M61" s="37" t="s">
        <v>0</v>
      </c>
      <c r="N61" s="37" t="s">
        <v>1</v>
      </c>
      <c r="O61" s="37" t="s">
        <v>2</v>
      </c>
    </row>
    <row r="62" spans="1:20" x14ac:dyDescent="0.35">
      <c r="A62" s="25">
        <v>42597</v>
      </c>
      <c r="B62" s="21">
        <v>1.1331566009550018E-2</v>
      </c>
      <c r="C62" s="21">
        <v>2.8889009852137069E-2</v>
      </c>
      <c r="D62" s="21">
        <v>-2.6522898948902019E-2</v>
      </c>
      <c r="F62" s="26" t="s">
        <v>64</v>
      </c>
      <c r="G62" s="27">
        <f>R52</f>
        <v>5.3689368616325082</v>
      </c>
      <c r="H62" s="27">
        <f>S52</f>
        <v>5.0109158989885518</v>
      </c>
      <c r="I62" s="27">
        <f>T52</f>
        <v>6.1445129941411141</v>
      </c>
      <c r="L62" s="33" t="s">
        <v>64</v>
      </c>
      <c r="M62" s="27">
        <f>G52</f>
        <v>8</v>
      </c>
      <c r="N62" s="27">
        <f>H52</f>
        <v>4</v>
      </c>
      <c r="O62" s="27">
        <f>I52</f>
        <v>7</v>
      </c>
    </row>
    <row r="63" spans="1:20" x14ac:dyDescent="0.35">
      <c r="A63" s="25">
        <v>42604</v>
      </c>
      <c r="B63" s="21">
        <v>4.5431074682398001E-2</v>
      </c>
      <c r="C63" s="21">
        <v>1.496287267671232E-2</v>
      </c>
      <c r="D63" s="21">
        <v>6.7273180607424835E-2</v>
      </c>
      <c r="F63" s="36" t="s">
        <v>65</v>
      </c>
      <c r="G63" s="32">
        <f t="shared" ref="G63:I69" si="17">R53-R52</f>
        <v>14.921450613444648</v>
      </c>
      <c r="H63" s="32">
        <f t="shared" si="17"/>
        <v>14.627560522664263</v>
      </c>
      <c r="I63" s="32">
        <f t="shared" si="17"/>
        <v>15.168495507239665</v>
      </c>
      <c r="L63" s="34" t="s">
        <v>65</v>
      </c>
      <c r="M63" s="32">
        <f t="shared" ref="M63:O69" si="18">G53-G52</f>
        <v>12</v>
      </c>
      <c r="N63" s="32">
        <f t="shared" si="18"/>
        <v>15</v>
      </c>
      <c r="O63" s="32">
        <f t="shared" si="18"/>
        <v>17</v>
      </c>
    </row>
    <row r="64" spans="1:20" x14ac:dyDescent="0.35">
      <c r="A64" s="25">
        <v>42611</v>
      </c>
      <c r="B64" s="21">
        <v>-1.0825545504922447E-2</v>
      </c>
      <c r="C64" s="21">
        <v>2.2839491969822736E-2</v>
      </c>
      <c r="D64" s="21">
        <v>1.1159531140159709E-2</v>
      </c>
      <c r="F64" s="36" t="s">
        <v>66</v>
      </c>
      <c r="G64" s="32">
        <f t="shared" si="17"/>
        <v>34.043720564362928</v>
      </c>
      <c r="H64" s="32">
        <f t="shared" si="17"/>
        <v>34.208524373601733</v>
      </c>
      <c r="I64" s="32">
        <f t="shared" si="17"/>
        <v>32.818088277507258</v>
      </c>
      <c r="L64" s="34" t="s">
        <v>66</v>
      </c>
      <c r="M64" s="32">
        <f>G54-G53</f>
        <v>24</v>
      </c>
      <c r="N64" s="32">
        <f t="shared" si="18"/>
        <v>35</v>
      </c>
      <c r="O64" s="32">
        <f t="shared" si="18"/>
        <v>27</v>
      </c>
    </row>
    <row r="65" spans="1:20" x14ac:dyDescent="0.35">
      <c r="A65" s="25">
        <v>42618</v>
      </c>
      <c r="B65" s="21">
        <v>0</v>
      </c>
      <c r="C65" s="21">
        <v>2.7050177533026042E-2</v>
      </c>
      <c r="D65" s="21">
        <v>3.1629546336090913E-2</v>
      </c>
      <c r="F65" s="36" t="s">
        <v>67</v>
      </c>
      <c r="G65" s="32">
        <f t="shared" si="17"/>
        <v>52.073880224327034</v>
      </c>
      <c r="H65" s="32">
        <f t="shared" si="17"/>
        <v>52.918566589246637</v>
      </c>
      <c r="I65" s="32">
        <f t="shared" si="17"/>
        <v>49.345860144378634</v>
      </c>
      <c r="L65" s="34" t="s">
        <v>67</v>
      </c>
      <c r="M65" s="32">
        <f t="shared" si="18"/>
        <v>70</v>
      </c>
      <c r="N65" s="32">
        <f t="shared" si="18"/>
        <v>54</v>
      </c>
      <c r="O65" s="32">
        <f t="shared" si="18"/>
        <v>45</v>
      </c>
    </row>
    <row r="66" spans="1:20" x14ac:dyDescent="0.35">
      <c r="A66" s="25">
        <v>42625</v>
      </c>
      <c r="B66" s="21">
        <v>2.5521868795119338E-2</v>
      </c>
      <c r="C66" s="21">
        <v>1.557663892873732E-2</v>
      </c>
      <c r="D66" s="21">
        <v>-3.0812886429534905E-2</v>
      </c>
      <c r="F66" s="36" t="s">
        <v>68</v>
      </c>
      <c r="G66" s="32">
        <f>R56-R55</f>
        <v>53.415271308613484</v>
      </c>
      <c r="H66" s="32">
        <f>S56-S55</f>
        <v>54.164289454686198</v>
      </c>
      <c r="I66" s="32">
        <f t="shared" si="17"/>
        <v>51.573999487756907</v>
      </c>
      <c r="L66" s="34" t="s">
        <v>68</v>
      </c>
      <c r="M66" s="32">
        <f t="shared" si="18"/>
        <v>51</v>
      </c>
      <c r="N66" s="32">
        <f t="shared" si="18"/>
        <v>59</v>
      </c>
      <c r="O66" s="32">
        <f t="shared" si="18"/>
        <v>65</v>
      </c>
    </row>
    <row r="67" spans="1:20" x14ac:dyDescent="0.35">
      <c r="A67" s="25">
        <v>42639</v>
      </c>
      <c r="B67" s="21">
        <v>-7.3801072976225337E-3</v>
      </c>
      <c r="C67" s="21">
        <v>-1.6023649468157063E-2</v>
      </c>
      <c r="D67" s="21">
        <v>-4.1509799760933996E-2</v>
      </c>
      <c r="F67" s="36" t="s">
        <v>69</v>
      </c>
      <c r="G67" s="32">
        <f>R57-R56</f>
        <v>36.743449749310201</v>
      </c>
      <c r="H67" s="32">
        <f>S57-S56</f>
        <v>36.682233784423005</v>
      </c>
      <c r="I67" s="32">
        <f t="shared" si="17"/>
        <v>37.468118157210967</v>
      </c>
      <c r="L67" s="34" t="s">
        <v>69</v>
      </c>
      <c r="M67" s="32">
        <f t="shared" si="18"/>
        <v>27</v>
      </c>
      <c r="N67" s="32">
        <f t="shared" si="18"/>
        <v>31</v>
      </c>
      <c r="O67" s="32">
        <f t="shared" si="18"/>
        <v>34</v>
      </c>
    </row>
    <row r="68" spans="1:20" x14ac:dyDescent="0.35">
      <c r="A68" s="25">
        <v>42646</v>
      </c>
      <c r="B68" s="21">
        <v>-3.3135561596098789E-2</v>
      </c>
      <c r="C68" s="21">
        <v>-7.3692301065483327E-3</v>
      </c>
      <c r="D68" s="21">
        <v>2.3123990086664367E-2</v>
      </c>
      <c r="F68" s="36" t="s">
        <v>70</v>
      </c>
      <c r="G68" s="32">
        <f t="shared" si="17"/>
        <v>16.946113793339293</v>
      </c>
      <c r="H68" s="32">
        <f t="shared" si="17"/>
        <v>16.433450068529027</v>
      </c>
      <c r="I68" s="32">
        <f>T58-T57</f>
        <v>18.91838685242206</v>
      </c>
      <c r="L68" s="34" t="s">
        <v>70</v>
      </c>
      <c r="M68" s="32">
        <f t="shared" si="18"/>
        <v>19</v>
      </c>
      <c r="N68" s="32">
        <f t="shared" si="18"/>
        <v>14</v>
      </c>
      <c r="O68" s="32">
        <f t="shared" si="18"/>
        <v>12</v>
      </c>
    </row>
    <row r="69" spans="1:20" x14ac:dyDescent="0.35">
      <c r="A69" s="25">
        <v>42653</v>
      </c>
      <c r="B69" s="21">
        <v>-1.5325673497781163E-3</v>
      </c>
      <c r="C69" s="21">
        <v>-4.2302379690689389E-2</v>
      </c>
      <c r="D69" s="21">
        <v>-1.3605652055778709E-2</v>
      </c>
      <c r="F69" s="28" t="s">
        <v>71</v>
      </c>
      <c r="G69" s="29">
        <f t="shared" si="17"/>
        <v>5.2378149000577139</v>
      </c>
      <c r="H69" s="29">
        <f t="shared" si="17"/>
        <v>4.8676490929164515</v>
      </c>
      <c r="I69" s="29">
        <f t="shared" si="17"/>
        <v>6.6370223937701098</v>
      </c>
      <c r="L69" s="35" t="s">
        <v>71</v>
      </c>
      <c r="M69" s="29">
        <f t="shared" si="18"/>
        <v>9</v>
      </c>
      <c r="N69" s="29">
        <f t="shared" si="18"/>
        <v>8</v>
      </c>
      <c r="O69" s="29">
        <f t="shared" si="18"/>
        <v>12</v>
      </c>
    </row>
    <row r="70" spans="1:20" ht="15" thickBot="1" x14ac:dyDescent="0.4">
      <c r="A70" s="25">
        <v>42667</v>
      </c>
      <c r="B70" s="21">
        <v>-2.6231012148869758E-2</v>
      </c>
      <c r="C70" s="21">
        <v>-1.2461220437812002E-2</v>
      </c>
      <c r="D70" s="21">
        <v>5.2415952276730973E-3</v>
      </c>
    </row>
    <row r="71" spans="1:20" x14ac:dyDescent="0.35">
      <c r="A71" s="25">
        <v>42674</v>
      </c>
      <c r="B71" s="21">
        <v>1.1560822401076006E-2</v>
      </c>
      <c r="C71" s="21">
        <v>-7.8678612006136787E-3</v>
      </c>
      <c r="D71" s="21">
        <v>-4.4192839233540823E-2</v>
      </c>
      <c r="F71" s="14" t="s">
        <v>74</v>
      </c>
      <c r="G71" s="37" t="s">
        <v>0</v>
      </c>
      <c r="H71" s="37" t="s">
        <v>1</v>
      </c>
      <c r="I71" s="37" t="s">
        <v>2</v>
      </c>
      <c r="L71" s="14" t="s">
        <v>95</v>
      </c>
      <c r="M71" s="37" t="s">
        <v>0</v>
      </c>
      <c r="N71" s="37" t="s">
        <v>1</v>
      </c>
      <c r="O71" s="37" t="s">
        <v>2</v>
      </c>
      <c r="Q71" s="48" t="s">
        <v>96</v>
      </c>
      <c r="R71" s="48" t="s">
        <v>0</v>
      </c>
      <c r="S71" s="48" t="s">
        <v>1</v>
      </c>
      <c r="T71" s="48" t="s">
        <v>2</v>
      </c>
    </row>
    <row r="72" spans="1:20" x14ac:dyDescent="0.35">
      <c r="A72" s="25">
        <v>42681</v>
      </c>
      <c r="B72" s="21">
        <v>3.3901551675681416E-2</v>
      </c>
      <c r="C72" s="21">
        <v>-4.7506027585978647E-3</v>
      </c>
      <c r="D72" s="21">
        <v>5.9556780835624393E-2</v>
      </c>
      <c r="F72" s="8" t="s">
        <v>75</v>
      </c>
      <c r="G72" s="27">
        <f t="shared" ref="G72:I79" si="19">(G52-R52)^2/R52</f>
        <v>1.2893601501529495</v>
      </c>
      <c r="H72" s="27">
        <f t="shared" si="19"/>
        <v>0.20394494248728293</v>
      </c>
      <c r="I72" s="27">
        <f t="shared" si="19"/>
        <v>0.11910757091591134</v>
      </c>
      <c r="L72" s="26" t="s">
        <v>75</v>
      </c>
      <c r="M72" s="27">
        <f t="shared" ref="M72:O79" si="20">(M62-G62)^2/G62</f>
        <v>1.2893601501529495</v>
      </c>
      <c r="N72" s="27">
        <f t="shared" si="20"/>
        <v>0.20394494248728293</v>
      </c>
      <c r="O72" s="27">
        <f t="shared" si="20"/>
        <v>0.11910757091591134</v>
      </c>
      <c r="Q72" s="49" t="s">
        <v>97</v>
      </c>
      <c r="R72" s="48">
        <f>_xlfn.CHISQ.INV.RT(0.05,8-2-1)</f>
        <v>11.070497693516353</v>
      </c>
      <c r="S72" s="48">
        <f>_xlfn.CHISQ.INV.RT(0.05,8-2-1)</f>
        <v>11.070497693516353</v>
      </c>
      <c r="T72" s="48">
        <f>_xlfn.CHISQ.INV.RT(0.05,8-2-1)</f>
        <v>11.070497693516353</v>
      </c>
    </row>
    <row r="73" spans="1:20" x14ac:dyDescent="0.35">
      <c r="A73" s="25">
        <v>42688</v>
      </c>
      <c r="B73" s="21">
        <v>5.2562330090855508E-2</v>
      </c>
      <c r="C73" s="21">
        <v>4.7506027585977988E-3</v>
      </c>
      <c r="D73" s="21">
        <v>-9.6830574853678138E-3</v>
      </c>
      <c r="F73" s="9" t="s">
        <v>76</v>
      </c>
      <c r="G73" s="32">
        <f t="shared" si="19"/>
        <v>4.1559031726359818E-3</v>
      </c>
      <c r="H73" s="32">
        <f t="shared" si="19"/>
        <v>2.0757829286446955E-2</v>
      </c>
      <c r="I73" s="32">
        <f t="shared" si="19"/>
        <v>0.33875664776205672</v>
      </c>
      <c r="L73" s="36" t="s">
        <v>76</v>
      </c>
      <c r="M73" s="32">
        <f t="shared" si="20"/>
        <v>0.57198686025244416</v>
      </c>
      <c r="N73" s="32">
        <f t="shared" si="20"/>
        <v>9.4828638078916123E-3</v>
      </c>
      <c r="O73" s="32">
        <f t="shared" si="20"/>
        <v>0.2211431387773618</v>
      </c>
      <c r="Q73" s="49" t="s">
        <v>98</v>
      </c>
      <c r="R73" s="50" t="s">
        <v>100</v>
      </c>
      <c r="S73" s="51" t="s">
        <v>99</v>
      </c>
      <c r="T73" s="50" t="s">
        <v>100</v>
      </c>
    </row>
    <row r="74" spans="1:20" x14ac:dyDescent="0.35">
      <c r="A74" s="25">
        <v>42695</v>
      </c>
      <c r="B74" s="21">
        <v>7.5019106517946917E-3</v>
      </c>
      <c r="C74" s="21">
        <v>-9.5238815112554786E-3</v>
      </c>
      <c r="D74" s="21">
        <v>6.6452715887930142E-2</v>
      </c>
      <c r="F74" s="9" t="s">
        <v>77</v>
      </c>
      <c r="G74" s="32">
        <f t="shared" si="19"/>
        <v>1.9655018334579215</v>
      </c>
      <c r="H74" s="32">
        <f t="shared" si="19"/>
        <v>4.3472721427420367E-4</v>
      </c>
      <c r="I74" s="32">
        <f t="shared" si="19"/>
        <v>0.1811115536566526</v>
      </c>
      <c r="L74" s="36" t="s">
        <v>77</v>
      </c>
      <c r="M74" s="32">
        <f t="shared" si="20"/>
        <v>2.9631403707561983</v>
      </c>
      <c r="N74" s="32">
        <f t="shared" si="20"/>
        <v>1.8312209563354897E-2</v>
      </c>
      <c r="O74" s="32">
        <f t="shared" si="20"/>
        <v>1.0314479904689469</v>
      </c>
      <c r="Q74" s="49" t="s">
        <v>101</v>
      </c>
      <c r="R74" s="48">
        <f>_xlfn.CHISQ.INV.RT(0.01,8-2-1)</f>
        <v>15.086272469388991</v>
      </c>
      <c r="S74" s="48">
        <f t="shared" ref="S74:T74" si="21">_xlfn.CHISQ.INV.RT(0.01,8-2-1)</f>
        <v>15.086272469388991</v>
      </c>
      <c r="T74" s="48">
        <f t="shared" si="21"/>
        <v>15.086272469388991</v>
      </c>
    </row>
    <row r="75" spans="1:20" x14ac:dyDescent="0.35">
      <c r="A75" s="25">
        <v>42702</v>
      </c>
      <c r="B75" s="21">
        <v>5.2413742684040136E-2</v>
      </c>
      <c r="C75" s="21">
        <v>6.0343129907468436E-2</v>
      </c>
      <c r="D75" s="21">
        <v>-6.0045214181915982E-3</v>
      </c>
      <c r="F75" s="9" t="s">
        <v>78</v>
      </c>
      <c r="G75" s="32">
        <f t="shared" si="19"/>
        <v>0.54167589429678387</v>
      </c>
      <c r="H75" s="32">
        <f t="shared" si="19"/>
        <v>1.4272615409043024E-2</v>
      </c>
      <c r="I75" s="32">
        <f t="shared" si="19"/>
        <v>0.54026409835227029</v>
      </c>
      <c r="L75" s="36" t="s">
        <v>78</v>
      </c>
      <c r="M75" s="32">
        <f t="shared" si="20"/>
        <v>6.170958815196034</v>
      </c>
      <c r="N75" s="32">
        <f t="shared" si="20"/>
        <v>2.2099960321512183E-2</v>
      </c>
      <c r="O75" s="32">
        <f t="shared" si="20"/>
        <v>0.38273728209903712</v>
      </c>
      <c r="Q75" s="49" t="s">
        <v>98</v>
      </c>
      <c r="R75" s="50" t="s">
        <v>100</v>
      </c>
      <c r="S75" s="51" t="s">
        <v>99</v>
      </c>
      <c r="T75" s="51" t="s">
        <v>99</v>
      </c>
    </row>
    <row r="76" spans="1:20" x14ac:dyDescent="0.35">
      <c r="A76" s="25">
        <v>42709</v>
      </c>
      <c r="B76" s="21">
        <v>2.2441334472680454E-2</v>
      </c>
      <c r="C76" s="21">
        <v>6.2565855991738306E-2</v>
      </c>
      <c r="D76" s="21">
        <v>6.2379668023473979E-2</v>
      </c>
      <c r="F76" s="9" t="s">
        <v>79</v>
      </c>
      <c r="G76" s="32">
        <f>(G56-R56)^2/R56</f>
        <v>0.16767672944883513</v>
      </c>
      <c r="H76" s="32">
        <f>(H56-S56)^2/S56</f>
        <v>0.22896085733537946</v>
      </c>
      <c r="I76" s="32">
        <f t="shared" si="19"/>
        <v>0.2282547650317189</v>
      </c>
      <c r="L76" s="36" t="s">
        <v>79</v>
      </c>
      <c r="M76" s="32">
        <f t="shared" si="20"/>
        <v>0.10921100560376268</v>
      </c>
      <c r="N76" s="32">
        <f t="shared" si="20"/>
        <v>0.43172534364402992</v>
      </c>
      <c r="O76" s="32">
        <f t="shared" si="20"/>
        <v>3.4951233479098884</v>
      </c>
    </row>
    <row r="77" spans="1:20" x14ac:dyDescent="0.35">
      <c r="A77" s="25">
        <v>42716</v>
      </c>
      <c r="B77" s="21">
        <v>-8.3565945909414175E-3</v>
      </c>
      <c r="C77" s="21">
        <v>9.8246404285181003E-3</v>
      </c>
      <c r="D77" s="21">
        <v>2.4683986980648696E-2</v>
      </c>
      <c r="F77" s="9" t="s">
        <v>80</v>
      </c>
      <c r="G77" s="32">
        <f t="shared" si="19"/>
        <v>0.10609545278945375</v>
      </c>
      <c r="H77" s="32">
        <f t="shared" si="19"/>
        <v>7.6145990772186949E-4</v>
      </c>
      <c r="I77" s="32">
        <f t="shared" si="19"/>
        <v>3.19708112652448E-2</v>
      </c>
      <c r="L77" s="36" t="s">
        <v>80</v>
      </c>
      <c r="M77" s="32">
        <f t="shared" si="20"/>
        <v>2.5837207356697713</v>
      </c>
      <c r="N77" s="32">
        <f t="shared" si="20"/>
        <v>0.88020214282994635</v>
      </c>
      <c r="O77" s="32">
        <f t="shared" si="20"/>
        <v>0.32101541641107373</v>
      </c>
    </row>
    <row r="78" spans="1:20" x14ac:dyDescent="0.35">
      <c r="A78" s="25">
        <v>42723</v>
      </c>
      <c r="B78" s="21">
        <v>5.5788150270389336E-3</v>
      </c>
      <c r="C78" s="21">
        <v>-6.3421826437495943E-2</v>
      </c>
      <c r="D78" s="21">
        <v>-1.5940056384042972E-2</v>
      </c>
      <c r="F78" s="9" t="s">
        <v>81</v>
      </c>
      <c r="G78" s="32">
        <f t="shared" si="19"/>
        <v>2.9573305787014791E-2</v>
      </c>
      <c r="H78" s="32">
        <f t="shared" si="19"/>
        <v>1.9548348027564603E-2</v>
      </c>
      <c r="I78" s="32">
        <f t="shared" si="19"/>
        <v>9.3129494307729072E-2</v>
      </c>
      <c r="L78" s="36" t="s">
        <v>81</v>
      </c>
      <c r="M78" s="32">
        <f t="shared" si="20"/>
        <v>0.24893309471161332</v>
      </c>
      <c r="N78" s="32">
        <f t="shared" si="20"/>
        <v>0.36034303273688523</v>
      </c>
      <c r="O78" s="32">
        <f t="shared" si="20"/>
        <v>2.5300294899952598</v>
      </c>
    </row>
    <row r="79" spans="1:20" x14ac:dyDescent="0.35">
      <c r="A79" s="25">
        <v>42730</v>
      </c>
      <c r="B79" s="21">
        <v>-5.5788150270389978E-3</v>
      </c>
      <c r="C79" s="21">
        <v>3.3653505041642363E-2</v>
      </c>
      <c r="D79" s="21">
        <v>1.2195273093818206E-2</v>
      </c>
      <c r="F79" s="9" t="s">
        <v>82</v>
      </c>
      <c r="G79" s="32">
        <f t="shared" si="19"/>
        <v>7.1355465908906415E-3</v>
      </c>
      <c r="H79" s="32">
        <f t="shared" si="19"/>
        <v>5.3955471777039224E-3</v>
      </c>
      <c r="I79" s="32">
        <f t="shared" si="19"/>
        <v>3.9279249675401914E-3</v>
      </c>
      <c r="L79" s="36" t="s">
        <v>82</v>
      </c>
      <c r="M79" s="32">
        <f t="shared" si="20"/>
        <v>2.7022789075787674</v>
      </c>
      <c r="N79" s="32">
        <f t="shared" si="20"/>
        <v>2.0156798523922554</v>
      </c>
      <c r="O79" s="32">
        <f t="shared" si="20"/>
        <v>4.3334988340434872</v>
      </c>
    </row>
    <row r="80" spans="1:20" x14ac:dyDescent="0.35">
      <c r="A80" s="25">
        <v>42744</v>
      </c>
      <c r="B80" s="21">
        <v>3.0459207484708439E-2</v>
      </c>
      <c r="C80" s="21">
        <v>2.2305757514298186E-2</v>
      </c>
      <c r="D80" s="21">
        <v>-3.4509816210688313E-2</v>
      </c>
      <c r="F80" s="10" t="s">
        <v>83</v>
      </c>
      <c r="G80" s="29">
        <f>SUM(G72:G79)</f>
        <v>4.1111748156964847</v>
      </c>
      <c r="H80" s="29">
        <f t="shared" ref="H80:I80" si="22">SUM(H72:H79)</f>
        <v>0.49407632684541697</v>
      </c>
      <c r="I80" s="29">
        <f t="shared" si="22"/>
        <v>1.5365228662591237</v>
      </c>
      <c r="L80" s="28" t="s">
        <v>83</v>
      </c>
      <c r="M80" s="29">
        <f>SUM(M72:M79)</f>
        <v>16.639589939921542</v>
      </c>
      <c r="N80" s="29">
        <f t="shared" ref="N80:O80" si="23">SUM(N72:N79)</f>
        <v>3.9417903477831588</v>
      </c>
      <c r="O80" s="29">
        <f t="shared" si="23"/>
        <v>12.434103070620965</v>
      </c>
    </row>
    <row r="81" spans="1:4" x14ac:dyDescent="0.35">
      <c r="A81" s="25">
        <v>42751</v>
      </c>
      <c r="B81" s="21">
        <v>-1.1494379425735134E-2</v>
      </c>
      <c r="C81" s="21">
        <v>2.8987536873252187E-2</v>
      </c>
      <c r="D81" s="21">
        <v>1.5584418424825499E-2</v>
      </c>
    </row>
    <row r="82" spans="1:4" x14ac:dyDescent="0.35">
      <c r="A82" s="25">
        <v>42758</v>
      </c>
      <c r="B82" s="21">
        <v>1.2921931416920588E-2</v>
      </c>
      <c r="C82" s="21">
        <v>-7.168489478612516E-3</v>
      </c>
      <c r="D82" s="21">
        <v>6.6015130574268388E-2</v>
      </c>
    </row>
    <row r="83" spans="1:4" x14ac:dyDescent="0.35">
      <c r="A83" s="25">
        <v>42765</v>
      </c>
      <c r="B83" s="21">
        <v>-6.0094614962971048E-3</v>
      </c>
      <c r="C83" s="21">
        <v>1.4285957247476434E-2</v>
      </c>
      <c r="D83" s="21">
        <v>-2.9033565733355533E-2</v>
      </c>
    </row>
    <row r="84" spans="1:4" x14ac:dyDescent="0.35">
      <c r="A84" s="25">
        <v>42772</v>
      </c>
      <c r="B84" s="21">
        <v>-9.227285769074894E-3</v>
      </c>
      <c r="C84" s="21">
        <v>-1.7167803622365446E-2</v>
      </c>
      <c r="D84" s="21">
        <v>-4.8934018014174151E-2</v>
      </c>
    </row>
    <row r="85" spans="1:4" x14ac:dyDescent="0.35">
      <c r="A85" s="25">
        <v>42779</v>
      </c>
      <c r="B85" s="21">
        <v>-4.9368475468688933E-3</v>
      </c>
      <c r="C85" s="21">
        <v>-3.0771658666753545E-2</v>
      </c>
      <c r="D85" s="21">
        <v>-6.0424786265687625E-5</v>
      </c>
    </row>
    <row r="86" spans="1:4" x14ac:dyDescent="0.35">
      <c r="A86" s="25">
        <v>42786</v>
      </c>
      <c r="B86" s="21">
        <v>-1.0241494052196907E-2</v>
      </c>
      <c r="C86" s="21">
        <v>2.2075951699199826E-2</v>
      </c>
      <c r="D86" s="21">
        <v>1.2084592159701689E-4</v>
      </c>
    </row>
    <row r="87" spans="1:4" x14ac:dyDescent="0.35">
      <c r="A87" s="25">
        <v>42793</v>
      </c>
      <c r="B87" s="21">
        <v>2.350177344953673E-3</v>
      </c>
      <c r="C87" s="21">
        <v>-7.242983784481459E-2</v>
      </c>
      <c r="D87" s="21">
        <v>-6.7291333303695113E-3</v>
      </c>
    </row>
    <row r="88" spans="1:4" x14ac:dyDescent="0.35">
      <c r="A88" s="25">
        <v>42800</v>
      </c>
      <c r="B88" s="21">
        <v>-3.5238044189788743E-2</v>
      </c>
      <c r="C88" s="21">
        <v>-8.1478270725948113E-2</v>
      </c>
      <c r="D88" s="21">
        <v>-4.2877024356391881E-2</v>
      </c>
    </row>
    <row r="89" spans="1:4" x14ac:dyDescent="0.35">
      <c r="A89" s="25">
        <v>42807</v>
      </c>
      <c r="B89" s="21">
        <v>-1.0695289116747919E-2</v>
      </c>
      <c r="C89" s="21">
        <v>-1.7123706078591514E-2</v>
      </c>
      <c r="D89" s="21">
        <v>2.2910149995759108E-2</v>
      </c>
    </row>
    <row r="90" spans="1:4" x14ac:dyDescent="0.35">
      <c r="A90" s="25">
        <v>42814</v>
      </c>
      <c r="B90" s="21">
        <v>1.0087201533400897E-2</v>
      </c>
      <c r="C90" s="21">
        <v>-1.5666116744399463E-2</v>
      </c>
      <c r="D90" s="21">
        <v>2.0696535100776455E-2</v>
      </c>
    </row>
    <row r="91" spans="1:4" x14ac:dyDescent="0.35">
      <c r="A91" s="25">
        <v>42821</v>
      </c>
      <c r="B91" s="21">
        <v>6.3665517455416881E-3</v>
      </c>
      <c r="C91" s="21">
        <v>-7.275935428242819E-2</v>
      </c>
      <c r="D91" s="21">
        <v>-2.9109110030049078E-2</v>
      </c>
    </row>
    <row r="92" spans="1:4" x14ac:dyDescent="0.35">
      <c r="A92" s="25">
        <v>42828</v>
      </c>
      <c r="B92" s="21">
        <v>7.5267553891272491E-3</v>
      </c>
      <c r="C92" s="21">
        <v>-1.3295542481244614E-2</v>
      </c>
      <c r="D92" s="21">
        <v>1.0520187908801302E-2</v>
      </c>
    </row>
    <row r="93" spans="1:4" x14ac:dyDescent="0.35">
      <c r="A93" s="25">
        <v>42842</v>
      </c>
      <c r="B93" s="21">
        <v>-8.8186674597093857E-3</v>
      </c>
      <c r="C93" s="21">
        <v>9.5329606587236868E-3</v>
      </c>
      <c r="D93" s="21">
        <v>6.7052278058137904E-2</v>
      </c>
    </row>
    <row r="94" spans="1:4" x14ac:dyDescent="0.35">
      <c r="A94" s="25">
        <v>42849</v>
      </c>
      <c r="B94" s="21">
        <v>2.2947866888031965E-2</v>
      </c>
      <c r="C94" s="21">
        <v>1.6933612529439673E-2</v>
      </c>
      <c r="D94" s="21">
        <v>3.4548834675782604E-2</v>
      </c>
    </row>
    <row r="95" spans="1:4" x14ac:dyDescent="0.35">
      <c r="A95" s="25">
        <v>42856</v>
      </c>
      <c r="B95" s="21">
        <v>-1.0502722199149288E-2</v>
      </c>
      <c r="C95" s="21">
        <v>1.8639334380627327E-3</v>
      </c>
      <c r="D95" s="21">
        <v>3.6253816143170577E-3</v>
      </c>
    </row>
    <row r="96" spans="1:4" x14ac:dyDescent="0.35">
      <c r="A96" s="25">
        <v>42863</v>
      </c>
      <c r="B96" s="21">
        <v>-5.444659548231809E-3</v>
      </c>
      <c r="C96" s="21">
        <v>-2.8330506626225996E-2</v>
      </c>
      <c r="D96" s="21">
        <v>1.139442612796833E-2</v>
      </c>
    </row>
    <row r="97" spans="1:4" x14ac:dyDescent="0.35">
      <c r="A97" s="25">
        <v>42870</v>
      </c>
      <c r="B97" s="21">
        <v>-3.1738914296773335E-2</v>
      </c>
      <c r="C97" s="21">
        <v>-1.9175461292718174E-3</v>
      </c>
      <c r="D97" s="21">
        <v>6.9525193148818835E-3</v>
      </c>
    </row>
    <row r="98" spans="1:4" x14ac:dyDescent="0.35">
      <c r="A98" s="25">
        <v>42877</v>
      </c>
      <c r="B98" s="21">
        <v>-2.5044897553404201E-2</v>
      </c>
      <c r="C98" s="21">
        <v>-1.1583141089630759E-2</v>
      </c>
      <c r="D98" s="21">
        <v>-4.9589915400578138E-2</v>
      </c>
    </row>
    <row r="99" spans="1:4" x14ac:dyDescent="0.35">
      <c r="A99" s="25">
        <v>42884</v>
      </c>
      <c r="B99" s="21">
        <v>-3.6284418337528108E-2</v>
      </c>
      <c r="C99" s="21">
        <v>-3.3566823639083275E-2</v>
      </c>
      <c r="D99" s="21">
        <v>-2.2402144995791396E-2</v>
      </c>
    </row>
    <row r="100" spans="1:4" x14ac:dyDescent="0.35">
      <c r="A100" s="25">
        <v>42891</v>
      </c>
      <c r="B100" s="21">
        <v>2.659576035758796E-3</v>
      </c>
      <c r="C100" s="21">
        <v>2.006018726865766E-3</v>
      </c>
      <c r="D100" s="21">
        <v>-4.5635542323461932E-2</v>
      </c>
    </row>
    <row r="101" spans="1:4" x14ac:dyDescent="0.35">
      <c r="A101" s="25">
        <v>42898</v>
      </c>
      <c r="B101" s="21">
        <v>-2.6578519942333137E-2</v>
      </c>
      <c r="C101" s="21">
        <v>-0.10781286333653349</v>
      </c>
      <c r="D101" s="21">
        <v>-5.8283562197908506E-2</v>
      </c>
    </row>
    <row r="102" spans="1:4" x14ac:dyDescent="0.35">
      <c r="A102" s="25">
        <v>42905</v>
      </c>
      <c r="B102" s="21">
        <v>4.4021779392860755E-2</v>
      </c>
      <c r="C102" s="21">
        <v>-1.8018505502678365E-2</v>
      </c>
      <c r="D102" s="21">
        <v>1.7289479779171415E-2</v>
      </c>
    </row>
    <row r="103" spans="1:4" x14ac:dyDescent="0.35">
      <c r="A103" s="25">
        <v>42912</v>
      </c>
      <c r="B103" s="21">
        <v>2.2581604696709313E-2</v>
      </c>
      <c r="C103" s="21">
        <v>2.2472855852058576E-2</v>
      </c>
      <c r="D103" s="21">
        <v>1.028694907975825E-2</v>
      </c>
    </row>
    <row r="104" spans="1:4" x14ac:dyDescent="0.35">
      <c r="A104" s="25">
        <v>42919</v>
      </c>
      <c r="B104" s="21">
        <v>3.6025822256762034E-2</v>
      </c>
      <c r="C104" s="21">
        <v>3.0636969461889801E-2</v>
      </c>
      <c r="D104" s="21">
        <v>4.4138146711845593E-2</v>
      </c>
    </row>
    <row r="105" spans="1:4" x14ac:dyDescent="0.35">
      <c r="A105" s="25">
        <v>42926</v>
      </c>
      <c r="B105" s="21">
        <v>-3.0816665374081122E-3</v>
      </c>
      <c r="C105" s="21">
        <v>-1.5201161332050553E-2</v>
      </c>
      <c r="D105" s="21">
        <v>5.8953157038768307E-2</v>
      </c>
    </row>
    <row r="106" spans="1:4" x14ac:dyDescent="0.35">
      <c r="A106" s="25">
        <v>42933</v>
      </c>
      <c r="B106" s="21">
        <v>5.8470700511864772E-3</v>
      </c>
      <c r="C106" s="21">
        <v>3.0174703122213032E-2</v>
      </c>
      <c r="D106" s="21">
        <v>4.3276729057820278E-3</v>
      </c>
    </row>
    <row r="107" spans="1:4" x14ac:dyDescent="0.35">
      <c r="A107" s="25">
        <v>42940</v>
      </c>
      <c r="B107" s="21">
        <v>-1.2039040299107571E-2</v>
      </c>
      <c r="C107" s="21">
        <v>2.1208915691376296E-3</v>
      </c>
      <c r="D107" s="21">
        <v>2.0153353847960583E-2</v>
      </c>
    </row>
    <row r="108" spans="1:4" x14ac:dyDescent="0.35">
      <c r="A108" s="25">
        <v>42947</v>
      </c>
      <c r="B108" s="21">
        <v>2.6055113747332694E-2</v>
      </c>
      <c r="C108" s="21">
        <v>-4.773140282118981E-2</v>
      </c>
      <c r="D108" s="21">
        <v>2.5842156583848929E-2</v>
      </c>
    </row>
    <row r="109" spans="1:4" x14ac:dyDescent="0.35">
      <c r="A109" s="25">
        <v>42954</v>
      </c>
      <c r="B109" s="21">
        <v>-1.0340724747402739E-2</v>
      </c>
      <c r="C109" s="21">
        <v>1.3245226750020723E-2</v>
      </c>
      <c r="D109" s="21">
        <v>1.3576193070049527E-2</v>
      </c>
    </row>
    <row r="110" spans="1:4" x14ac:dyDescent="0.35">
      <c r="A110" s="25">
        <v>42968</v>
      </c>
      <c r="B110" s="21">
        <v>-1.5565617796597889E-2</v>
      </c>
      <c r="C110" s="21">
        <v>1.4815085785140682E-2</v>
      </c>
      <c r="D110" s="21">
        <v>6.293325107986511E-2</v>
      </c>
    </row>
    <row r="111" spans="1:4" x14ac:dyDescent="0.35">
      <c r="A111" s="25">
        <v>42975</v>
      </c>
      <c r="B111" s="21">
        <v>3.9852031109628653E-3</v>
      </c>
      <c r="C111" s="21">
        <v>-6.7343572065179783E-2</v>
      </c>
      <c r="D111" s="21">
        <v>1.7300044285006155E-2</v>
      </c>
    </row>
    <row r="112" spans="1:4" x14ac:dyDescent="0.35">
      <c r="A112" s="25">
        <v>42982</v>
      </c>
      <c r="B112" s="21">
        <v>2.5523752685314996E-2</v>
      </c>
      <c r="C112" s="21">
        <v>1.7817843316793893E-2</v>
      </c>
      <c r="D112" s="21">
        <v>1.2068878733676451E-2</v>
      </c>
    </row>
    <row r="113" spans="1:4" x14ac:dyDescent="0.35">
      <c r="A113" s="25">
        <v>42989</v>
      </c>
      <c r="B113" s="21">
        <v>1.2931807673353149E-2</v>
      </c>
      <c r="C113" s="21">
        <v>5.37186070084218E-2</v>
      </c>
      <c r="D113" s="21">
        <v>1.5268287210081411E-2</v>
      </c>
    </row>
    <row r="114" spans="1:4" x14ac:dyDescent="0.35">
      <c r="A114" s="25">
        <v>42996</v>
      </c>
      <c r="B114" s="21">
        <v>-2.7341080142974231E-4</v>
      </c>
      <c r="C114" s="21">
        <v>-6.2959284568148118E-3</v>
      </c>
      <c r="D114" s="21">
        <v>-6.3779116012377228E-3</v>
      </c>
    </row>
    <row r="115" spans="1:4" x14ac:dyDescent="0.35">
      <c r="A115" s="25">
        <v>43010</v>
      </c>
      <c r="B115" s="21">
        <v>3.1099540596750769E-2</v>
      </c>
      <c r="C115" s="21">
        <v>-1.2320484388040624E-2</v>
      </c>
      <c r="D115" s="21">
        <v>9.469914751070254E-3</v>
      </c>
    </row>
    <row r="116" spans="1:4" x14ac:dyDescent="0.35">
      <c r="A116" s="25">
        <v>43017</v>
      </c>
      <c r="B116" s="21">
        <v>-5.1165546528369119E-3</v>
      </c>
      <c r="C116" s="21">
        <v>-2.0682530640590683E-3</v>
      </c>
      <c r="D116" s="21">
        <v>1.1878083540431576E-2</v>
      </c>
    </row>
    <row r="117" spans="1:4" x14ac:dyDescent="0.35">
      <c r="A117" s="25">
        <v>43024</v>
      </c>
      <c r="B117" s="21">
        <v>1.4429448262861031E-2</v>
      </c>
      <c r="C117" s="21">
        <v>2.2518863535349824E-2</v>
      </c>
      <c r="D117" s="21">
        <v>-1.8025908550513114E-2</v>
      </c>
    </row>
    <row r="118" spans="1:4" x14ac:dyDescent="0.35">
      <c r="A118" s="25">
        <v>43031</v>
      </c>
      <c r="B118" s="21">
        <v>1.2838579917186371E-2</v>
      </c>
      <c r="C118" s="21">
        <v>8.3462577320942269E-2</v>
      </c>
      <c r="D118" s="21">
        <v>1.5834992330076268E-2</v>
      </c>
    </row>
    <row r="119" spans="1:4" x14ac:dyDescent="0.35">
      <c r="A119" s="25">
        <v>43038</v>
      </c>
      <c r="B119" s="21">
        <v>1.8954007883674455E-2</v>
      </c>
      <c r="C119" s="21">
        <v>-3.7313476128581356E-3</v>
      </c>
      <c r="D119" s="21">
        <v>-1.1543029281674812E-2</v>
      </c>
    </row>
    <row r="120" spans="1:4" x14ac:dyDescent="0.35">
      <c r="A120" s="25">
        <v>43052</v>
      </c>
      <c r="B120" s="21">
        <v>4.3335710693684464E-2</v>
      </c>
      <c r="C120" s="21">
        <v>-3.6577706139927939E-2</v>
      </c>
      <c r="D120" s="21">
        <v>3.5867158032508471E-2</v>
      </c>
    </row>
    <row r="121" spans="1:4" x14ac:dyDescent="0.35">
      <c r="A121" s="25">
        <v>43059</v>
      </c>
      <c r="B121" s="21">
        <v>-3.886518689280936E-3</v>
      </c>
      <c r="C121" s="21">
        <v>3.4685557987890109E-2</v>
      </c>
      <c r="D121" s="21">
        <v>1.0360502681430503E-2</v>
      </c>
    </row>
    <row r="122" spans="1:4" x14ac:dyDescent="0.35">
      <c r="A122" s="25">
        <v>43066</v>
      </c>
      <c r="B122" s="21">
        <v>5.6950710489250302E-3</v>
      </c>
      <c r="C122" s="21">
        <v>-2.8820438535491971E-2</v>
      </c>
      <c r="D122" s="21">
        <v>-2.8923039469250476E-2</v>
      </c>
    </row>
    <row r="123" spans="1:4" x14ac:dyDescent="0.35">
      <c r="A123" s="25">
        <v>43073</v>
      </c>
      <c r="B123" s="21">
        <v>-9.8574079636123933E-3</v>
      </c>
      <c r="C123" s="21">
        <v>-3.9062549670650995E-3</v>
      </c>
      <c r="D123" s="21">
        <v>-2.7577494364552E-3</v>
      </c>
    </row>
    <row r="124" spans="1:4" x14ac:dyDescent="0.35">
      <c r="A124" s="25">
        <v>43080</v>
      </c>
      <c r="B124" s="21">
        <v>3.1308690159182216E-2</v>
      </c>
      <c r="C124" s="21">
        <v>-2.1761491781512748E-2</v>
      </c>
      <c r="D124" s="21">
        <v>2.5212546434708723E-2</v>
      </c>
    </row>
    <row r="125" spans="1:4" x14ac:dyDescent="0.35">
      <c r="A125" s="25">
        <v>43101</v>
      </c>
      <c r="B125" s="21">
        <v>2.928280520048783E-2</v>
      </c>
      <c r="C125" s="21">
        <v>-5.5555698446021051E-3</v>
      </c>
      <c r="D125" s="21">
        <v>5.7799613398280346E-2</v>
      </c>
    </row>
    <row r="126" spans="1:4" x14ac:dyDescent="0.35">
      <c r="A126" s="25">
        <v>43108</v>
      </c>
      <c r="B126" s="21">
        <v>3.5070176225029974E-3</v>
      </c>
      <c r="C126" s="21">
        <v>-2.1112677237559295E-2</v>
      </c>
      <c r="D126" s="21">
        <v>-3.5688082383160094E-3</v>
      </c>
    </row>
    <row r="127" spans="1:4" x14ac:dyDescent="0.35">
      <c r="A127" s="25">
        <v>43122</v>
      </c>
      <c r="B127" s="21">
        <v>-2.2989518224698718E-2</v>
      </c>
      <c r="C127" s="21">
        <v>-8.6687849364466118E-3</v>
      </c>
      <c r="D127" s="21">
        <v>1.8592833076615925E-2</v>
      </c>
    </row>
    <row r="128" spans="1:4" x14ac:dyDescent="0.35">
      <c r="A128" s="25">
        <v>43129</v>
      </c>
      <c r="B128" s="21">
        <v>4.8840145924253587E-3</v>
      </c>
      <c r="C128" s="21">
        <v>6.199647879525429E-3</v>
      </c>
      <c r="D128" s="21">
        <v>4.0932109914822455E-2</v>
      </c>
    </row>
    <row r="129" spans="1:4" x14ac:dyDescent="0.35">
      <c r="A129" s="25">
        <v>43136</v>
      </c>
      <c r="B129" s="21">
        <v>2.8813517904745685E-2</v>
      </c>
      <c r="C129" s="21">
        <v>-1.1187189390564381E-2</v>
      </c>
      <c r="D129" s="21">
        <v>-2.8419625452167779E-2</v>
      </c>
    </row>
    <row r="130" spans="1:4" x14ac:dyDescent="0.35">
      <c r="A130" s="25">
        <v>43150</v>
      </c>
      <c r="B130" s="21">
        <v>4.9406052739085441E-3</v>
      </c>
      <c r="C130" s="21">
        <v>7.0542058473780839E-2</v>
      </c>
      <c r="D130" s="21">
        <v>3.8573691985798665E-2</v>
      </c>
    </row>
    <row r="131" spans="1:4" x14ac:dyDescent="0.35">
      <c r="A131" s="25">
        <v>43157</v>
      </c>
      <c r="B131" s="21">
        <v>-2.6395540275168043E-2</v>
      </c>
      <c r="C131" s="21">
        <v>-6.2112000926406357E-3</v>
      </c>
      <c r="D131" s="21">
        <v>-1.6313101316179971E-2</v>
      </c>
    </row>
    <row r="132" spans="1:4" x14ac:dyDescent="0.35">
      <c r="A132" s="25">
        <v>43164</v>
      </c>
      <c r="B132" s="21">
        <v>1.6726793805313583E-2</v>
      </c>
      <c r="C132" s="21">
        <v>-1.3591427203539001E-2</v>
      </c>
      <c r="D132" s="21">
        <v>5.8436981489109214E-3</v>
      </c>
    </row>
    <row r="133" spans="1:4" x14ac:dyDescent="0.35">
      <c r="A133" s="25">
        <v>43171</v>
      </c>
      <c r="B133" s="21">
        <v>7.0838548884050419E-3</v>
      </c>
      <c r="C133" s="21">
        <v>2.10305019677889E-3</v>
      </c>
      <c r="D133" s="21">
        <v>-6.9552282948659575E-2</v>
      </c>
    </row>
    <row r="134" spans="1:4" x14ac:dyDescent="0.35">
      <c r="A134" s="25">
        <v>43178</v>
      </c>
      <c r="B134" s="21">
        <v>-3.5356548323077553E-3</v>
      </c>
      <c r="C134" s="21">
        <v>3.6105004642116356E-2</v>
      </c>
      <c r="D134" s="21">
        <v>2.2581293375885568E-2</v>
      </c>
    </row>
    <row r="135" spans="1:4" x14ac:dyDescent="0.35">
      <c r="A135" s="25">
        <v>43192</v>
      </c>
      <c r="B135" s="21">
        <v>-1.4440435722336913E-3</v>
      </c>
      <c r="C135" s="21">
        <v>-4.0821994520255166E-2</v>
      </c>
      <c r="D135" s="21">
        <v>1.2501877408061296E-2</v>
      </c>
    </row>
    <row r="136" spans="1:4" x14ac:dyDescent="0.35">
      <c r="A136" s="25">
        <v>43206</v>
      </c>
      <c r="B136" s="21">
        <v>-8.6418849164435103E-3</v>
      </c>
      <c r="C136" s="21">
        <v>5.1067433291164054E-2</v>
      </c>
      <c r="D136" s="21">
        <v>5.0765553789119282E-2</v>
      </c>
    </row>
    <row r="137" spans="1:4" x14ac:dyDescent="0.35">
      <c r="A137" s="25">
        <v>43213</v>
      </c>
      <c r="B137" s="21">
        <v>1.5594404231325135E-2</v>
      </c>
      <c r="C137" s="21">
        <v>-4.3010818993906973E-3</v>
      </c>
      <c r="D137" s="21">
        <v>4.2900071563173089E-2</v>
      </c>
    </row>
    <row r="138" spans="1:4" x14ac:dyDescent="0.35">
      <c r="A138" s="25">
        <v>43220</v>
      </c>
      <c r="B138" s="21">
        <v>9.1954670931003943E-3</v>
      </c>
      <c r="C138" s="21">
        <v>-2.5895569067336775E-3</v>
      </c>
      <c r="D138" s="21">
        <v>1.6543886758217469E-2</v>
      </c>
    </row>
    <row r="139" spans="1:4" x14ac:dyDescent="0.35">
      <c r="A139" s="25">
        <v>43227</v>
      </c>
      <c r="B139" s="21">
        <v>-1.6147986407981992E-2</v>
      </c>
      <c r="C139" s="21">
        <v>2.5895569067336767E-3</v>
      </c>
      <c r="D139" s="21">
        <v>3.088965519195918E-2</v>
      </c>
    </row>
    <row r="140" spans="1:4" x14ac:dyDescent="0.35">
      <c r="A140" s="25">
        <v>43234</v>
      </c>
      <c r="B140" s="21">
        <v>0</v>
      </c>
      <c r="C140" s="21">
        <v>4.0546094394350009E-2</v>
      </c>
      <c r="D140" s="21">
        <v>-5.9066782764183041E-2</v>
      </c>
    </row>
    <row r="141" spans="1:4" x14ac:dyDescent="0.35">
      <c r="A141" s="25">
        <v>43241</v>
      </c>
      <c r="B141" s="21">
        <v>-9.345862418237658E-3</v>
      </c>
      <c r="C141" s="21">
        <v>5.6330256442719981E-2</v>
      </c>
      <c r="D141" s="21">
        <v>-9.9503308531679793E-3</v>
      </c>
    </row>
    <row r="142" spans="1:4" x14ac:dyDescent="0.35">
      <c r="A142" s="25">
        <v>43248</v>
      </c>
      <c r="B142" s="21">
        <v>1.8605187831034486E-2</v>
      </c>
      <c r="C142" s="21">
        <v>2.9300476947782383E-2</v>
      </c>
      <c r="D142" s="21">
        <v>0</v>
      </c>
    </row>
    <row r="143" spans="1:4" x14ac:dyDescent="0.35">
      <c r="A143" s="25">
        <v>43255</v>
      </c>
      <c r="B143" s="21">
        <v>1.3730192811902037E-2</v>
      </c>
      <c r="C143" s="21">
        <v>-1.6086137751624496E-2</v>
      </c>
      <c r="D143" s="21">
        <v>-3.4215080444514039E-2</v>
      </c>
    </row>
    <row r="144" spans="1:4" x14ac:dyDescent="0.35">
      <c r="A144" s="25">
        <v>43262</v>
      </c>
      <c r="B144" s="21">
        <v>-4.6996319525774224E-2</v>
      </c>
      <c r="C144" s="21">
        <v>-1.5455953617805973E-3</v>
      </c>
      <c r="D144" s="21">
        <v>-1.5357207685957053E-2</v>
      </c>
    </row>
    <row r="145" spans="1:4" x14ac:dyDescent="0.35">
      <c r="A145" s="25">
        <v>43269</v>
      </c>
      <c r="B145" s="21">
        <v>2.1911584610946354E-2</v>
      </c>
      <c r="C145" s="21">
        <v>4.0172131432815707E-2</v>
      </c>
      <c r="D145" s="21">
        <v>2.3928086559248857E-2</v>
      </c>
    </row>
    <row r="146" spans="1:4" x14ac:dyDescent="0.35">
      <c r="A146" s="25">
        <v>43276</v>
      </c>
      <c r="B146" s="21">
        <v>1.3656039091205012E-2</v>
      </c>
      <c r="C146" s="21">
        <v>5.5630087885179272E-2</v>
      </c>
      <c r="D146" s="21">
        <v>1.6511718007949636E-2</v>
      </c>
    </row>
    <row r="147" spans="1:4" x14ac:dyDescent="0.35">
      <c r="A147" s="25">
        <v>43283</v>
      </c>
      <c r="B147" s="21">
        <v>7.5575763360794333E-3</v>
      </c>
      <c r="C147" s="21">
        <v>3.9274768668308348E-2</v>
      </c>
      <c r="D147" s="21">
        <v>3.9176604911649274E-2</v>
      </c>
    </row>
    <row r="148" spans="1:4" x14ac:dyDescent="0.35">
      <c r="A148" s="25">
        <v>43304</v>
      </c>
      <c r="B148" s="21">
        <v>2.0097774804996606E-2</v>
      </c>
      <c r="C148" s="21">
        <v>-7.287637151334915E-2</v>
      </c>
      <c r="D148" s="21">
        <v>2.2070395399242521E-2</v>
      </c>
    </row>
    <row r="149" spans="1:4" x14ac:dyDescent="0.35">
      <c r="A149" s="25">
        <v>43325</v>
      </c>
      <c r="B149" s="21">
        <v>1.4598799421152631E-2</v>
      </c>
      <c r="C149" s="21">
        <v>9.5174069868901711E-3</v>
      </c>
      <c r="D149" s="21">
        <v>1.8100041643617937E-2</v>
      </c>
    </row>
    <row r="150" spans="1:4" x14ac:dyDescent="0.35">
      <c r="A150" s="25">
        <v>43332</v>
      </c>
      <c r="B150" s="21">
        <v>1.7680018536172411E-2</v>
      </c>
      <c r="C150" s="21">
        <v>-5.56471787143916E-2</v>
      </c>
      <c r="D150" s="21">
        <v>-4.9531668242757024E-2</v>
      </c>
    </row>
    <row r="151" spans="1:4" x14ac:dyDescent="0.35">
      <c r="A151" s="25">
        <v>43339</v>
      </c>
      <c r="B151" s="21">
        <v>8.5069768127044622E-3</v>
      </c>
      <c r="C151" s="21">
        <v>-5.8927207731302889E-2</v>
      </c>
      <c r="D151" s="21">
        <v>8.8855133572084532E-3</v>
      </c>
    </row>
    <row r="152" spans="1:4" x14ac:dyDescent="0.35">
      <c r="A152" s="25">
        <v>43353</v>
      </c>
      <c r="B152" s="21">
        <v>2.6539555234612312E-2</v>
      </c>
      <c r="C152" s="21">
        <v>-4.8854599235017032E-2</v>
      </c>
      <c r="D152" s="21">
        <v>7.5997063116447952E-2</v>
      </c>
    </row>
    <row r="153" spans="1:4" x14ac:dyDescent="0.35">
      <c r="A153" s="25">
        <v>43360</v>
      </c>
      <c r="B153" s="21">
        <v>2.9852963149681128E-2</v>
      </c>
      <c r="C153" s="21">
        <v>2.670385644742819E-2</v>
      </c>
      <c r="D153" s="21">
        <v>2.4755941725478171E-2</v>
      </c>
    </row>
    <row r="154" spans="1:4" x14ac:dyDescent="0.35">
      <c r="A154" s="25">
        <v>43367</v>
      </c>
      <c r="B154" s="21">
        <v>-1.5668328157724665E-2</v>
      </c>
      <c r="C154" s="21">
        <v>-1.3262793878410445E-2</v>
      </c>
      <c r="D154" s="21">
        <v>4.9813705712219172E-2</v>
      </c>
    </row>
    <row r="155" spans="1:4" x14ac:dyDescent="0.35">
      <c r="A155" s="25">
        <v>43381</v>
      </c>
      <c r="B155" s="21">
        <v>7.3386903934665546E-3</v>
      </c>
      <c r="C155" s="21">
        <v>-3.4168895615249897E-2</v>
      </c>
      <c r="D155" s="21">
        <v>2.4536252649469736E-2</v>
      </c>
    </row>
    <row r="156" spans="1:4" x14ac:dyDescent="0.35">
      <c r="A156" s="25">
        <v>43388</v>
      </c>
      <c r="B156" s="21">
        <v>-2.1528533611010897E-3</v>
      </c>
      <c r="C156" s="21">
        <v>9.0681105878592225E-2</v>
      </c>
      <c r="D156" s="21">
        <v>-4.2865606771374618E-2</v>
      </c>
    </row>
    <row r="157" spans="1:4" x14ac:dyDescent="0.35">
      <c r="A157" s="25">
        <v>43395</v>
      </c>
      <c r="B157" s="21">
        <v>-2.3771700553162765E-2</v>
      </c>
      <c r="C157" s="21">
        <v>-1.7241806434505878E-2</v>
      </c>
      <c r="D157" s="21">
        <v>-1.5351178655761022E-2</v>
      </c>
    </row>
    <row r="158" spans="1:4" x14ac:dyDescent="0.35">
      <c r="A158" s="25">
        <v>43402</v>
      </c>
      <c r="B158" s="21">
        <v>8.5705392211121775E-3</v>
      </c>
      <c r="C158" s="21">
        <v>-1.2500162764231494E-2</v>
      </c>
      <c r="D158" s="21">
        <v>6.2118468098199445E-2</v>
      </c>
    </row>
    <row r="159" spans="1:4" x14ac:dyDescent="0.35">
      <c r="A159" s="25">
        <v>43409</v>
      </c>
      <c r="B159" s="21">
        <v>-4.3859719432543286E-3</v>
      </c>
      <c r="C159" s="21">
        <v>-4.2395558967685619E-2</v>
      </c>
      <c r="D159" s="21">
        <v>1.6222835506887384E-2</v>
      </c>
    </row>
    <row r="160" spans="1:4" x14ac:dyDescent="0.35">
      <c r="A160" s="25">
        <v>43416</v>
      </c>
      <c r="B160" s="21">
        <v>1.3100624045698056E-2</v>
      </c>
      <c r="C160" s="21">
        <v>-2.5250510968887103E-2</v>
      </c>
      <c r="D160" s="21">
        <v>1.7772169745797668E-2</v>
      </c>
    </row>
    <row r="161" spans="1:4" x14ac:dyDescent="0.35">
      <c r="A161" s="25">
        <v>43423</v>
      </c>
      <c r="B161" s="21">
        <v>1.720472544963076E-2</v>
      </c>
      <c r="C161" s="21">
        <v>-6.2476941955386708E-2</v>
      </c>
      <c r="D161" s="21">
        <v>-9.8850915881404152E-3</v>
      </c>
    </row>
    <row r="162" spans="1:4" x14ac:dyDescent="0.35">
      <c r="A162" s="25">
        <v>43430</v>
      </c>
      <c r="B162" s="21">
        <v>-1.5037877364540559E-2</v>
      </c>
      <c r="C162" s="21">
        <v>3.1032109247728461E-2</v>
      </c>
      <c r="D162" s="21">
        <v>-1.6867253965241635E-2</v>
      </c>
    </row>
    <row r="163" spans="1:4" x14ac:dyDescent="0.35">
      <c r="A163" s="25">
        <v>43437</v>
      </c>
      <c r="B163" s="21">
        <v>-4.3384015985981298E-3</v>
      </c>
      <c r="C163" s="21">
        <v>-4.8373584284215711E-2</v>
      </c>
      <c r="D163" s="21">
        <v>5.1926802368212205E-3</v>
      </c>
    </row>
    <row r="164" spans="1:4" x14ac:dyDescent="0.35">
      <c r="A164" s="25">
        <v>43444</v>
      </c>
      <c r="B164" s="21">
        <v>-1.7544309650909508E-2</v>
      </c>
      <c r="C164" s="21">
        <v>-3.1090587070031119E-2</v>
      </c>
      <c r="D164" s="21">
        <v>-5.3073464203364125E-2</v>
      </c>
    </row>
    <row r="165" spans="1:4" x14ac:dyDescent="0.35">
      <c r="A165" s="25">
        <v>43451</v>
      </c>
      <c r="B165" s="21">
        <v>3.5335725813110445E-3</v>
      </c>
      <c r="C165" s="21">
        <v>-1.2103022171243649E-2</v>
      </c>
      <c r="D165" s="21">
        <v>1.0007616074426413E-2</v>
      </c>
    </row>
    <row r="166" spans="1:4" x14ac:dyDescent="0.35">
      <c r="A166" s="25">
        <v>43458</v>
      </c>
      <c r="B166" s="21">
        <v>3.7642341602875447E-2</v>
      </c>
      <c r="C166" s="21">
        <v>1.9593693900401284E-2</v>
      </c>
      <c r="D166" s="21">
        <v>-2.6267135636687707E-3</v>
      </c>
    </row>
    <row r="167" spans="1:4" x14ac:dyDescent="0.35">
      <c r="A167" s="25">
        <v>43465</v>
      </c>
      <c r="B167" s="21">
        <v>-4.6818557536148879E-3</v>
      </c>
      <c r="C167" s="21">
        <v>-1.5037877364540559E-2</v>
      </c>
      <c r="D167" s="21">
        <v>2.4862793047520322E-2</v>
      </c>
    </row>
    <row r="168" spans="1:4" x14ac:dyDescent="0.35">
      <c r="A168" s="25">
        <v>43472</v>
      </c>
      <c r="B168" s="21">
        <v>-1.7079423451561474E-3</v>
      </c>
      <c r="C168" s="21">
        <v>1.5140048312150113E-3</v>
      </c>
      <c r="D168" s="21">
        <v>2.9966913963089838E-2</v>
      </c>
    </row>
    <row r="169" spans="1:4" x14ac:dyDescent="0.35">
      <c r="A169" s="25">
        <v>43486</v>
      </c>
      <c r="B169" s="21">
        <v>8.5324237258417558E-4</v>
      </c>
      <c r="C169" s="21">
        <v>-9.4023526783903934E-3</v>
      </c>
      <c r="D169" s="21">
        <v>1.6935044630998482E-2</v>
      </c>
    </row>
    <row r="170" spans="1:4" x14ac:dyDescent="0.35">
      <c r="A170" s="25">
        <v>43493</v>
      </c>
      <c r="B170" s="21">
        <v>-4.2735107773820497E-3</v>
      </c>
      <c r="C170" s="21">
        <v>1.140569224656556E-2</v>
      </c>
      <c r="D170" s="21">
        <v>2.0033825133197732E-2</v>
      </c>
    </row>
    <row r="171" spans="1:4" x14ac:dyDescent="0.35">
      <c r="A171" s="25">
        <v>43500</v>
      </c>
      <c r="B171" s="21">
        <v>0</v>
      </c>
      <c r="C171" s="21">
        <v>3.3300064071874295E-3</v>
      </c>
      <c r="D171" s="21">
        <v>-2.7467043554678182E-2</v>
      </c>
    </row>
    <row r="172" spans="1:4" x14ac:dyDescent="0.35">
      <c r="A172" s="25">
        <v>43507</v>
      </c>
      <c r="B172" s="21">
        <v>2.7456846233039289E-2</v>
      </c>
      <c r="C172" s="21">
        <v>3.9814252991848221E-3</v>
      </c>
      <c r="D172" s="21">
        <v>-1.1614976549214102E-2</v>
      </c>
    </row>
    <row r="173" spans="1:4" x14ac:dyDescent="0.35">
      <c r="A173" s="25">
        <v>43514</v>
      </c>
      <c r="B173" s="21">
        <v>-5.0125418235442863E-3</v>
      </c>
      <c r="C173" s="21">
        <v>1.642073021232749E-2</v>
      </c>
      <c r="D173" s="21">
        <v>-1.330933136878038E-2</v>
      </c>
    </row>
    <row r="174" spans="1:4" x14ac:dyDescent="0.35">
      <c r="A174" s="25">
        <v>43521</v>
      </c>
      <c r="B174" s="21">
        <v>-1.2642393415176468E-2</v>
      </c>
      <c r="C174" s="21">
        <v>-3.3115608784497437E-2</v>
      </c>
      <c r="D174" s="21">
        <v>6.2653499107203281E-3</v>
      </c>
    </row>
    <row r="175" spans="1:4" x14ac:dyDescent="0.35">
      <c r="A175" s="25">
        <v>43528</v>
      </c>
      <c r="B175" s="21">
        <v>-3.3984739591116212E-3</v>
      </c>
      <c r="C175" s="21">
        <v>-7.6234032743511218E-2</v>
      </c>
      <c r="D175" s="21">
        <v>-1.2619232479690485E-2</v>
      </c>
    </row>
    <row r="176" spans="1:4" x14ac:dyDescent="0.35">
      <c r="A176" s="25">
        <v>43535</v>
      </c>
      <c r="B176" s="21">
        <v>0</v>
      </c>
      <c r="C176" s="21">
        <v>5.1692923827393551E-2</v>
      </c>
      <c r="D176" s="21">
        <v>-1.9631908145795289E-3</v>
      </c>
    </row>
    <row r="177" spans="1:4" x14ac:dyDescent="0.35">
      <c r="A177" s="25">
        <v>43542</v>
      </c>
      <c r="B177" s="21">
        <v>-2.2376148729503619E-2</v>
      </c>
      <c r="C177" s="21">
        <v>-2.4451095864164423E-2</v>
      </c>
      <c r="D177" s="21">
        <v>2.018305593307863E-2</v>
      </c>
    </row>
    <row r="178" spans="1:4" x14ac:dyDescent="0.35">
      <c r="A178" s="25">
        <v>43549</v>
      </c>
      <c r="B178" s="21">
        <v>-4.7982643859198941E-3</v>
      </c>
      <c r="C178" s="21">
        <v>-3.3072748274022193E-2</v>
      </c>
      <c r="D178" s="21">
        <v>3.1841977546027009E-2</v>
      </c>
    </row>
    <row r="179" spans="1:4" x14ac:dyDescent="0.35">
      <c r="A179" s="25">
        <v>43556</v>
      </c>
      <c r="B179" s="21">
        <v>-8.7489069447610642E-4</v>
      </c>
      <c r="C179" s="21">
        <v>-4.2559614418796007E-2</v>
      </c>
      <c r="D179" s="21">
        <v>5.9213529962911494E-2</v>
      </c>
    </row>
    <row r="180" spans="1:4" x14ac:dyDescent="0.35">
      <c r="A180" s="25">
        <v>43563</v>
      </c>
      <c r="B180" s="21">
        <v>-3.5072372645654254E-3</v>
      </c>
      <c r="C180" s="21">
        <v>-8.4259403140717112E-3</v>
      </c>
      <c r="D180" s="21">
        <v>5.1403178459964852E-2</v>
      </c>
    </row>
    <row r="181" spans="1:4" x14ac:dyDescent="0.35">
      <c r="A181" s="25">
        <v>43570</v>
      </c>
      <c r="B181" s="21">
        <v>-7.4939737974080989E-3</v>
      </c>
      <c r="C181" s="21">
        <v>-1.4723241552893942E-2</v>
      </c>
      <c r="D181" s="21">
        <v>-2.9233176766405865E-2</v>
      </c>
    </row>
    <row r="182" spans="1:4" x14ac:dyDescent="0.35">
      <c r="A182" s="25">
        <v>43577</v>
      </c>
      <c r="B182" s="21">
        <v>-8.8889474172460393E-3</v>
      </c>
      <c r="C182" s="21">
        <v>-9.0637274104932428E-2</v>
      </c>
      <c r="D182" s="21">
        <v>-4.1341619327008791E-2</v>
      </c>
    </row>
    <row r="183" spans="1:4" x14ac:dyDescent="0.35">
      <c r="A183" s="25">
        <v>43584</v>
      </c>
      <c r="B183" s="21">
        <v>1.0215500784451858E-2</v>
      </c>
      <c r="C183" s="21">
        <v>-9.5908649449853889E-2</v>
      </c>
      <c r="D183" s="21">
        <v>4.0997622075594681E-2</v>
      </c>
    </row>
    <row r="184" spans="1:4" x14ac:dyDescent="0.35">
      <c r="A184" s="25">
        <v>43591</v>
      </c>
      <c r="B184" s="21">
        <v>4.4179368953616531E-4</v>
      </c>
      <c r="C184" s="21">
        <v>3.421508044451415E-2</v>
      </c>
      <c r="D184" s="21">
        <v>-2.402622535174723E-2</v>
      </c>
    </row>
    <row r="185" spans="1:4" x14ac:dyDescent="0.35">
      <c r="A185" s="25">
        <v>43598</v>
      </c>
      <c r="B185" s="21">
        <v>7.042282625412951E-3</v>
      </c>
      <c r="C185" s="21">
        <v>-9.3312177141651825E-2</v>
      </c>
      <c r="D185" s="21">
        <v>-2.6435211855928802E-4</v>
      </c>
    </row>
    <row r="186" spans="1:4" x14ac:dyDescent="0.35">
      <c r="A186" s="25">
        <v>43612</v>
      </c>
      <c r="B186" s="21">
        <v>4.7940819646743755E-3</v>
      </c>
      <c r="C186" s="21">
        <v>-2.5112700815075214E-2</v>
      </c>
      <c r="D186" s="21">
        <v>-5.1743791816399893E-3</v>
      </c>
    </row>
    <row r="187" spans="1:4" x14ac:dyDescent="0.35">
      <c r="A187" s="25">
        <v>43619</v>
      </c>
      <c r="B187" s="21">
        <v>7.3641225151350386E-3</v>
      </c>
      <c r="C187" s="21">
        <v>8.9833188851915283E-3</v>
      </c>
      <c r="D187" s="21">
        <v>6.2489175191496771E-2</v>
      </c>
    </row>
    <row r="188" spans="1:4" x14ac:dyDescent="0.35">
      <c r="A188" s="25">
        <v>43626</v>
      </c>
      <c r="B188" s="21">
        <v>-1.8293193047325376E-2</v>
      </c>
      <c r="C188" s="21">
        <v>2.0121403199421028E-2</v>
      </c>
      <c r="D188" s="21">
        <v>-3.8930760027004921E-2</v>
      </c>
    </row>
    <row r="189" spans="1:4" x14ac:dyDescent="0.35">
      <c r="A189" s="25">
        <v>43633</v>
      </c>
      <c r="B189" s="21">
        <v>-7.9435545675150473E-3</v>
      </c>
      <c r="C189" s="21">
        <v>3.5228691883744029E-2</v>
      </c>
      <c r="D189" s="21">
        <v>-3.2716777641532812E-3</v>
      </c>
    </row>
    <row r="190" spans="1:4" x14ac:dyDescent="0.35">
      <c r="A190" s="25">
        <v>43640</v>
      </c>
      <c r="B190" s="21">
        <v>1.1015753604485309E-2</v>
      </c>
      <c r="C190" s="21">
        <v>-1.6285741870785558E-2</v>
      </c>
      <c r="D190" s="21">
        <v>2.2242282078221718E-3</v>
      </c>
    </row>
    <row r="191" spans="1:4" x14ac:dyDescent="0.35">
      <c r="A191" s="25">
        <v>43647</v>
      </c>
      <c r="B191" s="21">
        <v>1.435743609831348E-2</v>
      </c>
      <c r="C191" s="21">
        <v>-4.9689708591315419E-2</v>
      </c>
      <c r="D191" s="21">
        <v>1.778267807485566E-2</v>
      </c>
    </row>
    <row r="192" spans="1:4" x14ac:dyDescent="0.35">
      <c r="A192" s="25">
        <v>43654</v>
      </c>
      <c r="B192" s="21">
        <v>1.1168500970576383E-2</v>
      </c>
      <c r="C192" s="21">
        <v>5.7353700847441276E-3</v>
      </c>
      <c r="D192" s="21">
        <v>-2.4217084276669135E-2</v>
      </c>
    </row>
    <row r="193" spans="1:4" x14ac:dyDescent="0.35">
      <c r="A193" s="25">
        <v>43661</v>
      </c>
      <c r="B193" s="21">
        <v>-6.8581494694540711E-3</v>
      </c>
      <c r="C193" s="21">
        <v>-1.9802627296179754E-2</v>
      </c>
      <c r="D193" s="21">
        <v>-1.7750056331916422E-2</v>
      </c>
    </row>
    <row r="194" spans="1:4" x14ac:dyDescent="0.35">
      <c r="A194" s="25">
        <v>43668</v>
      </c>
      <c r="B194" s="21">
        <v>0</v>
      </c>
      <c r="C194" s="21">
        <v>-1.6807118316381289E-2</v>
      </c>
      <c r="D194" s="21">
        <v>-9.9267107756716207E-3</v>
      </c>
    </row>
    <row r="195" spans="1:4" x14ac:dyDescent="0.35">
      <c r="A195" s="25">
        <v>43675</v>
      </c>
      <c r="B195" s="21">
        <v>4.2918520815410843E-3</v>
      </c>
      <c r="C195" s="21">
        <v>-5.949868806234943E-3</v>
      </c>
      <c r="D195" s="21">
        <v>-4.3165155420256396E-2</v>
      </c>
    </row>
    <row r="196" spans="1:4" x14ac:dyDescent="0.35">
      <c r="A196" s="25">
        <v>43682</v>
      </c>
      <c r="B196" s="21">
        <v>-1.7145310672405669E-3</v>
      </c>
      <c r="C196" s="21">
        <v>-5.3404373842947744E-2</v>
      </c>
      <c r="D196" s="21">
        <v>-6.3423033746905038E-4</v>
      </c>
    </row>
    <row r="197" spans="1:4" x14ac:dyDescent="0.35">
      <c r="A197" s="25">
        <v>43689</v>
      </c>
      <c r="B197" s="21">
        <v>1.2787898049755688E-2</v>
      </c>
      <c r="C197" s="21">
        <v>-3.7567404362779028E-2</v>
      </c>
      <c r="D197" s="21">
        <v>-2.579781366524378E-2</v>
      </c>
    </row>
    <row r="198" spans="1:4" x14ac:dyDescent="0.35">
      <c r="A198" s="25">
        <v>43696</v>
      </c>
      <c r="B198" s="21">
        <v>-2.5445306349947613E-3</v>
      </c>
      <c r="C198" s="21">
        <v>1.390843004613215E-2</v>
      </c>
      <c r="D198" s="21">
        <v>2.0481673285480565E-2</v>
      </c>
    </row>
    <row r="199" spans="1:4" x14ac:dyDescent="0.35">
      <c r="A199" s="25">
        <v>43703</v>
      </c>
      <c r="B199" s="21">
        <v>2.7226812700213952E-2</v>
      </c>
      <c r="C199" s="21">
        <v>6.4249876826577412E-3</v>
      </c>
      <c r="D199" s="21">
        <v>2.1186278122833496E-2</v>
      </c>
    </row>
    <row r="200" spans="1:4" x14ac:dyDescent="0.35">
      <c r="A200" s="25">
        <v>43710</v>
      </c>
      <c r="B200" s="21">
        <v>3.5319279007561336E-2</v>
      </c>
      <c r="C200" s="21">
        <v>-6.4249876826576622E-3</v>
      </c>
      <c r="D200" s="21">
        <v>2.1270825347133863E-2</v>
      </c>
    </row>
    <row r="201" spans="1:4" x14ac:dyDescent="0.35">
      <c r="A201" s="25">
        <v>43717</v>
      </c>
      <c r="B201" s="21">
        <v>-3.996807878520206E-3</v>
      </c>
      <c r="C201" s="21">
        <v>-5.6833474763165991E-2</v>
      </c>
      <c r="D201" s="21">
        <v>1.7229117580507054E-2</v>
      </c>
    </row>
    <row r="202" spans="1:4" x14ac:dyDescent="0.35">
      <c r="A202" s="25">
        <v>43724</v>
      </c>
      <c r="B202" s="21">
        <v>-4.8173517490440743E-3</v>
      </c>
      <c r="C202" s="21">
        <v>-5.8651194523981339E-3</v>
      </c>
      <c r="D202" s="21">
        <v>-4.3010818993905854E-3</v>
      </c>
    </row>
    <row r="203" spans="1:4" x14ac:dyDescent="0.35">
      <c r="A203" s="25">
        <v>43731</v>
      </c>
      <c r="B203" s="21">
        <v>-5.2451199531476558E-3</v>
      </c>
      <c r="C203" s="21">
        <v>9.2632802033608352E-2</v>
      </c>
      <c r="D203" s="21">
        <v>-1.7172468508600502E-2</v>
      </c>
    </row>
    <row r="204" spans="1:4" x14ac:dyDescent="0.35">
      <c r="A204" s="25">
        <v>43738</v>
      </c>
      <c r="B204" s="21">
        <v>1.9231361927887592E-2</v>
      </c>
      <c r="C204" s="21">
        <v>-6.8418543913013857E-2</v>
      </c>
      <c r="D204" s="21">
        <v>-2.3469944436241629E-2</v>
      </c>
    </row>
    <row r="205" spans="1:4" x14ac:dyDescent="0.35">
      <c r="A205" s="25">
        <v>43745</v>
      </c>
      <c r="B205" s="21">
        <v>-2.3837913552762504E-3</v>
      </c>
      <c r="C205" s="21">
        <v>-5.4067221270275703E-2</v>
      </c>
      <c r="D205" s="21">
        <v>3.3331268786449007E-2</v>
      </c>
    </row>
    <row r="206" spans="1:4" x14ac:dyDescent="0.35">
      <c r="A206" s="25">
        <v>43752</v>
      </c>
      <c r="B206" s="21">
        <v>0</v>
      </c>
      <c r="C206" s="21">
        <v>-4.0485885260002205E-3</v>
      </c>
      <c r="D206" s="21">
        <v>2.2496977638133322E-2</v>
      </c>
    </row>
    <row r="207" spans="1:4" x14ac:dyDescent="0.35">
      <c r="A207" s="25">
        <v>43759</v>
      </c>
      <c r="B207" s="21">
        <v>-4.3850977184185531E-3</v>
      </c>
      <c r="C207" s="21">
        <v>-3.7194370008048927E-2</v>
      </c>
      <c r="D207" s="21">
        <v>1.871571819594112E-2</v>
      </c>
    </row>
    <row r="208" spans="1:4" x14ac:dyDescent="0.35">
      <c r="A208" s="25">
        <v>43766</v>
      </c>
      <c r="B208" s="21">
        <v>-9.2314522727463232E-3</v>
      </c>
      <c r="C208" s="21">
        <v>-1.5915455305899457E-2</v>
      </c>
      <c r="D208" s="21">
        <v>-1.5113637810048184E-2</v>
      </c>
    </row>
    <row r="209" spans="1:4" x14ac:dyDescent="0.35">
      <c r="A209" s="25">
        <v>43773</v>
      </c>
      <c r="B209" s="21">
        <v>-5.2557226296711659E-3</v>
      </c>
      <c r="C209" s="21">
        <v>6.0184134756485576E-2</v>
      </c>
      <c r="D209" s="21">
        <v>1.5821720393728457E-2</v>
      </c>
    </row>
    <row r="210" spans="1:4" x14ac:dyDescent="0.35">
      <c r="A210" s="25">
        <v>43780</v>
      </c>
      <c r="B210" s="21">
        <v>-6.9148129905840187E-3</v>
      </c>
      <c r="C210" s="21">
        <v>-7.4185440488578683E-2</v>
      </c>
      <c r="D210" s="21">
        <v>-7.0808258368028668E-4</v>
      </c>
    </row>
    <row r="211" spans="1:4" x14ac:dyDescent="0.35">
      <c r="A211" s="25">
        <v>43794</v>
      </c>
      <c r="B211" s="21">
        <v>2.4390255993587892E-3</v>
      </c>
      <c r="C211" s="21">
        <v>-3.1623188430512185E-2</v>
      </c>
      <c r="D211" s="21">
        <v>-1.7581101416396221E-2</v>
      </c>
    </row>
    <row r="212" spans="1:4" x14ac:dyDescent="0.35">
      <c r="A212" s="25">
        <v>43801</v>
      </c>
      <c r="B212" s="21">
        <v>4.8602768822526626E-3</v>
      </c>
      <c r="C212" s="21">
        <v>-5.7867382320548687E-2</v>
      </c>
      <c r="D212" s="21">
        <v>4.9454398201396682E-3</v>
      </c>
    </row>
    <row r="213" spans="1:4" x14ac:dyDescent="0.35">
      <c r="A213" s="25">
        <v>43808</v>
      </c>
      <c r="B213" s="21">
        <v>-2.0408871631207123E-2</v>
      </c>
      <c r="C213" s="21">
        <v>8.4746269909722356E-3</v>
      </c>
      <c r="D213" s="21">
        <v>2.5486841923837055E-2</v>
      </c>
    </row>
    <row r="214" spans="1:4" x14ac:dyDescent="0.35">
      <c r="A214" s="25">
        <v>43815</v>
      </c>
      <c r="B214" s="21">
        <v>-5.789925190412523E-3</v>
      </c>
      <c r="C214" s="21">
        <v>-1.7021687569430524E-2</v>
      </c>
      <c r="D214" s="21">
        <v>1.440591261716662E-2</v>
      </c>
    </row>
    <row r="215" spans="1:4" x14ac:dyDescent="0.35">
      <c r="A215" s="25">
        <v>43822</v>
      </c>
      <c r="B215" s="21">
        <v>-7.0759920632526346E-3</v>
      </c>
      <c r="C215" s="21">
        <v>1.0672459890771759E-2</v>
      </c>
      <c r="D215" s="21">
        <v>2.9593318428746945E-2</v>
      </c>
    </row>
    <row r="216" spans="1:4" x14ac:dyDescent="0.35">
      <c r="A216" s="25">
        <v>43829</v>
      </c>
      <c r="B216" s="21">
        <v>-8.3577104739615776E-4</v>
      </c>
      <c r="C216" s="21">
        <v>-6.3897980987708981E-3</v>
      </c>
      <c r="D216" s="21">
        <v>1.1596390749080445E-2</v>
      </c>
    </row>
    <row r="217" spans="1:4" x14ac:dyDescent="0.35">
      <c r="A217" s="25">
        <v>43836</v>
      </c>
      <c r="B217" s="21">
        <v>-1.7714507932317755E-2</v>
      </c>
      <c r="C217" s="21">
        <v>5.2040878125043398E-2</v>
      </c>
      <c r="D217" s="21">
        <v>1.2432202837178103E-2</v>
      </c>
    </row>
    <row r="218" spans="1:4" x14ac:dyDescent="0.35">
      <c r="A218" s="25">
        <v>43843</v>
      </c>
      <c r="B218" s="21">
        <v>8.4746269909722356E-3</v>
      </c>
      <c r="C218" s="21">
        <v>5.6200100398137005E-2</v>
      </c>
      <c r="D218" s="21">
        <v>1.6555334036074128E-2</v>
      </c>
    </row>
    <row r="219" spans="1:4" x14ac:dyDescent="0.35">
      <c r="A219" s="25">
        <v>43850</v>
      </c>
      <c r="B219" s="21">
        <v>-1.689189590844829E-3</v>
      </c>
      <c r="C219" s="21">
        <v>-4.1101675685551918E-2</v>
      </c>
      <c r="D219" s="21">
        <v>1.1326093157551809E-2</v>
      </c>
    </row>
    <row r="220" spans="1:4" x14ac:dyDescent="0.35">
      <c r="A220" s="25">
        <v>43857</v>
      </c>
      <c r="B220" s="21">
        <v>2.215346607169514E-2</v>
      </c>
      <c r="C220" s="21">
        <v>-4.0040093533821189E-3</v>
      </c>
      <c r="D220" s="21">
        <v>-5.1354751658411198E-2</v>
      </c>
    </row>
    <row r="221" spans="1:4" x14ac:dyDescent="0.35">
      <c r="A221" s="25">
        <v>43864</v>
      </c>
      <c r="B221" s="21">
        <v>2.8895788939681134E-3</v>
      </c>
      <c r="C221" s="21">
        <v>2.0040086867152622E-3</v>
      </c>
      <c r="D221" s="21">
        <v>8.2922488972549599E-3</v>
      </c>
    </row>
    <row r="222" spans="1:4" x14ac:dyDescent="0.35">
      <c r="A222" s="25">
        <v>43871</v>
      </c>
      <c r="B222" s="21">
        <v>-1.495044457843912E-2</v>
      </c>
      <c r="C222" s="21">
        <v>3.3467690471084929E-2</v>
      </c>
      <c r="D222" s="21">
        <v>-1.6135700779497818E-3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24"/>
  <sheetViews>
    <sheetView topLeftCell="C1" workbookViewId="0">
      <selection activeCell="L18" sqref="L18"/>
    </sheetView>
  </sheetViews>
  <sheetFormatPr defaultRowHeight="14.5" x14ac:dyDescent="0.35"/>
  <cols>
    <col min="1" max="1" width="15" style="11" customWidth="1"/>
    <col min="2" max="9" width="8.7265625" style="11"/>
    <col min="10" max="10" width="14.1796875" style="11" customWidth="1"/>
    <col min="11" max="16384" width="8.7265625" style="11"/>
  </cols>
  <sheetData>
    <row r="1" spans="1:20" x14ac:dyDescent="0.35">
      <c r="A1" s="60" t="s">
        <v>102</v>
      </c>
      <c r="B1" s="60"/>
      <c r="C1" s="60"/>
      <c r="D1" s="60"/>
      <c r="E1" s="60"/>
      <c r="F1" s="60"/>
      <c r="G1" s="60"/>
      <c r="H1" s="60"/>
      <c r="I1" s="60"/>
      <c r="J1" s="60"/>
      <c r="L1" s="49" t="s">
        <v>119</v>
      </c>
      <c r="M1" s="52">
        <f>COUNT(B5:B224)</f>
        <v>220</v>
      </c>
      <c r="O1" s="62" t="s">
        <v>96</v>
      </c>
      <c r="P1" s="62"/>
      <c r="Q1" s="62"/>
      <c r="R1" s="62"/>
      <c r="S1" s="62"/>
      <c r="T1" s="62"/>
    </row>
    <row r="2" spans="1:20" x14ac:dyDescent="0.35">
      <c r="A2" s="60"/>
      <c r="B2" s="60"/>
      <c r="C2" s="60"/>
      <c r="D2" s="60"/>
      <c r="E2" s="60"/>
      <c r="F2" s="60"/>
      <c r="G2" s="60"/>
      <c r="H2" s="60"/>
      <c r="I2" s="60"/>
      <c r="J2" s="60"/>
      <c r="L2" s="49" t="s">
        <v>120</v>
      </c>
      <c r="M2" s="52">
        <f>AVERAGE(D5:D224)</f>
        <v>4.518048897488719E-3</v>
      </c>
      <c r="O2" s="49" t="s">
        <v>121</v>
      </c>
      <c r="P2" s="49">
        <v>0.15</v>
      </c>
      <c r="Q2" s="49">
        <v>0.1</v>
      </c>
      <c r="R2" s="49">
        <v>0.05</v>
      </c>
      <c r="S2" s="49">
        <v>2.5000000000000001E-2</v>
      </c>
      <c r="T2" s="49">
        <v>0.01</v>
      </c>
    </row>
    <row r="3" spans="1:20" x14ac:dyDescent="0.35">
      <c r="A3" s="14" t="s">
        <v>103</v>
      </c>
      <c r="B3" s="14" t="s">
        <v>51</v>
      </c>
      <c r="C3" s="14" t="s">
        <v>104</v>
      </c>
      <c r="D3" s="14" t="s">
        <v>105</v>
      </c>
      <c r="E3" s="61" t="s">
        <v>106</v>
      </c>
      <c r="F3" s="61"/>
      <c r="G3" s="61"/>
      <c r="H3" s="14" t="s">
        <v>107</v>
      </c>
      <c r="I3" s="14" t="s">
        <v>108</v>
      </c>
      <c r="J3" s="14" t="s">
        <v>109</v>
      </c>
      <c r="L3" s="49" t="s">
        <v>122</v>
      </c>
      <c r="M3" s="52">
        <f>_xlfn.STDEV.S(D5:D224)</f>
        <v>2.0141555120548004E-2</v>
      </c>
      <c r="O3" s="49" t="s">
        <v>123</v>
      </c>
      <c r="P3" s="49">
        <v>0.77500000000000002</v>
      </c>
      <c r="Q3" s="49">
        <v>0.81899999999999995</v>
      </c>
      <c r="R3" s="49">
        <v>0.89500000000000002</v>
      </c>
      <c r="S3" s="49">
        <v>0.995</v>
      </c>
      <c r="T3" s="49">
        <v>1.0349999999999999</v>
      </c>
    </row>
    <row r="4" spans="1:20" x14ac:dyDescent="0.35">
      <c r="A4" s="13" t="s">
        <v>110</v>
      </c>
      <c r="B4" s="43" t="s">
        <v>111</v>
      </c>
      <c r="C4" s="43" t="s">
        <v>112</v>
      </c>
      <c r="D4" s="43" t="s">
        <v>113</v>
      </c>
      <c r="E4" s="43" t="s">
        <v>114</v>
      </c>
      <c r="F4" s="43" t="s">
        <v>115</v>
      </c>
      <c r="G4" s="43" t="s">
        <v>116</v>
      </c>
      <c r="H4" s="43" t="s">
        <v>107</v>
      </c>
      <c r="I4" s="43" t="s">
        <v>117</v>
      </c>
      <c r="J4" s="44" t="s">
        <v>118</v>
      </c>
      <c r="L4" s="49" t="s">
        <v>124</v>
      </c>
      <c r="M4" s="52">
        <f>MAX(I5:I224)</f>
        <v>6.1471092073195177E-2</v>
      </c>
      <c r="O4" s="49" t="s">
        <v>125</v>
      </c>
      <c r="P4" s="63" t="s">
        <v>130</v>
      </c>
      <c r="Q4" s="63"/>
      <c r="R4" s="63"/>
      <c r="S4" s="63"/>
      <c r="T4" s="63"/>
    </row>
    <row r="5" spans="1:20" x14ac:dyDescent="0.35">
      <c r="A5" s="25">
        <v>42030</v>
      </c>
      <c r="B5" s="21">
        <v>5.1780332541119765E-2</v>
      </c>
      <c r="C5" s="11">
        <v>1</v>
      </c>
      <c r="D5" s="21">
        <v>-4.8119248344198458E-2</v>
      </c>
      <c r="E5" s="11">
        <f>(D5-$M$2)/$M$3</f>
        <v>-2.6133680804014818</v>
      </c>
      <c r="F5" s="32">
        <f>C5/$M$1</f>
        <v>4.5454545454545452E-3</v>
      </c>
      <c r="G5" s="32">
        <f>(C5-1)/$M$1</f>
        <v>0</v>
      </c>
      <c r="H5" s="32">
        <f>_xlfn.NORM.S.DIST(E5,1)</f>
        <v>4.4827343821321544E-3</v>
      </c>
      <c r="I5" s="32">
        <f>F5-H5</f>
        <v>6.2720163322390818E-5</v>
      </c>
      <c r="J5" s="39">
        <f>H5-G5</f>
        <v>4.4827343821321544E-3</v>
      </c>
      <c r="L5" s="49" t="s">
        <v>127</v>
      </c>
      <c r="M5" s="52">
        <f>MAX(J5:J224)</f>
        <v>5.9456916880841593E-2</v>
      </c>
    </row>
    <row r="6" spans="1:20" x14ac:dyDescent="0.35">
      <c r="A6" s="25">
        <v>42037</v>
      </c>
      <c r="B6" s="21">
        <v>-3.0745376421722835E-2</v>
      </c>
      <c r="C6" s="11">
        <f>1+C5</f>
        <v>2</v>
      </c>
      <c r="D6" s="21">
        <v>-4.6996319525774224E-2</v>
      </c>
      <c r="E6" s="11">
        <f t="shared" ref="E6:E69" si="0">(D6-$M$2)/$M$3</f>
        <v>-2.5576162374229501</v>
      </c>
      <c r="F6" s="32">
        <f t="shared" ref="F6:F69" si="1">C6/$M$1</f>
        <v>9.0909090909090905E-3</v>
      </c>
      <c r="G6" s="32">
        <f t="shared" ref="G6:G69" si="2">(C6-1)/$M$1</f>
        <v>4.5454545454545452E-3</v>
      </c>
      <c r="H6" s="32">
        <f t="shared" ref="H6:H69" si="3">_xlfn.NORM.S.DIST(E6,1)</f>
        <v>5.2696164366097913E-3</v>
      </c>
      <c r="I6" s="32">
        <f t="shared" ref="I6:I69" si="4">F6-H6</f>
        <v>3.8212926542992992E-3</v>
      </c>
      <c r="J6" s="39">
        <f t="shared" ref="J6:J69" si="5">H6-G6</f>
        <v>7.2416189115524603E-4</v>
      </c>
      <c r="L6" s="49" t="s">
        <v>128</v>
      </c>
      <c r="M6" s="52">
        <f>MAX(J5:J224)</f>
        <v>5.9456916880841593E-2</v>
      </c>
    </row>
    <row r="7" spans="1:20" x14ac:dyDescent="0.35">
      <c r="A7" s="25">
        <v>42051</v>
      </c>
      <c r="B7" s="21">
        <v>2.1171152232206315E-2</v>
      </c>
      <c r="C7" s="11">
        <f>1+C6</f>
        <v>3</v>
      </c>
      <c r="D7" s="21">
        <v>-4.1523502791745506E-2</v>
      </c>
      <c r="E7" s="11">
        <f t="shared" si="0"/>
        <v>-2.2858985522058113</v>
      </c>
      <c r="F7" s="32">
        <f t="shared" si="1"/>
        <v>1.3636363636363636E-2</v>
      </c>
      <c r="G7" s="32">
        <f t="shared" si="2"/>
        <v>9.0909090909090905E-3</v>
      </c>
      <c r="H7" s="32">
        <f t="shared" si="3"/>
        <v>1.1130097087927327E-2</v>
      </c>
      <c r="I7" s="32">
        <f t="shared" si="4"/>
        <v>2.5062665484363086E-3</v>
      </c>
      <c r="J7" s="39">
        <f t="shared" si="5"/>
        <v>2.0391879970182367E-3</v>
      </c>
      <c r="L7" s="49" t="s">
        <v>129</v>
      </c>
      <c r="M7" s="52">
        <f>(SQRT(M1)-0.01+0.85/SQRT(M1))*M6</f>
        <v>0.88470132170993354</v>
      </c>
    </row>
    <row r="8" spans="1:20" x14ac:dyDescent="0.35">
      <c r="A8" s="25">
        <v>42058</v>
      </c>
      <c r="B8" s="21">
        <v>-3.827254620487576E-2</v>
      </c>
      <c r="C8" s="11">
        <f t="shared" ref="C8:C71" si="6">1+C7</f>
        <v>4</v>
      </c>
      <c r="D8" s="21">
        <v>-3.9478810973787463E-2</v>
      </c>
      <c r="E8" s="11">
        <f t="shared" si="0"/>
        <v>-2.1843824673890988</v>
      </c>
      <c r="F8" s="32">
        <f t="shared" si="1"/>
        <v>1.8181818181818181E-2</v>
      </c>
      <c r="G8" s="32">
        <f t="shared" si="2"/>
        <v>1.3636363636363636E-2</v>
      </c>
      <c r="H8" s="32">
        <f t="shared" si="3"/>
        <v>1.4467077727479722E-2</v>
      </c>
      <c r="I8" s="32">
        <f t="shared" si="4"/>
        <v>3.7147404543384586E-3</v>
      </c>
      <c r="J8" s="39">
        <f t="shared" si="5"/>
        <v>8.3071409111608666E-4</v>
      </c>
    </row>
    <row r="9" spans="1:20" x14ac:dyDescent="0.35">
      <c r="A9" s="25">
        <v>42114</v>
      </c>
      <c r="B9" s="21">
        <v>3.6617363238223309E-2</v>
      </c>
      <c r="C9" s="11">
        <f t="shared" si="6"/>
        <v>5</v>
      </c>
      <c r="D9" s="21">
        <v>-3.9380512871308525E-2</v>
      </c>
      <c r="E9" s="11">
        <f t="shared" si="0"/>
        <v>-2.1795021042845311</v>
      </c>
      <c r="F9" s="32">
        <f t="shared" si="1"/>
        <v>2.2727272727272728E-2</v>
      </c>
      <c r="G9" s="32">
        <f t="shared" si="2"/>
        <v>1.8181818181818181E-2</v>
      </c>
      <c r="H9" s="32">
        <f t="shared" si="3"/>
        <v>1.4647194257877614E-2</v>
      </c>
      <c r="I9" s="32">
        <f t="shared" si="4"/>
        <v>8.080078469395114E-3</v>
      </c>
      <c r="J9" s="39">
        <f t="shared" si="5"/>
        <v>-3.534623923940567E-3</v>
      </c>
    </row>
    <row r="10" spans="1:20" x14ac:dyDescent="0.35">
      <c r="A10" s="25">
        <v>42121</v>
      </c>
      <c r="B10" s="21">
        <v>1.6492462075725165E-2</v>
      </c>
      <c r="C10" s="11">
        <f t="shared" si="6"/>
        <v>6</v>
      </c>
      <c r="D10" s="21">
        <v>-3.827254620487576E-2</v>
      </c>
      <c r="E10" s="11">
        <f t="shared" si="0"/>
        <v>-2.1244931111952914</v>
      </c>
      <c r="F10" s="32">
        <f t="shared" si="1"/>
        <v>2.7272727272727271E-2</v>
      </c>
      <c r="G10" s="32">
        <f t="shared" si="2"/>
        <v>2.2727272727272728E-2</v>
      </c>
      <c r="H10" s="32">
        <f t="shared" si="3"/>
        <v>1.6814465741591861E-2</v>
      </c>
      <c r="I10" s="32">
        <f t="shared" si="4"/>
        <v>1.045826153113541E-2</v>
      </c>
      <c r="J10" s="39">
        <f t="shared" si="5"/>
        <v>-5.9128069856808664E-3</v>
      </c>
    </row>
    <row r="11" spans="1:20" x14ac:dyDescent="0.35">
      <c r="A11" s="25">
        <v>42128</v>
      </c>
      <c r="B11" s="21">
        <v>3.2190687272051946E-2</v>
      </c>
      <c r="C11" s="11">
        <f t="shared" si="6"/>
        <v>7</v>
      </c>
      <c r="D11" s="21">
        <v>-3.6284418337528108E-2</v>
      </c>
      <c r="E11" s="11">
        <f t="shared" si="0"/>
        <v>-2.0257853472987786</v>
      </c>
      <c r="F11" s="32">
        <f t="shared" si="1"/>
        <v>3.1818181818181815E-2</v>
      </c>
      <c r="G11" s="32">
        <f t="shared" si="2"/>
        <v>2.7272727272727271E-2</v>
      </c>
      <c r="H11" s="32">
        <f t="shared" si="3"/>
        <v>2.1393393059149925E-2</v>
      </c>
      <c r="I11" s="32">
        <f t="shared" si="4"/>
        <v>1.042478875903189E-2</v>
      </c>
      <c r="J11" s="39">
        <f t="shared" si="5"/>
        <v>-5.8793342135773467E-3</v>
      </c>
    </row>
    <row r="12" spans="1:20" x14ac:dyDescent="0.35">
      <c r="A12" s="25">
        <v>42135</v>
      </c>
      <c r="B12" s="21">
        <v>-3.440356713058202E-2</v>
      </c>
      <c r="C12" s="11">
        <f t="shared" si="6"/>
        <v>8</v>
      </c>
      <c r="D12" s="21">
        <v>-3.5238044189788743E-2</v>
      </c>
      <c r="E12" s="11">
        <f t="shared" si="0"/>
        <v>-1.9738343364916797</v>
      </c>
      <c r="F12" s="32">
        <f t="shared" si="1"/>
        <v>3.6363636363636362E-2</v>
      </c>
      <c r="G12" s="32">
        <f t="shared" si="2"/>
        <v>3.1818181818181815E-2</v>
      </c>
      <c r="H12" s="32">
        <f t="shared" si="3"/>
        <v>2.4200291571883019E-2</v>
      </c>
      <c r="I12" s="32">
        <f t="shared" si="4"/>
        <v>1.2163344791753343E-2</v>
      </c>
      <c r="J12" s="39">
        <f t="shared" si="5"/>
        <v>-7.617890246298796E-3</v>
      </c>
    </row>
    <row r="13" spans="1:20" x14ac:dyDescent="0.35">
      <c r="A13" s="25">
        <v>42142</v>
      </c>
      <c r="B13" s="21">
        <v>2.2128798585300375E-3</v>
      </c>
      <c r="C13" s="11">
        <f t="shared" si="6"/>
        <v>9</v>
      </c>
      <c r="D13" s="21">
        <v>-3.440356713058202E-2</v>
      </c>
      <c r="E13" s="11">
        <f t="shared" si="0"/>
        <v>-1.9324037193316668</v>
      </c>
      <c r="F13" s="32">
        <f t="shared" si="1"/>
        <v>4.0909090909090909E-2</v>
      </c>
      <c r="G13" s="32">
        <f t="shared" si="2"/>
        <v>3.6363636363636362E-2</v>
      </c>
      <c r="H13" s="32">
        <f t="shared" si="3"/>
        <v>2.665484767019162E-2</v>
      </c>
      <c r="I13" s="32">
        <f t="shared" si="4"/>
        <v>1.4254243238899289E-2</v>
      </c>
      <c r="J13" s="39">
        <f t="shared" si="5"/>
        <v>-9.708788693444742E-3</v>
      </c>
    </row>
    <row r="14" spans="1:20" x14ac:dyDescent="0.35">
      <c r="A14" s="25">
        <v>42149</v>
      </c>
      <c r="B14" s="21">
        <v>-2.054560880889137E-2</v>
      </c>
      <c r="C14" s="11">
        <f t="shared" si="6"/>
        <v>10</v>
      </c>
      <c r="D14" s="21">
        <v>-3.3135561596098789E-2</v>
      </c>
      <c r="E14" s="11">
        <f t="shared" si="0"/>
        <v>-1.8694490206058649</v>
      </c>
      <c r="F14" s="32">
        <f t="shared" si="1"/>
        <v>4.5454545454545456E-2</v>
      </c>
      <c r="G14" s="32">
        <f t="shared" si="2"/>
        <v>4.0909090909090909E-2</v>
      </c>
      <c r="H14" s="32">
        <f t="shared" si="3"/>
        <v>3.0780184966573598E-2</v>
      </c>
      <c r="I14" s="32">
        <f t="shared" si="4"/>
        <v>1.4674360487971858E-2</v>
      </c>
      <c r="J14" s="39">
        <f t="shared" si="5"/>
        <v>-1.0128905942517311E-2</v>
      </c>
    </row>
    <row r="15" spans="1:20" x14ac:dyDescent="0.35">
      <c r="A15" s="25">
        <v>42170</v>
      </c>
      <c r="B15" s="21">
        <v>3.203935374461666E-2</v>
      </c>
      <c r="C15" s="11">
        <f t="shared" si="6"/>
        <v>11</v>
      </c>
      <c r="D15" s="21">
        <v>-3.1738914296773335E-2</v>
      </c>
      <c r="E15" s="11">
        <f t="shared" si="0"/>
        <v>-1.800107438440711</v>
      </c>
      <c r="F15" s="32">
        <f t="shared" si="1"/>
        <v>0.05</v>
      </c>
      <c r="G15" s="32">
        <f t="shared" si="2"/>
        <v>4.5454545454545456E-2</v>
      </c>
      <c r="H15" s="32">
        <f t="shared" si="3"/>
        <v>3.5921837651178325E-2</v>
      </c>
      <c r="I15" s="32">
        <f t="shared" si="4"/>
        <v>1.4078162348821678E-2</v>
      </c>
      <c r="J15" s="39">
        <f t="shared" si="5"/>
        <v>-9.5327078033671311E-3</v>
      </c>
    </row>
    <row r="16" spans="1:20" x14ac:dyDescent="0.35">
      <c r="A16" s="25">
        <v>42177</v>
      </c>
      <c r="B16" s="21">
        <v>2.2272635609123223E-2</v>
      </c>
      <c r="C16" s="11">
        <f t="shared" si="6"/>
        <v>12</v>
      </c>
      <c r="D16" s="21">
        <v>-3.0745376421722835E-2</v>
      </c>
      <c r="E16" s="11">
        <f t="shared" si="0"/>
        <v>-1.7507796745662665</v>
      </c>
      <c r="F16" s="32">
        <f t="shared" si="1"/>
        <v>5.4545454545454543E-2</v>
      </c>
      <c r="G16" s="32">
        <f t="shared" si="2"/>
        <v>0.05</v>
      </c>
      <c r="H16" s="32">
        <f t="shared" si="3"/>
        <v>3.9991934510038761E-2</v>
      </c>
      <c r="I16" s="32">
        <f t="shared" si="4"/>
        <v>1.4553520035415782E-2</v>
      </c>
      <c r="J16" s="39">
        <f t="shared" si="5"/>
        <v>-1.0008065489961242E-2</v>
      </c>
    </row>
    <row r="17" spans="1:10" x14ac:dyDescent="0.35">
      <c r="A17" s="25">
        <v>42184</v>
      </c>
      <c r="B17" s="21">
        <v>4.3956114730381293E-3</v>
      </c>
      <c r="C17" s="11">
        <f t="shared" si="6"/>
        <v>13</v>
      </c>
      <c r="D17" s="21">
        <v>-2.6578519942333137E-2</v>
      </c>
      <c r="E17" s="11">
        <f t="shared" si="0"/>
        <v>-1.5439010867685072</v>
      </c>
      <c r="F17" s="32">
        <f t="shared" si="1"/>
        <v>5.909090909090909E-2</v>
      </c>
      <c r="G17" s="32">
        <f t="shared" si="2"/>
        <v>5.4545454545454543E-2</v>
      </c>
      <c r="H17" s="32">
        <f t="shared" si="3"/>
        <v>6.1306148398274675E-2</v>
      </c>
      <c r="I17" s="32">
        <f t="shared" si="4"/>
        <v>-2.2152393073655852E-3</v>
      </c>
      <c r="J17" s="39">
        <f t="shared" si="5"/>
        <v>6.7606938528201321E-3</v>
      </c>
    </row>
    <row r="18" spans="1:10" x14ac:dyDescent="0.35">
      <c r="A18" s="25">
        <v>42191</v>
      </c>
      <c r="B18" s="21">
        <v>3.4062357459188626E-2</v>
      </c>
      <c r="C18" s="11">
        <f t="shared" si="6"/>
        <v>14</v>
      </c>
      <c r="D18" s="21">
        <v>-2.6395540275168043E-2</v>
      </c>
      <c r="E18" s="11">
        <f t="shared" si="0"/>
        <v>-1.534816402588465</v>
      </c>
      <c r="F18" s="32">
        <f t="shared" si="1"/>
        <v>6.363636363636363E-2</v>
      </c>
      <c r="G18" s="32">
        <f t="shared" si="2"/>
        <v>5.909090909090909E-2</v>
      </c>
      <c r="H18" s="32">
        <f t="shared" si="3"/>
        <v>6.241446627850375E-2</v>
      </c>
      <c r="I18" s="32">
        <f t="shared" si="4"/>
        <v>1.2218973578598802E-3</v>
      </c>
      <c r="J18" s="39">
        <f t="shared" si="5"/>
        <v>3.3235571875946598E-3</v>
      </c>
    </row>
    <row r="19" spans="1:10" x14ac:dyDescent="0.35">
      <c r="A19" s="25">
        <v>42205</v>
      </c>
      <c r="B19" s="21">
        <v>-2.320186655697198E-3</v>
      </c>
      <c r="C19" s="11">
        <f t="shared" si="6"/>
        <v>15</v>
      </c>
      <c r="D19" s="21">
        <v>-2.6231012148869758E-2</v>
      </c>
      <c r="E19" s="11">
        <f t="shared" si="0"/>
        <v>-1.5266478115678819</v>
      </c>
      <c r="F19" s="32">
        <f t="shared" si="1"/>
        <v>6.8181818181818177E-2</v>
      </c>
      <c r="G19" s="32">
        <f t="shared" si="2"/>
        <v>6.363636363636363E-2</v>
      </c>
      <c r="H19" s="32">
        <f t="shared" si="3"/>
        <v>6.3424305615091367E-2</v>
      </c>
      <c r="I19" s="32">
        <f t="shared" si="4"/>
        <v>4.7575125667268098E-3</v>
      </c>
      <c r="J19" s="39">
        <f t="shared" si="5"/>
        <v>-2.1205802127226281E-4</v>
      </c>
    </row>
    <row r="20" spans="1:10" x14ac:dyDescent="0.35">
      <c r="A20" s="25">
        <v>42212</v>
      </c>
      <c r="B20" s="21">
        <v>-1.0507977598415093E-2</v>
      </c>
      <c r="C20" s="11">
        <f t="shared" si="6"/>
        <v>16</v>
      </c>
      <c r="D20" s="21">
        <v>-2.5317807984289897E-2</v>
      </c>
      <c r="E20" s="11">
        <f t="shared" si="0"/>
        <v>-1.4813085038970344</v>
      </c>
      <c r="F20" s="32">
        <f t="shared" si="1"/>
        <v>7.2727272727272724E-2</v>
      </c>
      <c r="G20" s="32">
        <f t="shared" si="2"/>
        <v>6.8181818181818177E-2</v>
      </c>
      <c r="H20" s="32">
        <f t="shared" si="3"/>
        <v>6.9262191723312244E-2</v>
      </c>
      <c r="I20" s="32">
        <f t="shared" si="4"/>
        <v>3.4650810039604796E-3</v>
      </c>
      <c r="J20" s="39">
        <f t="shared" si="5"/>
        <v>1.0803735414940674E-3</v>
      </c>
    </row>
    <row r="21" spans="1:10" x14ac:dyDescent="0.35">
      <c r="A21" s="25">
        <v>42219</v>
      </c>
      <c r="B21" s="21">
        <v>1.3600365064684469E-2</v>
      </c>
      <c r="C21" s="11">
        <f t="shared" si="6"/>
        <v>17</v>
      </c>
      <c r="D21" s="21">
        <v>-2.5044897553404201E-2</v>
      </c>
      <c r="E21" s="11">
        <f t="shared" si="0"/>
        <v>-1.4677588832618691</v>
      </c>
      <c r="F21" s="32">
        <f t="shared" si="1"/>
        <v>7.7272727272727271E-2</v>
      </c>
      <c r="G21" s="32">
        <f t="shared" si="2"/>
        <v>7.2727272727272724E-2</v>
      </c>
      <c r="H21" s="32">
        <f t="shared" si="3"/>
        <v>7.1084864882101986E-2</v>
      </c>
      <c r="I21" s="32">
        <f t="shared" si="4"/>
        <v>6.1878623906252844E-3</v>
      </c>
      <c r="J21" s="39">
        <f t="shared" si="5"/>
        <v>-1.6424078451707375E-3</v>
      </c>
    </row>
    <row r="22" spans="1:10" x14ac:dyDescent="0.35">
      <c r="A22" s="25">
        <v>42233</v>
      </c>
      <c r="B22" s="21">
        <v>2.7009459907491363E-2</v>
      </c>
      <c r="C22" s="11">
        <f t="shared" si="6"/>
        <v>18</v>
      </c>
      <c r="D22" s="21">
        <v>-2.3771700553162765E-2</v>
      </c>
      <c r="E22" s="11">
        <f t="shared" si="0"/>
        <v>-1.4045464355327191</v>
      </c>
      <c r="F22" s="32">
        <f t="shared" si="1"/>
        <v>8.1818181818181818E-2</v>
      </c>
      <c r="G22" s="32">
        <f t="shared" si="2"/>
        <v>7.7272727272727271E-2</v>
      </c>
      <c r="H22" s="32">
        <f t="shared" si="3"/>
        <v>8.0078097123276862E-2</v>
      </c>
      <c r="I22" s="32">
        <f t="shared" si="4"/>
        <v>1.7400846949049559E-3</v>
      </c>
      <c r="J22" s="39">
        <f t="shared" si="5"/>
        <v>2.8053698505495911E-3</v>
      </c>
    </row>
    <row r="23" spans="1:10" x14ac:dyDescent="0.35">
      <c r="A23" s="25">
        <v>42247</v>
      </c>
      <c r="B23" s="21">
        <v>4.7024938644862777E-2</v>
      </c>
      <c r="C23" s="11">
        <f t="shared" si="6"/>
        <v>19</v>
      </c>
      <c r="D23" s="21">
        <v>-2.2989518224698718E-2</v>
      </c>
      <c r="E23" s="11">
        <f t="shared" si="0"/>
        <v>-1.3657121785062554</v>
      </c>
      <c r="F23" s="32">
        <f t="shared" si="1"/>
        <v>8.6363636363636365E-2</v>
      </c>
      <c r="G23" s="32">
        <f t="shared" si="2"/>
        <v>8.1818181818181818E-2</v>
      </c>
      <c r="H23" s="32">
        <f t="shared" si="3"/>
        <v>8.6014660159145537E-2</v>
      </c>
      <c r="I23" s="32">
        <f t="shared" si="4"/>
        <v>3.4897620449082789E-4</v>
      </c>
      <c r="J23" s="39">
        <f t="shared" si="5"/>
        <v>4.1964783409637191E-3</v>
      </c>
    </row>
    <row r="24" spans="1:10" x14ac:dyDescent="0.35">
      <c r="A24" s="25">
        <v>42254</v>
      </c>
      <c r="B24" s="21">
        <v>4.1528458696582275E-2</v>
      </c>
      <c r="C24" s="11">
        <f t="shared" si="6"/>
        <v>20</v>
      </c>
      <c r="D24" s="21">
        <v>-2.2376148729503619E-2</v>
      </c>
      <c r="E24" s="11">
        <f t="shared" si="0"/>
        <v>-1.335259242199994</v>
      </c>
      <c r="F24" s="32">
        <f t="shared" si="1"/>
        <v>9.0909090909090912E-2</v>
      </c>
      <c r="G24" s="32">
        <f t="shared" si="2"/>
        <v>8.6363636363636365E-2</v>
      </c>
      <c r="H24" s="32">
        <f t="shared" si="3"/>
        <v>9.0895756672709202E-2</v>
      </c>
      <c r="I24" s="32">
        <f t="shared" si="4"/>
        <v>1.3334236381709608E-5</v>
      </c>
      <c r="J24" s="39">
        <f t="shared" si="5"/>
        <v>4.5321203090728374E-3</v>
      </c>
    </row>
    <row r="25" spans="1:10" x14ac:dyDescent="0.35">
      <c r="A25" s="25">
        <v>42261</v>
      </c>
      <c r="B25" s="21">
        <v>1.6807118316381191E-2</v>
      </c>
      <c r="C25" s="11">
        <f t="shared" si="6"/>
        <v>21</v>
      </c>
      <c r="D25" s="21">
        <v>-2.054560880889137E-2</v>
      </c>
      <c r="E25" s="11">
        <f t="shared" si="0"/>
        <v>-1.2443754991296903</v>
      </c>
      <c r="F25" s="32">
        <f t="shared" si="1"/>
        <v>9.5454545454545459E-2</v>
      </c>
      <c r="G25" s="32">
        <f t="shared" si="2"/>
        <v>9.0909090909090912E-2</v>
      </c>
      <c r="H25" s="32">
        <f t="shared" si="3"/>
        <v>0.10668069795567678</v>
      </c>
      <c r="I25" s="32">
        <f t="shared" si="4"/>
        <v>-1.122615250113132E-2</v>
      </c>
      <c r="J25" s="39">
        <f t="shared" si="5"/>
        <v>1.5771607046585867E-2</v>
      </c>
    </row>
    <row r="26" spans="1:10" x14ac:dyDescent="0.35">
      <c r="A26" s="25">
        <v>42268</v>
      </c>
      <c r="B26" s="21">
        <v>-1.3423020332140661E-2</v>
      </c>
      <c r="C26" s="11">
        <f t="shared" si="6"/>
        <v>22</v>
      </c>
      <c r="D26" s="21">
        <v>-2.0408871631207123E-2</v>
      </c>
      <c r="E26" s="11">
        <f t="shared" si="0"/>
        <v>-1.2375866897817589</v>
      </c>
      <c r="F26" s="32">
        <f t="shared" si="1"/>
        <v>0.1</v>
      </c>
      <c r="G26" s="32">
        <f t="shared" si="2"/>
        <v>9.5454545454545459E-2</v>
      </c>
      <c r="H26" s="32">
        <f t="shared" si="3"/>
        <v>0.10793467613081696</v>
      </c>
      <c r="I26" s="32">
        <f t="shared" si="4"/>
        <v>-7.9346761308169561E-3</v>
      </c>
      <c r="J26" s="39">
        <f t="shared" si="5"/>
        <v>1.2480130676271503E-2</v>
      </c>
    </row>
    <row r="27" spans="1:10" x14ac:dyDescent="0.35">
      <c r="A27" s="25">
        <v>42275</v>
      </c>
      <c r="B27" s="21">
        <v>1.2756131344436882E-2</v>
      </c>
      <c r="C27" s="11">
        <f t="shared" si="6"/>
        <v>23</v>
      </c>
      <c r="D27" s="21">
        <v>-1.8293193047325376E-2</v>
      </c>
      <c r="E27" s="11">
        <f t="shared" si="0"/>
        <v>-1.1325462114661906</v>
      </c>
      <c r="F27" s="32">
        <f t="shared" si="1"/>
        <v>0.10454545454545454</v>
      </c>
      <c r="G27" s="32">
        <f t="shared" si="2"/>
        <v>0.1</v>
      </c>
      <c r="H27" s="32">
        <f t="shared" si="3"/>
        <v>0.12870243385321159</v>
      </c>
      <c r="I27" s="32">
        <f t="shared" si="4"/>
        <v>-2.4156979307757051E-2</v>
      </c>
      <c r="J27" s="39">
        <f t="shared" si="5"/>
        <v>2.8702433853211584E-2</v>
      </c>
    </row>
    <row r="28" spans="1:10" x14ac:dyDescent="0.35">
      <c r="A28" s="25">
        <v>42289</v>
      </c>
      <c r="B28" s="21">
        <v>2.1918685707646275E-2</v>
      </c>
      <c r="C28" s="11">
        <f t="shared" si="6"/>
        <v>24</v>
      </c>
      <c r="D28" s="21">
        <v>-1.7714507932317755E-2</v>
      </c>
      <c r="E28" s="11">
        <f t="shared" si="0"/>
        <v>-1.103815306054758</v>
      </c>
      <c r="F28" s="32">
        <f t="shared" si="1"/>
        <v>0.10909090909090909</v>
      </c>
      <c r="G28" s="32">
        <f t="shared" si="2"/>
        <v>0.10454545454545454</v>
      </c>
      <c r="H28" s="32">
        <f t="shared" si="3"/>
        <v>0.13483663193715184</v>
      </c>
      <c r="I28" s="32">
        <f t="shared" si="4"/>
        <v>-2.5745722846242755E-2</v>
      </c>
      <c r="J28" s="39">
        <f t="shared" si="5"/>
        <v>3.0291177391697302E-2</v>
      </c>
    </row>
    <row r="29" spans="1:10" x14ac:dyDescent="0.35">
      <c r="A29" s="25">
        <v>42296</v>
      </c>
      <c r="B29" s="21">
        <v>1.0111309604320695E-2</v>
      </c>
      <c r="C29" s="11">
        <f t="shared" si="6"/>
        <v>25</v>
      </c>
      <c r="D29" s="21">
        <v>-1.7544309650909508E-2</v>
      </c>
      <c r="E29" s="11">
        <f t="shared" si="0"/>
        <v>-1.0953651997749994</v>
      </c>
      <c r="F29" s="32">
        <f t="shared" si="1"/>
        <v>0.11363636363636363</v>
      </c>
      <c r="G29" s="32">
        <f t="shared" si="2"/>
        <v>0.10909090909090909</v>
      </c>
      <c r="H29" s="32">
        <f t="shared" si="3"/>
        <v>0.13667833688653927</v>
      </c>
      <c r="I29" s="32">
        <f t="shared" si="4"/>
        <v>-2.3041973250175637E-2</v>
      </c>
      <c r="J29" s="39">
        <f t="shared" si="5"/>
        <v>2.7587427795630184E-2</v>
      </c>
    </row>
    <row r="30" spans="1:10" x14ac:dyDescent="0.35">
      <c r="A30" s="25">
        <v>42303</v>
      </c>
      <c r="B30" s="21">
        <v>3.8807895148553886E-2</v>
      </c>
      <c r="C30" s="11">
        <f t="shared" si="6"/>
        <v>26</v>
      </c>
      <c r="D30" s="21">
        <v>-1.6147986407981992E-2</v>
      </c>
      <c r="E30" s="11">
        <f t="shared" si="0"/>
        <v>-1.0260397065561062</v>
      </c>
      <c r="F30" s="32">
        <f t="shared" si="1"/>
        <v>0.11818181818181818</v>
      </c>
      <c r="G30" s="32">
        <f t="shared" si="2"/>
        <v>0.11363636363636363</v>
      </c>
      <c r="H30" s="32">
        <f t="shared" si="3"/>
        <v>0.15243643414679148</v>
      </c>
      <c r="I30" s="32">
        <f t="shared" si="4"/>
        <v>-3.4254615964973298E-2</v>
      </c>
      <c r="J30" s="39">
        <f t="shared" si="5"/>
        <v>3.8800070510427845E-2</v>
      </c>
    </row>
    <row r="31" spans="1:10" x14ac:dyDescent="0.35">
      <c r="A31" s="25">
        <v>42310</v>
      </c>
      <c r="B31" s="21">
        <v>-3.9478810973787463E-2</v>
      </c>
      <c r="C31" s="11">
        <f t="shared" si="6"/>
        <v>27</v>
      </c>
      <c r="D31" s="21">
        <v>-1.5668328157724665E-2</v>
      </c>
      <c r="E31" s="11">
        <f t="shared" si="0"/>
        <v>-1.0022253462752562</v>
      </c>
      <c r="F31" s="32">
        <f t="shared" si="1"/>
        <v>0.12272727272727273</v>
      </c>
      <c r="G31" s="32">
        <f t="shared" si="2"/>
        <v>0.11818181818181818</v>
      </c>
      <c r="H31" s="32">
        <f t="shared" si="3"/>
        <v>0.15811738442003595</v>
      </c>
      <c r="I31" s="32">
        <f t="shared" si="4"/>
        <v>-3.5390111692763224E-2</v>
      </c>
      <c r="J31" s="39">
        <f t="shared" si="5"/>
        <v>3.9935566238217771E-2</v>
      </c>
    </row>
    <row r="32" spans="1:10" x14ac:dyDescent="0.35">
      <c r="A32" s="25">
        <v>42317</v>
      </c>
      <c r="B32" s="21">
        <v>-3.0247040368424939E-3</v>
      </c>
      <c r="C32" s="11">
        <f t="shared" si="6"/>
        <v>28</v>
      </c>
      <c r="D32" s="21">
        <v>-1.5565617796597889E-2</v>
      </c>
      <c r="E32" s="11">
        <f t="shared" si="0"/>
        <v>-0.99712592070895556</v>
      </c>
      <c r="F32" s="32">
        <f t="shared" si="1"/>
        <v>0.12727272727272726</v>
      </c>
      <c r="G32" s="32">
        <f t="shared" si="2"/>
        <v>0.12272727272727273</v>
      </c>
      <c r="H32" s="32">
        <f t="shared" si="3"/>
        <v>0.15935169635769153</v>
      </c>
      <c r="I32" s="32">
        <f t="shared" si="4"/>
        <v>-3.2078969084964271E-2</v>
      </c>
      <c r="J32" s="39">
        <f t="shared" si="5"/>
        <v>3.6624423630418804E-2</v>
      </c>
    </row>
    <row r="33" spans="1:10" x14ac:dyDescent="0.35">
      <c r="A33" s="25">
        <v>42338</v>
      </c>
      <c r="B33" s="21">
        <v>1.1540296738866158E-2</v>
      </c>
      <c r="C33" s="11">
        <f t="shared" si="6"/>
        <v>29</v>
      </c>
      <c r="D33" s="21">
        <v>-1.5037877364540559E-2</v>
      </c>
      <c r="E33" s="11">
        <f t="shared" si="0"/>
        <v>-0.97092434744915601</v>
      </c>
      <c r="F33" s="32">
        <f t="shared" si="1"/>
        <v>0.13181818181818181</v>
      </c>
      <c r="G33" s="32">
        <f t="shared" si="2"/>
        <v>0.12727272727272726</v>
      </c>
      <c r="H33" s="32">
        <f t="shared" si="3"/>
        <v>0.16579297639877366</v>
      </c>
      <c r="I33" s="32">
        <f t="shared" si="4"/>
        <v>-3.3974794580591855E-2</v>
      </c>
      <c r="J33" s="39">
        <f t="shared" si="5"/>
        <v>3.8520249126046402E-2</v>
      </c>
    </row>
    <row r="34" spans="1:10" x14ac:dyDescent="0.35">
      <c r="A34" s="25">
        <v>42345</v>
      </c>
      <c r="B34" s="21">
        <v>0</v>
      </c>
      <c r="C34" s="11">
        <f t="shared" si="6"/>
        <v>30</v>
      </c>
      <c r="D34" s="21">
        <v>-1.495044457843912E-2</v>
      </c>
      <c r="E34" s="11">
        <f t="shared" si="0"/>
        <v>-0.96658343208397446</v>
      </c>
      <c r="F34" s="32">
        <f t="shared" si="1"/>
        <v>0.13636363636363635</v>
      </c>
      <c r="G34" s="32">
        <f t="shared" si="2"/>
        <v>0.13181818181818181</v>
      </c>
      <c r="H34" s="32">
        <f t="shared" si="3"/>
        <v>0.16687616013503848</v>
      </c>
      <c r="I34" s="32">
        <f t="shared" si="4"/>
        <v>-3.0512523771402122E-2</v>
      </c>
      <c r="J34" s="39">
        <f t="shared" si="5"/>
        <v>3.5057978316856669E-2</v>
      </c>
    </row>
    <row r="35" spans="1:10" x14ac:dyDescent="0.35">
      <c r="A35" s="25">
        <v>42352</v>
      </c>
      <c r="B35" s="21">
        <v>5.550623741740271E-2</v>
      </c>
      <c r="C35" s="11">
        <f t="shared" si="6"/>
        <v>31</v>
      </c>
      <c r="D35" s="21">
        <v>-1.3423020332140661E-2</v>
      </c>
      <c r="E35" s="11">
        <f t="shared" si="0"/>
        <v>-0.89074895767736761</v>
      </c>
      <c r="F35" s="32">
        <f t="shared" si="1"/>
        <v>0.1409090909090909</v>
      </c>
      <c r="G35" s="32">
        <f t="shared" si="2"/>
        <v>0.13636363636363635</v>
      </c>
      <c r="H35" s="32">
        <f t="shared" si="3"/>
        <v>0.18653193184638453</v>
      </c>
      <c r="I35" s="32">
        <f t="shared" si="4"/>
        <v>-4.5622840937293629E-2</v>
      </c>
      <c r="J35" s="39">
        <f t="shared" si="5"/>
        <v>5.0168295482748176E-2</v>
      </c>
    </row>
    <row r="36" spans="1:10" x14ac:dyDescent="0.35">
      <c r="A36" s="25">
        <v>42359</v>
      </c>
      <c r="B36" s="21">
        <v>3.9295642371965089E-2</v>
      </c>
      <c r="C36" s="11">
        <f t="shared" si="6"/>
        <v>32</v>
      </c>
      <c r="D36" s="21">
        <v>-1.2642393415176468E-2</v>
      </c>
      <c r="E36" s="11">
        <f t="shared" si="0"/>
        <v>-0.85199192465324847</v>
      </c>
      <c r="F36" s="32">
        <f t="shared" si="1"/>
        <v>0.14545454545454545</v>
      </c>
      <c r="G36" s="32">
        <f t="shared" si="2"/>
        <v>0.1409090909090909</v>
      </c>
      <c r="H36" s="32">
        <f t="shared" si="3"/>
        <v>0.19710928704184744</v>
      </c>
      <c r="I36" s="32">
        <f t="shared" si="4"/>
        <v>-5.1654741587301989E-2</v>
      </c>
      <c r="J36" s="39">
        <f t="shared" si="5"/>
        <v>5.6200196132756536E-2</v>
      </c>
    </row>
    <row r="37" spans="1:10" x14ac:dyDescent="0.35">
      <c r="A37" s="25">
        <v>42366</v>
      </c>
      <c r="B37" s="21">
        <v>1.117627386400501E-2</v>
      </c>
      <c r="C37" s="11">
        <f t="shared" si="6"/>
        <v>33</v>
      </c>
      <c r="D37" s="21">
        <v>-1.2543718478530285E-2</v>
      </c>
      <c r="E37" s="11">
        <f t="shared" si="0"/>
        <v>-0.84709285226009878</v>
      </c>
      <c r="F37" s="32">
        <f t="shared" si="1"/>
        <v>0.15</v>
      </c>
      <c r="G37" s="32">
        <f t="shared" si="2"/>
        <v>0.14545454545454545</v>
      </c>
      <c r="H37" s="32">
        <f t="shared" si="3"/>
        <v>0.19847168443002466</v>
      </c>
      <c r="I37" s="32">
        <f t="shared" si="4"/>
        <v>-4.847168443002467E-2</v>
      </c>
      <c r="J37" s="39">
        <f t="shared" si="5"/>
        <v>5.3017138975479217E-2</v>
      </c>
    </row>
    <row r="38" spans="1:10" x14ac:dyDescent="0.35">
      <c r="A38" s="25">
        <v>42373</v>
      </c>
      <c r="B38" s="21">
        <v>3.9180001513817932E-2</v>
      </c>
      <c r="C38" s="11">
        <f t="shared" si="6"/>
        <v>34</v>
      </c>
      <c r="D38" s="21">
        <v>-1.2039040299107571E-2</v>
      </c>
      <c r="E38" s="11">
        <f t="shared" si="0"/>
        <v>-0.82203628754093006</v>
      </c>
      <c r="F38" s="32">
        <f t="shared" si="1"/>
        <v>0.15454545454545454</v>
      </c>
      <c r="G38" s="32">
        <f t="shared" si="2"/>
        <v>0.15</v>
      </c>
      <c r="H38" s="32">
        <f t="shared" si="3"/>
        <v>0.20552812230779899</v>
      </c>
      <c r="I38" s="32">
        <f t="shared" si="4"/>
        <v>-5.0982667762344447E-2</v>
      </c>
      <c r="J38" s="39">
        <f t="shared" si="5"/>
        <v>5.5528122307798994E-2</v>
      </c>
    </row>
    <row r="39" spans="1:10" x14ac:dyDescent="0.35">
      <c r="A39" s="25">
        <v>42401</v>
      </c>
      <c r="B39" s="21">
        <v>2.1881498982088743E-2</v>
      </c>
      <c r="C39" s="11">
        <f t="shared" si="6"/>
        <v>35</v>
      </c>
      <c r="D39" s="21">
        <v>-1.1696039763191298E-2</v>
      </c>
      <c r="E39" s="11">
        <f t="shared" si="0"/>
        <v>-0.80500679136432396</v>
      </c>
      <c r="F39" s="32">
        <f t="shared" si="1"/>
        <v>0.15909090909090909</v>
      </c>
      <c r="G39" s="32">
        <f t="shared" si="2"/>
        <v>0.15454545454545454</v>
      </c>
      <c r="H39" s="32">
        <f t="shared" si="3"/>
        <v>0.21040788037642305</v>
      </c>
      <c r="I39" s="32">
        <f t="shared" si="4"/>
        <v>-5.1316971285513963E-2</v>
      </c>
      <c r="J39" s="39">
        <f t="shared" si="5"/>
        <v>5.586242583096851E-2</v>
      </c>
    </row>
    <row r="40" spans="1:10" x14ac:dyDescent="0.35">
      <c r="A40" s="25">
        <v>42415</v>
      </c>
      <c r="B40" s="21">
        <v>3.1032109247728461E-2</v>
      </c>
      <c r="C40" s="11">
        <f t="shared" si="6"/>
        <v>36</v>
      </c>
      <c r="D40" s="21">
        <v>-1.1494379425735134E-2</v>
      </c>
      <c r="E40" s="11">
        <f t="shared" si="0"/>
        <v>-0.79499463806984294</v>
      </c>
      <c r="F40" s="32">
        <f t="shared" si="1"/>
        <v>0.16363636363636364</v>
      </c>
      <c r="G40" s="32">
        <f t="shared" si="2"/>
        <v>0.15909090909090909</v>
      </c>
      <c r="H40" s="32">
        <f t="shared" si="3"/>
        <v>0.21330831059116809</v>
      </c>
      <c r="I40" s="32">
        <f t="shared" si="4"/>
        <v>-4.9671946954804452E-2</v>
      </c>
      <c r="J40" s="39">
        <f t="shared" si="5"/>
        <v>5.4217401500258999E-2</v>
      </c>
    </row>
    <row r="41" spans="1:10" x14ac:dyDescent="0.35">
      <c r="A41" s="25">
        <v>42422</v>
      </c>
      <c r="B41" s="21">
        <v>0</v>
      </c>
      <c r="C41" s="11">
        <f t="shared" si="6"/>
        <v>37</v>
      </c>
      <c r="D41" s="21">
        <v>-1.0825545504922447E-2</v>
      </c>
      <c r="E41" s="11">
        <f t="shared" si="0"/>
        <v>-0.76178797071919946</v>
      </c>
      <c r="F41" s="32">
        <f t="shared" si="1"/>
        <v>0.16818181818181818</v>
      </c>
      <c r="G41" s="32">
        <f t="shared" si="2"/>
        <v>0.16363636363636364</v>
      </c>
      <c r="H41" s="32">
        <f t="shared" si="3"/>
        <v>0.22309328051720523</v>
      </c>
      <c r="I41" s="32">
        <f t="shared" si="4"/>
        <v>-5.4911462335387046E-2</v>
      </c>
      <c r="J41" s="39">
        <f t="shared" si="5"/>
        <v>5.9456916880841593E-2</v>
      </c>
    </row>
    <row r="42" spans="1:10" x14ac:dyDescent="0.35">
      <c r="A42" s="25">
        <v>42429</v>
      </c>
      <c r="B42" s="21">
        <v>3.4133006369458617E-2</v>
      </c>
      <c r="C42" s="11">
        <f t="shared" si="6"/>
        <v>38</v>
      </c>
      <c r="D42" s="21">
        <v>-1.0695289116747919E-2</v>
      </c>
      <c r="E42" s="11">
        <f t="shared" si="0"/>
        <v>-0.7553209234929581</v>
      </c>
      <c r="F42" s="32">
        <f t="shared" si="1"/>
        <v>0.17272727272727273</v>
      </c>
      <c r="G42" s="32">
        <f t="shared" si="2"/>
        <v>0.16818181818181818</v>
      </c>
      <c r="H42" s="32">
        <f t="shared" si="3"/>
        <v>0.22502822363075309</v>
      </c>
      <c r="I42" s="32">
        <f t="shared" si="4"/>
        <v>-5.2300950903480359E-2</v>
      </c>
      <c r="J42" s="39">
        <f t="shared" si="5"/>
        <v>5.6846405448934906E-2</v>
      </c>
    </row>
    <row r="43" spans="1:10" x14ac:dyDescent="0.35">
      <c r="A43" s="25">
        <v>42436</v>
      </c>
      <c r="B43" s="21">
        <v>1.2008149628396561E-2</v>
      </c>
      <c r="C43" s="11">
        <f t="shared" si="6"/>
        <v>39</v>
      </c>
      <c r="D43" s="21">
        <v>-1.0507977598415093E-2</v>
      </c>
      <c r="E43" s="11">
        <f t="shared" si="0"/>
        <v>-0.74602116896994541</v>
      </c>
      <c r="F43" s="32">
        <f t="shared" si="1"/>
        <v>0.17727272727272728</v>
      </c>
      <c r="G43" s="32">
        <f t="shared" si="2"/>
        <v>0.17272727272727273</v>
      </c>
      <c r="H43" s="32">
        <f t="shared" si="3"/>
        <v>0.22782731369826392</v>
      </c>
      <c r="I43" s="32">
        <f t="shared" si="4"/>
        <v>-5.0554586425536646E-2</v>
      </c>
      <c r="J43" s="39">
        <f t="shared" si="5"/>
        <v>5.5100040970991193E-2</v>
      </c>
    </row>
    <row r="44" spans="1:10" x14ac:dyDescent="0.35">
      <c r="A44" s="25">
        <v>42443</v>
      </c>
      <c r="B44" s="21">
        <v>7.9260652724207226E-3</v>
      </c>
      <c r="C44" s="11">
        <f t="shared" si="6"/>
        <v>40</v>
      </c>
      <c r="D44" s="21">
        <v>-1.0502722199149288E-2</v>
      </c>
      <c r="E44" s="11">
        <f t="shared" si="0"/>
        <v>-0.74576024575749478</v>
      </c>
      <c r="F44" s="32">
        <f t="shared" si="1"/>
        <v>0.18181818181818182</v>
      </c>
      <c r="G44" s="32">
        <f t="shared" si="2"/>
        <v>0.17727272727272728</v>
      </c>
      <c r="H44" s="32">
        <f t="shared" si="3"/>
        <v>0.22790612931433624</v>
      </c>
      <c r="I44" s="32">
        <f t="shared" si="4"/>
        <v>-4.6087947496154413E-2</v>
      </c>
      <c r="J44" s="39">
        <f t="shared" si="5"/>
        <v>5.063340204160896E-2</v>
      </c>
    </row>
    <row r="45" spans="1:10" x14ac:dyDescent="0.35">
      <c r="A45" s="25">
        <v>42450</v>
      </c>
      <c r="B45" s="21">
        <v>-6.6006840313520242E-3</v>
      </c>
      <c r="C45" s="11">
        <f t="shared" si="6"/>
        <v>41</v>
      </c>
      <c r="D45" s="21">
        <v>-1.0340724747402739E-2</v>
      </c>
      <c r="E45" s="11">
        <f t="shared" si="0"/>
        <v>-0.73771729918375772</v>
      </c>
      <c r="F45" s="32">
        <f t="shared" si="1"/>
        <v>0.18636363636363637</v>
      </c>
      <c r="G45" s="32">
        <f t="shared" si="2"/>
        <v>0.18181818181818182</v>
      </c>
      <c r="H45" s="32">
        <f t="shared" si="3"/>
        <v>0.23034312878242749</v>
      </c>
      <c r="I45" s="32">
        <f t="shared" si="4"/>
        <v>-4.3979492418791122E-2</v>
      </c>
      <c r="J45" s="39">
        <f t="shared" si="5"/>
        <v>4.8524946964245669E-2</v>
      </c>
    </row>
    <row r="46" spans="1:10" x14ac:dyDescent="0.35">
      <c r="A46" s="25">
        <v>42464</v>
      </c>
      <c r="B46" s="21">
        <v>-5.610112890766788E-3</v>
      </c>
      <c r="C46" s="11">
        <f t="shared" si="6"/>
        <v>42</v>
      </c>
      <c r="D46" s="21">
        <v>-1.0241494052196907E-2</v>
      </c>
      <c r="E46" s="11">
        <f t="shared" si="0"/>
        <v>-0.73279063415655732</v>
      </c>
      <c r="F46" s="32">
        <f t="shared" si="1"/>
        <v>0.19090909090909092</v>
      </c>
      <c r="G46" s="32">
        <f t="shared" si="2"/>
        <v>0.18636363636363637</v>
      </c>
      <c r="H46" s="32">
        <f t="shared" si="3"/>
        <v>0.23184306726929513</v>
      </c>
      <c r="I46" s="32">
        <f t="shared" si="4"/>
        <v>-4.0933976360204211E-2</v>
      </c>
      <c r="J46" s="39">
        <f t="shared" si="5"/>
        <v>4.5479430905658758E-2</v>
      </c>
    </row>
    <row r="47" spans="1:10" x14ac:dyDescent="0.35">
      <c r="A47" s="25">
        <v>42471</v>
      </c>
      <c r="B47" s="21">
        <v>1.2578782206860185E-2</v>
      </c>
      <c r="C47" s="11">
        <f t="shared" si="6"/>
        <v>43</v>
      </c>
      <c r="D47" s="21">
        <v>-9.8574079636123933E-3</v>
      </c>
      <c r="E47" s="11">
        <f t="shared" si="0"/>
        <v>-0.71372129783740301</v>
      </c>
      <c r="F47" s="32">
        <f t="shared" si="1"/>
        <v>0.19545454545454546</v>
      </c>
      <c r="G47" s="32">
        <f t="shared" si="2"/>
        <v>0.19090909090909092</v>
      </c>
      <c r="H47" s="32">
        <f t="shared" si="3"/>
        <v>0.23769976701388601</v>
      </c>
      <c r="I47" s="32">
        <f t="shared" si="4"/>
        <v>-4.2245221559340546E-2</v>
      </c>
      <c r="J47" s="39">
        <f t="shared" si="5"/>
        <v>4.6790676104795093E-2</v>
      </c>
    </row>
    <row r="48" spans="1:10" x14ac:dyDescent="0.35">
      <c r="A48" s="25">
        <v>42478</v>
      </c>
      <c r="B48" s="21">
        <v>3.4133006369458617E-2</v>
      </c>
      <c r="C48" s="11">
        <f t="shared" si="6"/>
        <v>44</v>
      </c>
      <c r="D48" s="21">
        <v>-9.345862418237658E-3</v>
      </c>
      <c r="E48" s="11">
        <f t="shared" si="0"/>
        <v>-0.68832377801765154</v>
      </c>
      <c r="F48" s="32">
        <f t="shared" si="1"/>
        <v>0.2</v>
      </c>
      <c r="G48" s="32">
        <f t="shared" si="2"/>
        <v>0.19545454545454546</v>
      </c>
      <c r="H48" s="32">
        <f t="shared" si="3"/>
        <v>0.24562445559568979</v>
      </c>
      <c r="I48" s="32">
        <f t="shared" si="4"/>
        <v>-4.5624455595689783E-2</v>
      </c>
      <c r="J48" s="39">
        <f t="shared" si="5"/>
        <v>5.016991014114433E-2</v>
      </c>
    </row>
    <row r="49" spans="1:10" x14ac:dyDescent="0.35">
      <c r="A49" s="25">
        <v>42485</v>
      </c>
      <c r="B49" s="21">
        <v>-4.8119248344198458E-2</v>
      </c>
      <c r="C49" s="11">
        <f t="shared" si="6"/>
        <v>45</v>
      </c>
      <c r="D49" s="21">
        <v>-9.2314522727463232E-3</v>
      </c>
      <c r="E49" s="11">
        <f t="shared" si="0"/>
        <v>-0.68264347454522423</v>
      </c>
      <c r="F49" s="32">
        <f t="shared" si="1"/>
        <v>0.20454545454545456</v>
      </c>
      <c r="G49" s="32">
        <f t="shared" si="2"/>
        <v>0.2</v>
      </c>
      <c r="H49" s="32">
        <f t="shared" si="3"/>
        <v>0.24741607787859549</v>
      </c>
      <c r="I49" s="32">
        <f t="shared" si="4"/>
        <v>-4.2870623333140928E-2</v>
      </c>
      <c r="J49" s="39">
        <f t="shared" si="5"/>
        <v>4.7416077878595475E-2</v>
      </c>
    </row>
    <row r="50" spans="1:10" x14ac:dyDescent="0.35">
      <c r="A50" s="25">
        <v>42492</v>
      </c>
      <c r="B50" s="21">
        <v>-4.234304138788344E-3</v>
      </c>
      <c r="C50" s="11">
        <f t="shared" si="6"/>
        <v>46</v>
      </c>
      <c r="D50" s="21">
        <v>-9.227285769074894E-3</v>
      </c>
      <c r="E50" s="11">
        <f t="shared" si="0"/>
        <v>-0.68243661347384754</v>
      </c>
      <c r="F50" s="32">
        <f t="shared" si="1"/>
        <v>0.20909090909090908</v>
      </c>
      <c r="G50" s="32">
        <f t="shared" si="2"/>
        <v>0.20454545454545456</v>
      </c>
      <c r="H50" s="32">
        <f t="shared" si="3"/>
        <v>0.24748145539576394</v>
      </c>
      <c r="I50" s="32">
        <f t="shared" si="4"/>
        <v>-3.8390546304854861E-2</v>
      </c>
      <c r="J50" s="39">
        <f t="shared" si="5"/>
        <v>4.293600085030938E-2</v>
      </c>
    </row>
    <row r="51" spans="1:10" x14ac:dyDescent="0.35">
      <c r="A51" s="25">
        <v>42499</v>
      </c>
      <c r="B51" s="21">
        <v>-1.415428403330728E-3</v>
      </c>
      <c r="C51" s="11">
        <f t="shared" si="6"/>
        <v>47</v>
      </c>
      <c r="D51" s="21">
        <v>-8.8889474172460393E-3</v>
      </c>
      <c r="E51" s="11">
        <f t="shared" si="0"/>
        <v>-0.66563858820698574</v>
      </c>
      <c r="F51" s="32">
        <f t="shared" si="1"/>
        <v>0.21363636363636362</v>
      </c>
      <c r="G51" s="32">
        <f t="shared" si="2"/>
        <v>0.20909090909090908</v>
      </c>
      <c r="H51" s="32">
        <f t="shared" si="3"/>
        <v>0.25282106767458046</v>
      </c>
      <c r="I51" s="32">
        <f t="shared" si="4"/>
        <v>-3.9184704038216833E-2</v>
      </c>
      <c r="J51" s="39">
        <f t="shared" si="5"/>
        <v>4.373015858367138E-2</v>
      </c>
    </row>
    <row r="52" spans="1:10" x14ac:dyDescent="0.35">
      <c r="A52" s="25">
        <v>42506</v>
      </c>
      <c r="B52" s="21">
        <v>4.2402890388854421E-3</v>
      </c>
      <c r="C52" s="11">
        <f t="shared" si="6"/>
        <v>48</v>
      </c>
      <c r="D52" s="21">
        <v>-8.8186674597093857E-3</v>
      </c>
      <c r="E52" s="11">
        <f t="shared" si="0"/>
        <v>-0.66214928675453955</v>
      </c>
      <c r="F52" s="32">
        <f t="shared" si="1"/>
        <v>0.21818181818181817</v>
      </c>
      <c r="G52" s="32">
        <f t="shared" si="2"/>
        <v>0.21363636363636362</v>
      </c>
      <c r="H52" s="32">
        <f t="shared" si="3"/>
        <v>0.25393777577604104</v>
      </c>
      <c r="I52" s="32">
        <f t="shared" si="4"/>
        <v>-3.575595759422287E-2</v>
      </c>
      <c r="J52" s="39">
        <f t="shared" si="5"/>
        <v>4.0301412139677417E-2</v>
      </c>
    </row>
    <row r="53" spans="1:10" x14ac:dyDescent="0.35">
      <c r="A53" s="25">
        <v>42520</v>
      </c>
      <c r="B53" s="21">
        <v>2.1535152551297961E-2</v>
      </c>
      <c r="C53" s="11">
        <f t="shared" si="6"/>
        <v>49</v>
      </c>
      <c r="D53" s="21">
        <v>-8.6831225734608809E-3</v>
      </c>
      <c r="E53" s="11">
        <f t="shared" si="0"/>
        <v>-0.65541967300638238</v>
      </c>
      <c r="F53" s="32">
        <f t="shared" si="1"/>
        <v>0.22272727272727272</v>
      </c>
      <c r="G53" s="32">
        <f t="shared" si="2"/>
        <v>0.21818181818181817</v>
      </c>
      <c r="H53" s="32">
        <f t="shared" si="3"/>
        <v>0.25609879430718552</v>
      </c>
      <c r="I53" s="32">
        <f t="shared" si="4"/>
        <v>-3.33715215799128E-2</v>
      </c>
      <c r="J53" s="39">
        <f t="shared" si="5"/>
        <v>3.7916976125367347E-2</v>
      </c>
    </row>
    <row r="54" spans="1:10" x14ac:dyDescent="0.35">
      <c r="A54" s="25">
        <v>42527</v>
      </c>
      <c r="B54" s="21">
        <v>-3.9380512871308525E-2</v>
      </c>
      <c r="C54" s="11">
        <f t="shared" si="6"/>
        <v>50</v>
      </c>
      <c r="D54" s="21">
        <v>-8.6418849164435103E-3</v>
      </c>
      <c r="E54" s="11">
        <f t="shared" si="0"/>
        <v>-0.65337228109594836</v>
      </c>
      <c r="F54" s="32">
        <f t="shared" si="1"/>
        <v>0.22727272727272727</v>
      </c>
      <c r="G54" s="32">
        <f t="shared" si="2"/>
        <v>0.22272727272727272</v>
      </c>
      <c r="H54" s="32">
        <f t="shared" si="3"/>
        <v>0.25675815211500652</v>
      </c>
      <c r="I54" s="32">
        <f t="shared" si="4"/>
        <v>-2.9485424842279256E-2</v>
      </c>
      <c r="J54" s="39">
        <f t="shared" si="5"/>
        <v>3.4030879387733803E-2</v>
      </c>
    </row>
    <row r="55" spans="1:10" x14ac:dyDescent="0.35">
      <c r="A55" s="25">
        <v>42534</v>
      </c>
      <c r="B55" s="21">
        <v>-1.2543718478530285E-2</v>
      </c>
      <c r="C55" s="11">
        <f t="shared" si="6"/>
        <v>51</v>
      </c>
      <c r="D55" s="21">
        <v>-8.3565945909414175E-3</v>
      </c>
      <c r="E55" s="11">
        <f t="shared" si="0"/>
        <v>-0.63920801603326483</v>
      </c>
      <c r="F55" s="32">
        <f t="shared" si="1"/>
        <v>0.23181818181818181</v>
      </c>
      <c r="G55" s="32">
        <f t="shared" si="2"/>
        <v>0.22727272727272727</v>
      </c>
      <c r="H55" s="32">
        <f t="shared" si="3"/>
        <v>0.26134380902362064</v>
      </c>
      <c r="I55" s="32">
        <f t="shared" si="4"/>
        <v>-2.9525627205438831E-2</v>
      </c>
      <c r="J55" s="39">
        <f t="shared" si="5"/>
        <v>3.4071081750893378E-2</v>
      </c>
    </row>
    <row r="56" spans="1:10" x14ac:dyDescent="0.35">
      <c r="A56" s="25">
        <v>42541</v>
      </c>
      <c r="B56" s="21">
        <v>-4.1523502791745506E-2</v>
      </c>
      <c r="C56" s="11">
        <f t="shared" si="6"/>
        <v>52</v>
      </c>
      <c r="D56" s="21">
        <v>-7.9435545675150473E-3</v>
      </c>
      <c r="E56" s="11">
        <f t="shared" si="0"/>
        <v>-0.61870115740421117</v>
      </c>
      <c r="F56" s="32">
        <f t="shared" si="1"/>
        <v>0.23636363636363636</v>
      </c>
      <c r="G56" s="32">
        <f t="shared" si="2"/>
        <v>0.23181818181818181</v>
      </c>
      <c r="H56" s="32">
        <f t="shared" si="3"/>
        <v>0.26805662369754379</v>
      </c>
      <c r="I56" s="32">
        <f t="shared" si="4"/>
        <v>-3.1692987333907435E-2</v>
      </c>
      <c r="J56" s="39">
        <f t="shared" si="5"/>
        <v>3.6238441879361982E-2</v>
      </c>
    </row>
    <row r="57" spans="1:10" x14ac:dyDescent="0.35">
      <c r="A57" s="25">
        <v>42548</v>
      </c>
      <c r="B57" s="21">
        <v>2.9197101033348462E-3</v>
      </c>
      <c r="C57" s="11">
        <f t="shared" si="6"/>
        <v>53</v>
      </c>
      <c r="D57" s="21">
        <v>-7.4939737974080989E-3</v>
      </c>
      <c r="E57" s="11">
        <f t="shared" si="0"/>
        <v>-0.59638010188410906</v>
      </c>
      <c r="F57" s="32">
        <f t="shared" si="1"/>
        <v>0.24090909090909091</v>
      </c>
      <c r="G57" s="32">
        <f t="shared" si="2"/>
        <v>0.23636363636363636</v>
      </c>
      <c r="H57" s="32">
        <f t="shared" si="3"/>
        <v>0.27546066511129297</v>
      </c>
      <c r="I57" s="32">
        <f t="shared" si="4"/>
        <v>-3.4551574202202062E-2</v>
      </c>
      <c r="J57" s="39">
        <f t="shared" si="5"/>
        <v>3.9097028747656609E-2</v>
      </c>
    </row>
    <row r="58" spans="1:10" x14ac:dyDescent="0.35">
      <c r="A58" s="25">
        <v>42555</v>
      </c>
      <c r="B58" s="21">
        <v>1.1594332780919227E-2</v>
      </c>
      <c r="C58" s="11">
        <f t="shared" si="6"/>
        <v>54</v>
      </c>
      <c r="D58" s="21">
        <v>-7.3801072976225337E-3</v>
      </c>
      <c r="E58" s="11">
        <f t="shared" si="0"/>
        <v>-0.59072678965950332</v>
      </c>
      <c r="F58" s="32">
        <f t="shared" si="1"/>
        <v>0.24545454545454545</v>
      </c>
      <c r="G58" s="32">
        <f t="shared" si="2"/>
        <v>0.24090909090909091</v>
      </c>
      <c r="H58" s="32">
        <f t="shared" si="3"/>
        <v>0.27735174751520542</v>
      </c>
      <c r="I58" s="32">
        <f t="shared" si="4"/>
        <v>-3.1897202060659963E-2</v>
      </c>
      <c r="J58" s="39">
        <f t="shared" si="5"/>
        <v>3.644265660611451E-2</v>
      </c>
    </row>
    <row r="59" spans="1:10" x14ac:dyDescent="0.35">
      <c r="A59" s="25">
        <v>42562</v>
      </c>
      <c r="B59" s="21">
        <v>-8.6831225734608809E-3</v>
      </c>
      <c r="C59" s="11">
        <f t="shared" si="6"/>
        <v>55</v>
      </c>
      <c r="D59" s="21">
        <v>-7.0759920632526346E-3</v>
      </c>
      <c r="E59" s="11">
        <f t="shared" si="0"/>
        <v>-0.57562789423907745</v>
      </c>
      <c r="F59" s="32">
        <f t="shared" si="1"/>
        <v>0.25</v>
      </c>
      <c r="G59" s="32">
        <f t="shared" si="2"/>
        <v>0.24545454545454545</v>
      </c>
      <c r="H59" s="32">
        <f t="shared" si="3"/>
        <v>0.28243336128547142</v>
      </c>
      <c r="I59" s="32">
        <f t="shared" si="4"/>
        <v>-3.2433361285471418E-2</v>
      </c>
      <c r="J59" s="39">
        <f t="shared" si="5"/>
        <v>3.6978815830925965E-2</v>
      </c>
    </row>
    <row r="60" spans="1:10" x14ac:dyDescent="0.35">
      <c r="A60" s="25">
        <v>42569</v>
      </c>
      <c r="B60" s="21">
        <v>-1.1696039763191298E-2</v>
      </c>
      <c r="C60" s="11">
        <f t="shared" si="6"/>
        <v>56</v>
      </c>
      <c r="D60" s="21">
        <v>-6.9148129905840187E-3</v>
      </c>
      <c r="E60" s="11">
        <f t="shared" si="0"/>
        <v>-0.56762557904027799</v>
      </c>
      <c r="F60" s="32">
        <f t="shared" si="1"/>
        <v>0.25454545454545452</v>
      </c>
      <c r="G60" s="32">
        <f t="shared" si="2"/>
        <v>0.25</v>
      </c>
      <c r="H60" s="32">
        <f t="shared" si="3"/>
        <v>0.28514461731509383</v>
      </c>
      <c r="I60" s="32">
        <f t="shared" si="4"/>
        <v>-3.059916276963931E-2</v>
      </c>
      <c r="J60" s="39">
        <f t="shared" si="5"/>
        <v>3.5144617315093829E-2</v>
      </c>
    </row>
    <row r="61" spans="1:10" x14ac:dyDescent="0.35">
      <c r="A61" s="25">
        <v>42576</v>
      </c>
      <c r="B61" s="21">
        <v>5.8651194523980576E-3</v>
      </c>
      <c r="C61" s="11">
        <f t="shared" si="6"/>
        <v>57</v>
      </c>
      <c r="D61" s="21">
        <v>-6.8581494694540711E-3</v>
      </c>
      <c r="E61" s="11">
        <f t="shared" si="0"/>
        <v>-0.56481231458324799</v>
      </c>
      <c r="F61" s="32">
        <f t="shared" si="1"/>
        <v>0.25909090909090909</v>
      </c>
      <c r="G61" s="32">
        <f t="shared" si="2"/>
        <v>0.25454545454545452</v>
      </c>
      <c r="H61" s="32">
        <f t="shared" si="3"/>
        <v>0.2861007150217183</v>
      </c>
      <c r="I61" s="32">
        <f t="shared" si="4"/>
        <v>-2.7009805930809205E-2</v>
      </c>
      <c r="J61" s="39">
        <f t="shared" si="5"/>
        <v>3.155526047626378E-2</v>
      </c>
    </row>
    <row r="62" spans="1:10" x14ac:dyDescent="0.35">
      <c r="A62" s="25">
        <v>42583</v>
      </c>
      <c r="B62" s="21">
        <v>5.1293294387550481E-2</v>
      </c>
      <c r="C62" s="11">
        <f t="shared" si="6"/>
        <v>58</v>
      </c>
      <c r="D62" s="21">
        <v>-6.6006840313520242E-3</v>
      </c>
      <c r="E62" s="11">
        <f t="shared" si="0"/>
        <v>-0.5520295162064045</v>
      </c>
      <c r="F62" s="32">
        <f t="shared" si="1"/>
        <v>0.26363636363636361</v>
      </c>
      <c r="G62" s="32">
        <f t="shared" si="2"/>
        <v>0.25909090909090909</v>
      </c>
      <c r="H62" s="32">
        <f t="shared" si="3"/>
        <v>0.2904640654646512</v>
      </c>
      <c r="I62" s="32">
        <f t="shared" si="4"/>
        <v>-2.6827701828287587E-2</v>
      </c>
      <c r="J62" s="39">
        <f t="shared" si="5"/>
        <v>3.1373156373742106E-2</v>
      </c>
    </row>
    <row r="63" spans="1:10" x14ac:dyDescent="0.35">
      <c r="A63" s="25">
        <v>42590</v>
      </c>
      <c r="B63" s="21">
        <v>-2.5317807984289897E-2</v>
      </c>
      <c r="C63" s="11">
        <f t="shared" si="6"/>
        <v>59</v>
      </c>
      <c r="D63" s="21">
        <v>-6.0094614962971048E-3</v>
      </c>
      <c r="E63" s="11">
        <f t="shared" si="0"/>
        <v>-0.52267614545045094</v>
      </c>
      <c r="F63" s="32">
        <f t="shared" si="1"/>
        <v>0.26818181818181819</v>
      </c>
      <c r="G63" s="32">
        <f t="shared" si="2"/>
        <v>0.26363636363636361</v>
      </c>
      <c r="H63" s="32">
        <f t="shared" si="3"/>
        <v>0.30059982061819057</v>
      </c>
      <c r="I63" s="32">
        <f t="shared" si="4"/>
        <v>-3.2418002436372384E-2</v>
      </c>
      <c r="J63" s="39">
        <f t="shared" si="5"/>
        <v>3.6963456981826959E-2</v>
      </c>
    </row>
    <row r="64" spans="1:10" x14ac:dyDescent="0.35">
      <c r="A64" s="25">
        <v>42597</v>
      </c>
      <c r="B64" s="21">
        <v>1.1331566009550018E-2</v>
      </c>
      <c r="C64" s="11">
        <f t="shared" si="6"/>
        <v>60</v>
      </c>
      <c r="D64" s="21">
        <v>-5.789925190412523E-3</v>
      </c>
      <c r="E64" s="11">
        <f t="shared" si="0"/>
        <v>-0.51177647536188786</v>
      </c>
      <c r="F64" s="32">
        <f t="shared" si="1"/>
        <v>0.27272727272727271</v>
      </c>
      <c r="G64" s="32">
        <f t="shared" si="2"/>
        <v>0.26818181818181819</v>
      </c>
      <c r="H64" s="32">
        <f t="shared" si="3"/>
        <v>0.30440372814352068</v>
      </c>
      <c r="I64" s="32">
        <f t="shared" si="4"/>
        <v>-3.1676455416247973E-2</v>
      </c>
      <c r="J64" s="39">
        <f t="shared" si="5"/>
        <v>3.6221909961702492E-2</v>
      </c>
    </row>
    <row r="65" spans="1:10" x14ac:dyDescent="0.35">
      <c r="A65" s="25">
        <v>42604</v>
      </c>
      <c r="B65" s="21">
        <v>4.5431074682398001E-2</v>
      </c>
      <c r="C65" s="11">
        <f t="shared" si="6"/>
        <v>61</v>
      </c>
      <c r="D65" s="21">
        <v>-5.610112890766788E-3</v>
      </c>
      <c r="E65" s="11">
        <f t="shared" si="0"/>
        <v>-0.50284904654273499</v>
      </c>
      <c r="F65" s="32">
        <f t="shared" si="1"/>
        <v>0.27727272727272728</v>
      </c>
      <c r="G65" s="32">
        <f t="shared" si="2"/>
        <v>0.27272727272727271</v>
      </c>
      <c r="H65" s="32">
        <f t="shared" si="3"/>
        <v>0.30753520367474202</v>
      </c>
      <c r="I65" s="32">
        <f t="shared" si="4"/>
        <v>-3.0262476402014737E-2</v>
      </c>
      <c r="J65" s="39">
        <f t="shared" si="5"/>
        <v>3.4807930947469312E-2</v>
      </c>
    </row>
    <row r="66" spans="1:10" x14ac:dyDescent="0.35">
      <c r="A66" s="25">
        <v>42611</v>
      </c>
      <c r="B66" s="21">
        <v>-1.0825545504922447E-2</v>
      </c>
      <c r="C66" s="11">
        <f t="shared" si="6"/>
        <v>62</v>
      </c>
      <c r="D66" s="21">
        <v>-5.5788150270389978E-3</v>
      </c>
      <c r="E66" s="11">
        <f t="shared" si="0"/>
        <v>-0.50129515144672721</v>
      </c>
      <c r="F66" s="32">
        <f t="shared" si="1"/>
        <v>0.2818181818181818</v>
      </c>
      <c r="G66" s="32">
        <f t="shared" si="2"/>
        <v>0.27727272727272728</v>
      </c>
      <c r="H66" s="32">
        <f t="shared" si="3"/>
        <v>0.3080817085443518</v>
      </c>
      <c r="I66" s="32">
        <f t="shared" si="4"/>
        <v>-2.6263526726169995E-2</v>
      </c>
      <c r="J66" s="39">
        <f t="shared" si="5"/>
        <v>3.0808981271624514E-2</v>
      </c>
    </row>
    <row r="67" spans="1:10" x14ac:dyDescent="0.35">
      <c r="A67" s="25">
        <v>42618</v>
      </c>
      <c r="B67" s="21">
        <v>0</v>
      </c>
      <c r="C67" s="11">
        <f t="shared" si="6"/>
        <v>63</v>
      </c>
      <c r="D67" s="21">
        <v>-5.444659548231809E-3</v>
      </c>
      <c r="E67" s="11">
        <f t="shared" si="0"/>
        <v>-0.49463451983192575</v>
      </c>
      <c r="F67" s="32">
        <f t="shared" si="1"/>
        <v>0.28636363636363638</v>
      </c>
      <c r="G67" s="32">
        <f t="shared" si="2"/>
        <v>0.2818181818181818</v>
      </c>
      <c r="H67" s="32">
        <f t="shared" si="3"/>
        <v>0.31042906528763425</v>
      </c>
      <c r="I67" s="32">
        <f t="shared" si="4"/>
        <v>-2.4065428923997878E-2</v>
      </c>
      <c r="J67" s="39">
        <f t="shared" si="5"/>
        <v>2.8610883469452453E-2</v>
      </c>
    </row>
    <row r="68" spans="1:10" x14ac:dyDescent="0.35">
      <c r="A68" s="25">
        <v>42625</v>
      </c>
      <c r="B68" s="21">
        <v>2.5521868795119338E-2</v>
      </c>
      <c r="C68" s="11">
        <f t="shared" si="6"/>
        <v>64</v>
      </c>
      <c r="D68" s="21">
        <v>-5.2557226296711659E-3</v>
      </c>
      <c r="E68" s="11">
        <f t="shared" si="0"/>
        <v>-0.48525406646425645</v>
      </c>
      <c r="F68" s="32">
        <f t="shared" si="1"/>
        <v>0.29090909090909089</v>
      </c>
      <c r="G68" s="32">
        <f t="shared" si="2"/>
        <v>0.28636363636363638</v>
      </c>
      <c r="H68" s="32">
        <f t="shared" si="3"/>
        <v>0.31374806707286096</v>
      </c>
      <c r="I68" s="32">
        <f t="shared" si="4"/>
        <v>-2.2838976163770064E-2</v>
      </c>
      <c r="J68" s="39">
        <f t="shared" si="5"/>
        <v>2.7384430709224583E-2</v>
      </c>
    </row>
    <row r="69" spans="1:10" x14ac:dyDescent="0.35">
      <c r="A69" s="25">
        <v>42639</v>
      </c>
      <c r="B69" s="21">
        <v>-7.3801072976225337E-3</v>
      </c>
      <c r="C69" s="11">
        <f t="shared" si="6"/>
        <v>65</v>
      </c>
      <c r="D69" s="21">
        <v>-5.2451199531476558E-3</v>
      </c>
      <c r="E69" s="11">
        <f t="shared" si="0"/>
        <v>-0.48472765842574833</v>
      </c>
      <c r="F69" s="32">
        <f t="shared" si="1"/>
        <v>0.29545454545454547</v>
      </c>
      <c r="G69" s="32">
        <f t="shared" si="2"/>
        <v>0.29090909090909089</v>
      </c>
      <c r="H69" s="32">
        <f t="shared" si="3"/>
        <v>0.31393477211190723</v>
      </c>
      <c r="I69" s="32">
        <f t="shared" si="4"/>
        <v>-1.8480226657361765E-2</v>
      </c>
      <c r="J69" s="39">
        <f t="shared" si="5"/>
        <v>2.3025681202816339E-2</v>
      </c>
    </row>
    <row r="70" spans="1:10" x14ac:dyDescent="0.35">
      <c r="A70" s="25">
        <v>42646</v>
      </c>
      <c r="B70" s="21">
        <v>-3.3135561596098789E-2</v>
      </c>
      <c r="C70" s="11">
        <f t="shared" si="6"/>
        <v>66</v>
      </c>
      <c r="D70" s="21">
        <v>-5.1165546528369119E-3</v>
      </c>
      <c r="E70" s="11">
        <f t="shared" ref="E70:E133" si="7">(D70-$M$2)/$M$3</f>
        <v>-0.47834457134328245</v>
      </c>
      <c r="F70" s="32">
        <f t="shared" ref="F70:F133" si="8">C70/$M$1</f>
        <v>0.3</v>
      </c>
      <c r="G70" s="32">
        <f t="shared" ref="G70:G133" si="9">(C70-1)/$M$1</f>
        <v>0.29545454545454547</v>
      </c>
      <c r="H70" s="32">
        <f t="shared" ref="H70:H133" si="10">_xlfn.NORM.S.DIST(E70,1)</f>
        <v>0.31620248888135538</v>
      </c>
      <c r="I70" s="32">
        <f t="shared" ref="I70:I133" si="11">F70-H70</f>
        <v>-1.6202488881355392E-2</v>
      </c>
      <c r="J70" s="39">
        <f t="shared" ref="J70:J133" si="12">H70-G70</f>
        <v>2.0747943426809912E-2</v>
      </c>
    </row>
    <row r="71" spans="1:10" x14ac:dyDescent="0.35">
      <c r="A71" s="25">
        <v>42653</v>
      </c>
      <c r="B71" s="21">
        <v>-1.5325673497781163E-3</v>
      </c>
      <c r="C71" s="11">
        <f t="shared" si="6"/>
        <v>67</v>
      </c>
      <c r="D71" s="21">
        <v>-5.0125418235442863E-3</v>
      </c>
      <c r="E71" s="11">
        <f t="shared" si="7"/>
        <v>-0.47318048005687963</v>
      </c>
      <c r="F71" s="32">
        <f t="shared" si="8"/>
        <v>0.30454545454545456</v>
      </c>
      <c r="G71" s="32">
        <f t="shared" si="9"/>
        <v>0.3</v>
      </c>
      <c r="H71" s="32">
        <f t="shared" si="10"/>
        <v>0.31804221142178274</v>
      </c>
      <c r="I71" s="32">
        <f t="shared" si="11"/>
        <v>-1.3496756876328175E-2</v>
      </c>
      <c r="J71" s="39">
        <f t="shared" si="12"/>
        <v>1.804221142178275E-2</v>
      </c>
    </row>
    <row r="72" spans="1:10" x14ac:dyDescent="0.35">
      <c r="A72" s="25">
        <v>42667</v>
      </c>
      <c r="B72" s="21">
        <v>-2.6231012148869758E-2</v>
      </c>
      <c r="C72" s="11">
        <f t="shared" ref="C72:C135" si="13">1+C71</f>
        <v>68</v>
      </c>
      <c r="D72" s="21">
        <v>-4.9368475468688933E-3</v>
      </c>
      <c r="E72" s="11">
        <f t="shared" si="7"/>
        <v>-0.46942236524288633</v>
      </c>
      <c r="F72" s="32">
        <f t="shared" si="8"/>
        <v>0.30909090909090908</v>
      </c>
      <c r="G72" s="32">
        <f t="shared" si="9"/>
        <v>0.30454545454545456</v>
      </c>
      <c r="H72" s="32">
        <f t="shared" si="10"/>
        <v>0.31938388254781919</v>
      </c>
      <c r="I72" s="32">
        <f t="shared" si="11"/>
        <v>-1.0292973456910104E-2</v>
      </c>
      <c r="J72" s="39">
        <f t="shared" si="12"/>
        <v>1.4838428002364623E-2</v>
      </c>
    </row>
    <row r="73" spans="1:10" x14ac:dyDescent="0.35">
      <c r="A73" s="25">
        <v>42674</v>
      </c>
      <c r="B73" s="21">
        <v>1.1560822401076006E-2</v>
      </c>
      <c r="C73" s="11">
        <f t="shared" si="13"/>
        <v>69</v>
      </c>
      <c r="D73" s="21">
        <v>-4.8173517490440743E-3</v>
      </c>
      <c r="E73" s="11">
        <f t="shared" si="7"/>
        <v>-0.46348956625543813</v>
      </c>
      <c r="F73" s="32">
        <f t="shared" si="8"/>
        <v>0.31363636363636366</v>
      </c>
      <c r="G73" s="32">
        <f t="shared" si="9"/>
        <v>0.30909090909090908</v>
      </c>
      <c r="H73" s="32">
        <f t="shared" si="10"/>
        <v>0.32150674595600837</v>
      </c>
      <c r="I73" s="32">
        <f t="shared" si="11"/>
        <v>-7.8703823196447087E-3</v>
      </c>
      <c r="J73" s="39">
        <f t="shared" si="12"/>
        <v>1.2415836865099283E-2</v>
      </c>
    </row>
    <row r="74" spans="1:10" x14ac:dyDescent="0.35">
      <c r="A74" s="25">
        <v>42681</v>
      </c>
      <c r="B74" s="21">
        <v>3.3901551675681416E-2</v>
      </c>
      <c r="C74" s="11">
        <f t="shared" si="13"/>
        <v>70</v>
      </c>
      <c r="D74" s="21">
        <v>-4.7982643859198941E-3</v>
      </c>
      <c r="E74" s="11">
        <f t="shared" si="7"/>
        <v>-0.46254190541147933</v>
      </c>
      <c r="F74" s="32">
        <f t="shared" si="8"/>
        <v>0.31818181818181818</v>
      </c>
      <c r="G74" s="32">
        <f t="shared" si="9"/>
        <v>0.31363636363636366</v>
      </c>
      <c r="H74" s="32">
        <f t="shared" si="10"/>
        <v>0.32184637919627473</v>
      </c>
      <c r="I74" s="32">
        <f t="shared" si="11"/>
        <v>-3.6645610144565577E-3</v>
      </c>
      <c r="J74" s="39">
        <f t="shared" si="12"/>
        <v>8.2100155599110769E-3</v>
      </c>
    </row>
    <row r="75" spans="1:10" x14ac:dyDescent="0.35">
      <c r="A75" s="25">
        <v>42688</v>
      </c>
      <c r="B75" s="21">
        <v>5.2562330090855508E-2</v>
      </c>
      <c r="C75" s="11">
        <f t="shared" si="13"/>
        <v>71</v>
      </c>
      <c r="D75" s="21">
        <v>-4.6818557536148879E-3</v>
      </c>
      <c r="E75" s="11">
        <f t="shared" si="7"/>
        <v>-0.45676237986798007</v>
      </c>
      <c r="F75" s="32">
        <f t="shared" si="8"/>
        <v>0.32272727272727275</v>
      </c>
      <c r="G75" s="32">
        <f t="shared" si="9"/>
        <v>0.31818181818181818</v>
      </c>
      <c r="H75" s="32">
        <f t="shared" si="10"/>
        <v>0.32392092432870101</v>
      </c>
      <c r="I75" s="32">
        <f t="shared" si="11"/>
        <v>-1.1936516014282583E-3</v>
      </c>
      <c r="J75" s="39">
        <f t="shared" si="12"/>
        <v>5.739106146882833E-3</v>
      </c>
    </row>
    <row r="76" spans="1:10" x14ac:dyDescent="0.35">
      <c r="A76" s="25">
        <v>42695</v>
      </c>
      <c r="B76" s="21">
        <v>7.5019106517946917E-3</v>
      </c>
      <c r="C76" s="11">
        <f t="shared" si="13"/>
        <v>72</v>
      </c>
      <c r="D76" s="21">
        <v>-4.3859719432543286E-3</v>
      </c>
      <c r="E76" s="11">
        <f t="shared" si="7"/>
        <v>-0.44207216312008329</v>
      </c>
      <c r="F76" s="32">
        <f t="shared" si="8"/>
        <v>0.32727272727272727</v>
      </c>
      <c r="G76" s="32">
        <f t="shared" si="9"/>
        <v>0.32272727272727275</v>
      </c>
      <c r="H76" s="32">
        <f t="shared" si="10"/>
        <v>0.32921849363589784</v>
      </c>
      <c r="I76" s="32">
        <f t="shared" si="11"/>
        <v>-1.9457663631705646E-3</v>
      </c>
      <c r="J76" s="39">
        <f t="shared" si="12"/>
        <v>6.4912209086250838E-3</v>
      </c>
    </row>
    <row r="77" spans="1:10" x14ac:dyDescent="0.35">
      <c r="A77" s="25">
        <v>42702</v>
      </c>
      <c r="B77" s="21">
        <v>5.2413742684040136E-2</v>
      </c>
      <c r="C77" s="11">
        <f t="shared" si="13"/>
        <v>73</v>
      </c>
      <c r="D77" s="21">
        <v>-4.3850977184185531E-3</v>
      </c>
      <c r="E77" s="11">
        <f t="shared" si="7"/>
        <v>-0.44202875908149036</v>
      </c>
      <c r="F77" s="32">
        <f t="shared" si="8"/>
        <v>0.33181818181818185</v>
      </c>
      <c r="G77" s="32">
        <f t="shared" si="9"/>
        <v>0.32727272727272727</v>
      </c>
      <c r="H77" s="32">
        <f t="shared" si="10"/>
        <v>0.32923419754476146</v>
      </c>
      <c r="I77" s="32">
        <f t="shared" si="11"/>
        <v>2.5839842734203811E-3</v>
      </c>
      <c r="J77" s="39">
        <f t="shared" si="12"/>
        <v>1.9614702720341937E-3</v>
      </c>
    </row>
    <row r="78" spans="1:10" x14ac:dyDescent="0.35">
      <c r="A78" s="25">
        <v>42709</v>
      </c>
      <c r="B78" s="21">
        <v>2.2441334472680454E-2</v>
      </c>
      <c r="C78" s="11">
        <f t="shared" si="13"/>
        <v>74</v>
      </c>
      <c r="D78" s="21">
        <v>-4.3384015985981298E-3</v>
      </c>
      <c r="E78" s="11">
        <f t="shared" si="7"/>
        <v>-0.43971036213840703</v>
      </c>
      <c r="F78" s="32">
        <f t="shared" si="8"/>
        <v>0.33636363636363636</v>
      </c>
      <c r="G78" s="32">
        <f t="shared" si="9"/>
        <v>0.33181818181818185</v>
      </c>
      <c r="H78" s="32">
        <f t="shared" si="10"/>
        <v>0.3300734483158575</v>
      </c>
      <c r="I78" s="32">
        <f t="shared" si="11"/>
        <v>6.2901880477788663E-3</v>
      </c>
      <c r="J78" s="39">
        <f t="shared" si="12"/>
        <v>-1.7447335023243471E-3</v>
      </c>
    </row>
    <row r="79" spans="1:10" x14ac:dyDescent="0.35">
      <c r="A79" s="25">
        <v>42716</v>
      </c>
      <c r="B79" s="21">
        <v>-8.3565945909414175E-3</v>
      </c>
      <c r="C79" s="11">
        <f t="shared" si="13"/>
        <v>75</v>
      </c>
      <c r="D79" s="21">
        <v>-4.2735107773820497E-3</v>
      </c>
      <c r="E79" s="11">
        <f t="shared" si="7"/>
        <v>-0.43648862375585873</v>
      </c>
      <c r="F79" s="32">
        <f t="shared" si="8"/>
        <v>0.34090909090909088</v>
      </c>
      <c r="G79" s="32">
        <f t="shared" si="9"/>
        <v>0.33636363636363636</v>
      </c>
      <c r="H79" s="32">
        <f t="shared" si="10"/>
        <v>0.33124112568207442</v>
      </c>
      <c r="I79" s="32">
        <f t="shared" si="11"/>
        <v>9.6679652270164618E-3</v>
      </c>
      <c r="J79" s="39">
        <f t="shared" si="12"/>
        <v>-5.1225106815619426E-3</v>
      </c>
    </row>
    <row r="80" spans="1:10" x14ac:dyDescent="0.35">
      <c r="A80" s="25">
        <v>42723</v>
      </c>
      <c r="B80" s="21">
        <v>5.5788150270389336E-3</v>
      </c>
      <c r="C80" s="11">
        <f t="shared" si="13"/>
        <v>76</v>
      </c>
      <c r="D80" s="21">
        <v>-4.234304138788344E-3</v>
      </c>
      <c r="E80" s="11">
        <f t="shared" si="7"/>
        <v>-0.43454206906536674</v>
      </c>
      <c r="F80" s="32">
        <f t="shared" si="8"/>
        <v>0.34545454545454546</v>
      </c>
      <c r="G80" s="32">
        <f t="shared" si="9"/>
        <v>0.34090909090909088</v>
      </c>
      <c r="H80" s="32">
        <f t="shared" si="10"/>
        <v>0.33194742618881679</v>
      </c>
      <c r="I80" s="32">
        <f t="shared" si="11"/>
        <v>1.3507119265728673E-2</v>
      </c>
      <c r="J80" s="39">
        <f t="shared" si="12"/>
        <v>-8.9616647202740984E-3</v>
      </c>
    </row>
    <row r="81" spans="1:10" x14ac:dyDescent="0.35">
      <c r="A81" s="25">
        <v>42730</v>
      </c>
      <c r="B81" s="21">
        <v>-5.5788150270389978E-3</v>
      </c>
      <c r="C81" s="11">
        <f t="shared" si="13"/>
        <v>77</v>
      </c>
      <c r="D81" s="21">
        <v>-3.996807878520206E-3</v>
      </c>
      <c r="E81" s="11">
        <f t="shared" si="7"/>
        <v>-0.4227507123976858</v>
      </c>
      <c r="F81" s="32">
        <f t="shared" si="8"/>
        <v>0.35</v>
      </c>
      <c r="G81" s="32">
        <f t="shared" si="9"/>
        <v>0.34545454545454546</v>
      </c>
      <c r="H81" s="32">
        <f t="shared" si="10"/>
        <v>0.33623857571212007</v>
      </c>
      <c r="I81" s="32">
        <f t="shared" si="11"/>
        <v>1.3761424287879909E-2</v>
      </c>
      <c r="J81" s="39">
        <f t="shared" si="12"/>
        <v>-9.2159697424253895E-3</v>
      </c>
    </row>
    <row r="82" spans="1:10" x14ac:dyDescent="0.35">
      <c r="A82" s="25">
        <v>42744</v>
      </c>
      <c r="B82" s="21">
        <v>3.0459207484708439E-2</v>
      </c>
      <c r="C82" s="11">
        <f t="shared" si="13"/>
        <v>78</v>
      </c>
      <c r="D82" s="21">
        <v>-3.886518689280936E-3</v>
      </c>
      <c r="E82" s="11">
        <f t="shared" si="7"/>
        <v>-0.41727500863106082</v>
      </c>
      <c r="F82" s="32">
        <f t="shared" si="8"/>
        <v>0.35454545454545455</v>
      </c>
      <c r="G82" s="32">
        <f t="shared" si="9"/>
        <v>0.35</v>
      </c>
      <c r="H82" s="32">
        <f t="shared" si="10"/>
        <v>0.33823863304316898</v>
      </c>
      <c r="I82" s="32">
        <f t="shared" si="11"/>
        <v>1.6306821502285573E-2</v>
      </c>
      <c r="J82" s="39">
        <f t="shared" si="12"/>
        <v>-1.1761366956830999E-2</v>
      </c>
    </row>
    <row r="83" spans="1:10" x14ac:dyDescent="0.35">
      <c r="A83" s="25">
        <v>42751</v>
      </c>
      <c r="B83" s="21">
        <v>-1.1494379425735134E-2</v>
      </c>
      <c r="C83" s="11">
        <f t="shared" si="13"/>
        <v>79</v>
      </c>
      <c r="D83" s="21">
        <v>-3.5356548323077553E-3</v>
      </c>
      <c r="E83" s="11">
        <f t="shared" si="7"/>
        <v>-0.39985510957792181</v>
      </c>
      <c r="F83" s="32">
        <f t="shared" si="8"/>
        <v>0.35909090909090907</v>
      </c>
      <c r="G83" s="32">
        <f t="shared" si="9"/>
        <v>0.35454545454545455</v>
      </c>
      <c r="H83" s="32">
        <f t="shared" si="10"/>
        <v>0.34463161875182258</v>
      </c>
      <c r="I83" s="32">
        <f t="shared" si="11"/>
        <v>1.4459290339086495E-2</v>
      </c>
      <c r="J83" s="39">
        <f t="shared" si="12"/>
        <v>-9.9138357936319754E-3</v>
      </c>
    </row>
    <row r="84" spans="1:10" x14ac:dyDescent="0.35">
      <c r="A84" s="25">
        <v>42758</v>
      </c>
      <c r="B84" s="21">
        <v>1.2921931416920588E-2</v>
      </c>
      <c r="C84" s="11">
        <f t="shared" si="13"/>
        <v>80</v>
      </c>
      <c r="D84" s="21">
        <v>-3.5072372645654254E-3</v>
      </c>
      <c r="E84" s="11">
        <f t="shared" si="7"/>
        <v>-0.39844421714323885</v>
      </c>
      <c r="F84" s="32">
        <f t="shared" si="8"/>
        <v>0.36363636363636365</v>
      </c>
      <c r="G84" s="32">
        <f t="shared" si="9"/>
        <v>0.35909090909090907</v>
      </c>
      <c r="H84" s="32">
        <f t="shared" si="10"/>
        <v>0.3451513848430135</v>
      </c>
      <c r="I84" s="32">
        <f t="shared" si="11"/>
        <v>1.8484978793350149E-2</v>
      </c>
      <c r="J84" s="39">
        <f t="shared" si="12"/>
        <v>-1.3939524247895574E-2</v>
      </c>
    </row>
    <row r="85" spans="1:10" x14ac:dyDescent="0.35">
      <c r="A85" s="25">
        <v>42765</v>
      </c>
      <c r="B85" s="21">
        <v>-6.0094614962971048E-3</v>
      </c>
      <c r="C85" s="11">
        <f t="shared" si="13"/>
        <v>81</v>
      </c>
      <c r="D85" s="21">
        <v>-3.3984739591116212E-3</v>
      </c>
      <c r="E85" s="11">
        <f t="shared" si="7"/>
        <v>-0.39304427136929782</v>
      </c>
      <c r="F85" s="32">
        <f t="shared" si="8"/>
        <v>0.36818181818181817</v>
      </c>
      <c r="G85" s="32">
        <f t="shared" si="9"/>
        <v>0.36363636363636365</v>
      </c>
      <c r="H85" s="32">
        <f t="shared" si="10"/>
        <v>0.34714339169782671</v>
      </c>
      <c r="I85" s="32">
        <f t="shared" si="11"/>
        <v>2.1038426483991457E-2</v>
      </c>
      <c r="J85" s="39">
        <f t="shared" si="12"/>
        <v>-1.6492971938536938E-2</v>
      </c>
    </row>
    <row r="86" spans="1:10" x14ac:dyDescent="0.35">
      <c r="A86" s="25">
        <v>42772</v>
      </c>
      <c r="B86" s="21">
        <v>-9.227285769074894E-3</v>
      </c>
      <c r="C86" s="11">
        <f t="shared" si="13"/>
        <v>82</v>
      </c>
      <c r="D86" s="21">
        <v>-3.0816665374081122E-3</v>
      </c>
      <c r="E86" s="11">
        <f t="shared" si="7"/>
        <v>-0.37731522662536399</v>
      </c>
      <c r="F86" s="32">
        <f t="shared" si="8"/>
        <v>0.37272727272727274</v>
      </c>
      <c r="G86" s="32">
        <f t="shared" si="9"/>
        <v>0.36818181818181817</v>
      </c>
      <c r="H86" s="32">
        <f t="shared" si="10"/>
        <v>0.35296967890716613</v>
      </c>
      <c r="I86" s="32">
        <f t="shared" si="11"/>
        <v>1.9757593820106611E-2</v>
      </c>
      <c r="J86" s="39">
        <f t="shared" si="12"/>
        <v>-1.5212139274652037E-2</v>
      </c>
    </row>
    <row r="87" spans="1:10" x14ac:dyDescent="0.35">
      <c r="A87" s="25">
        <v>42779</v>
      </c>
      <c r="B87" s="21">
        <v>-4.9368475468688933E-3</v>
      </c>
      <c r="C87" s="11">
        <f t="shared" si="13"/>
        <v>83</v>
      </c>
      <c r="D87" s="21">
        <v>-3.0247040368424939E-3</v>
      </c>
      <c r="E87" s="11">
        <f t="shared" si="7"/>
        <v>-0.37448711825812547</v>
      </c>
      <c r="F87" s="32">
        <f t="shared" si="8"/>
        <v>0.37727272727272726</v>
      </c>
      <c r="G87" s="32">
        <f t="shared" si="9"/>
        <v>0.37272727272727274</v>
      </c>
      <c r="H87" s="32">
        <f t="shared" si="10"/>
        <v>0.35402096934878713</v>
      </c>
      <c r="I87" s="32">
        <f t="shared" si="11"/>
        <v>2.3251757923940131E-2</v>
      </c>
      <c r="J87" s="39">
        <f t="shared" si="12"/>
        <v>-1.8706303378485611E-2</v>
      </c>
    </row>
    <row r="88" spans="1:10" x14ac:dyDescent="0.35">
      <c r="A88" s="25">
        <v>42786</v>
      </c>
      <c r="B88" s="21">
        <v>-1.0241494052196907E-2</v>
      </c>
      <c r="C88" s="11">
        <f t="shared" si="13"/>
        <v>84</v>
      </c>
      <c r="D88" s="21">
        <v>-2.5445306349947613E-3</v>
      </c>
      <c r="E88" s="11">
        <f t="shared" si="7"/>
        <v>-0.35064718142237095</v>
      </c>
      <c r="F88" s="32">
        <f t="shared" si="8"/>
        <v>0.38181818181818183</v>
      </c>
      <c r="G88" s="32">
        <f t="shared" si="9"/>
        <v>0.37727272727272726</v>
      </c>
      <c r="H88" s="32">
        <f t="shared" si="10"/>
        <v>0.3629265277620462</v>
      </c>
      <c r="I88" s="32">
        <f t="shared" si="11"/>
        <v>1.8891654056135632E-2</v>
      </c>
      <c r="J88" s="39">
        <f t="shared" si="12"/>
        <v>-1.4346199510681057E-2</v>
      </c>
    </row>
    <row r="89" spans="1:10" x14ac:dyDescent="0.35">
      <c r="A89" s="25">
        <v>42793</v>
      </c>
      <c r="B89" s="21">
        <v>2.350177344953673E-3</v>
      </c>
      <c r="C89" s="11">
        <f t="shared" si="13"/>
        <v>85</v>
      </c>
      <c r="D89" s="21">
        <v>-2.3837913552762504E-3</v>
      </c>
      <c r="E89" s="11">
        <f t="shared" si="7"/>
        <v>-0.34266670132753818</v>
      </c>
      <c r="F89" s="32">
        <f t="shared" si="8"/>
        <v>0.38636363636363635</v>
      </c>
      <c r="G89" s="32">
        <f t="shared" si="9"/>
        <v>0.38181818181818183</v>
      </c>
      <c r="H89" s="32">
        <f t="shared" si="10"/>
        <v>0.36592460806980431</v>
      </c>
      <c r="I89" s="32">
        <f t="shared" si="11"/>
        <v>2.043902829383204E-2</v>
      </c>
      <c r="J89" s="39">
        <f t="shared" si="12"/>
        <v>-1.5893573748377521E-2</v>
      </c>
    </row>
    <row r="90" spans="1:10" x14ac:dyDescent="0.35">
      <c r="A90" s="25">
        <v>42800</v>
      </c>
      <c r="B90" s="21">
        <v>-3.5238044189788743E-2</v>
      </c>
      <c r="C90" s="11">
        <f t="shared" si="13"/>
        <v>86</v>
      </c>
      <c r="D90" s="21">
        <v>-2.320186655697198E-3</v>
      </c>
      <c r="E90" s="11">
        <f t="shared" si="7"/>
        <v>-0.33950881708283231</v>
      </c>
      <c r="F90" s="32">
        <f t="shared" si="8"/>
        <v>0.39090909090909093</v>
      </c>
      <c r="G90" s="32">
        <f t="shared" si="9"/>
        <v>0.38636363636363635</v>
      </c>
      <c r="H90" s="32">
        <f t="shared" si="10"/>
        <v>0.36711322802237778</v>
      </c>
      <c r="I90" s="32">
        <f t="shared" si="11"/>
        <v>2.3795862886713148E-2</v>
      </c>
      <c r="J90" s="39">
        <f t="shared" si="12"/>
        <v>-1.9250408341258574E-2</v>
      </c>
    </row>
    <row r="91" spans="1:10" x14ac:dyDescent="0.35">
      <c r="A91" s="25">
        <v>42807</v>
      </c>
      <c r="B91" s="21">
        <v>-1.0695289116747919E-2</v>
      </c>
      <c r="C91" s="11">
        <f t="shared" si="13"/>
        <v>87</v>
      </c>
      <c r="D91" s="21">
        <v>-2.1528533611010897E-3</v>
      </c>
      <c r="E91" s="11">
        <f t="shared" si="7"/>
        <v>-0.3312009533853863</v>
      </c>
      <c r="F91" s="32">
        <f t="shared" si="8"/>
        <v>0.39545454545454545</v>
      </c>
      <c r="G91" s="32">
        <f t="shared" si="9"/>
        <v>0.39090909090909093</v>
      </c>
      <c r="H91" s="32">
        <f t="shared" si="10"/>
        <v>0.37024635006315554</v>
      </c>
      <c r="I91" s="32">
        <f t="shared" si="11"/>
        <v>2.5208195391389909E-2</v>
      </c>
      <c r="J91" s="39">
        <f t="shared" si="12"/>
        <v>-2.066274084593539E-2</v>
      </c>
    </row>
    <row r="92" spans="1:10" x14ac:dyDescent="0.35">
      <c r="A92" s="25">
        <v>42814</v>
      </c>
      <c r="B92" s="21">
        <v>1.0087201533400897E-2</v>
      </c>
      <c r="C92" s="11">
        <f t="shared" si="13"/>
        <v>88</v>
      </c>
      <c r="D92" s="21">
        <v>-1.7145310672405669E-3</v>
      </c>
      <c r="E92" s="11">
        <f t="shared" si="7"/>
        <v>-0.30943886544147403</v>
      </c>
      <c r="F92" s="32">
        <f t="shared" si="8"/>
        <v>0.4</v>
      </c>
      <c r="G92" s="32">
        <f t="shared" si="9"/>
        <v>0.39545454545454545</v>
      </c>
      <c r="H92" s="32">
        <f t="shared" si="10"/>
        <v>0.37849385487257953</v>
      </c>
      <c r="I92" s="32">
        <f t="shared" si="11"/>
        <v>2.1506145127420495E-2</v>
      </c>
      <c r="J92" s="39">
        <f t="shared" si="12"/>
        <v>-1.696069058196592E-2</v>
      </c>
    </row>
    <row r="93" spans="1:10" x14ac:dyDescent="0.35">
      <c r="A93" s="25">
        <v>42821</v>
      </c>
      <c r="B93" s="21">
        <v>6.3665517455416881E-3</v>
      </c>
      <c r="C93" s="11">
        <f t="shared" si="13"/>
        <v>89</v>
      </c>
      <c r="D93" s="21">
        <v>-1.7079423451561474E-3</v>
      </c>
      <c r="E93" s="11">
        <f t="shared" si="7"/>
        <v>-0.30911174461862861</v>
      </c>
      <c r="F93" s="32">
        <f t="shared" si="8"/>
        <v>0.40454545454545454</v>
      </c>
      <c r="G93" s="32">
        <f t="shared" si="9"/>
        <v>0.4</v>
      </c>
      <c r="H93" s="32">
        <f t="shared" si="10"/>
        <v>0.37861826274321647</v>
      </c>
      <c r="I93" s="32">
        <f t="shared" si="11"/>
        <v>2.592719180223807E-2</v>
      </c>
      <c r="J93" s="39">
        <f t="shared" si="12"/>
        <v>-2.1381737256783551E-2</v>
      </c>
    </row>
    <row r="94" spans="1:10" x14ac:dyDescent="0.35">
      <c r="A94" s="25">
        <v>42828</v>
      </c>
      <c r="B94" s="21">
        <v>7.5267553891272491E-3</v>
      </c>
      <c r="C94" s="11">
        <f t="shared" si="13"/>
        <v>90</v>
      </c>
      <c r="D94" s="21">
        <v>-1.689189590844829E-3</v>
      </c>
      <c r="E94" s="11">
        <f t="shared" si="7"/>
        <v>-0.30818069663355085</v>
      </c>
      <c r="F94" s="32">
        <f t="shared" si="8"/>
        <v>0.40909090909090912</v>
      </c>
      <c r="G94" s="32">
        <f t="shared" si="9"/>
        <v>0.40454545454545454</v>
      </c>
      <c r="H94" s="32">
        <f t="shared" si="10"/>
        <v>0.37897241998726949</v>
      </c>
      <c r="I94" s="32">
        <f t="shared" si="11"/>
        <v>3.0118489103639623E-2</v>
      </c>
      <c r="J94" s="39">
        <f t="shared" si="12"/>
        <v>-2.5573034558185048E-2</v>
      </c>
    </row>
    <row r="95" spans="1:10" x14ac:dyDescent="0.35">
      <c r="A95" s="25">
        <v>42842</v>
      </c>
      <c r="B95" s="21">
        <v>-8.8186674597093857E-3</v>
      </c>
      <c r="C95" s="11">
        <f t="shared" si="13"/>
        <v>91</v>
      </c>
      <c r="D95" s="21">
        <v>-1.5325673497781163E-3</v>
      </c>
      <c r="E95" s="11">
        <f t="shared" si="7"/>
        <v>-0.30040462174115445</v>
      </c>
      <c r="F95" s="32">
        <f t="shared" si="8"/>
        <v>0.41363636363636364</v>
      </c>
      <c r="G95" s="32">
        <f t="shared" si="9"/>
        <v>0.40909090909090912</v>
      </c>
      <c r="H95" s="32">
        <f t="shared" si="10"/>
        <v>0.38193426937898267</v>
      </c>
      <c r="I95" s="32">
        <f t="shared" si="11"/>
        <v>3.1702094257380964E-2</v>
      </c>
      <c r="J95" s="39">
        <f t="shared" si="12"/>
        <v>-2.7156639711926445E-2</v>
      </c>
    </row>
    <row r="96" spans="1:10" x14ac:dyDescent="0.35">
      <c r="A96" s="25">
        <v>42849</v>
      </c>
      <c r="B96" s="21">
        <v>2.2947866888031965E-2</v>
      </c>
      <c r="C96" s="11">
        <f t="shared" si="13"/>
        <v>92</v>
      </c>
      <c r="D96" s="21">
        <v>-1.4440435722336913E-3</v>
      </c>
      <c r="E96" s="11">
        <f t="shared" si="7"/>
        <v>-0.29600954017895098</v>
      </c>
      <c r="F96" s="32">
        <f t="shared" si="8"/>
        <v>0.41818181818181815</v>
      </c>
      <c r="G96" s="32">
        <f t="shared" si="9"/>
        <v>0.41363636363636364</v>
      </c>
      <c r="H96" s="32">
        <f t="shared" si="10"/>
        <v>0.38361139785554554</v>
      </c>
      <c r="I96" s="32">
        <f t="shared" si="11"/>
        <v>3.4570420326272611E-2</v>
      </c>
      <c r="J96" s="39">
        <f t="shared" si="12"/>
        <v>-3.0024965780818091E-2</v>
      </c>
    </row>
    <row r="97" spans="1:10" x14ac:dyDescent="0.35">
      <c r="A97" s="25">
        <v>42856</v>
      </c>
      <c r="B97" s="21">
        <v>-1.0502722199149288E-2</v>
      </c>
      <c r="C97" s="11">
        <f t="shared" si="13"/>
        <v>93</v>
      </c>
      <c r="D97" s="21">
        <v>-1.415428403330728E-3</v>
      </c>
      <c r="E97" s="11">
        <f t="shared" si="7"/>
        <v>-0.29458883712341727</v>
      </c>
      <c r="F97" s="32">
        <f t="shared" si="8"/>
        <v>0.42272727272727273</v>
      </c>
      <c r="G97" s="32">
        <f t="shared" si="9"/>
        <v>0.41818181818181815</v>
      </c>
      <c r="H97" s="32">
        <f t="shared" si="10"/>
        <v>0.38415399531726602</v>
      </c>
      <c r="I97" s="32">
        <f t="shared" si="11"/>
        <v>3.8573277410006712E-2</v>
      </c>
      <c r="J97" s="39">
        <f t="shared" si="12"/>
        <v>-3.4027822864552137E-2</v>
      </c>
    </row>
    <row r="98" spans="1:10" x14ac:dyDescent="0.35">
      <c r="A98" s="25">
        <v>42863</v>
      </c>
      <c r="B98" s="21">
        <v>-5.444659548231809E-3</v>
      </c>
      <c r="C98" s="11">
        <f t="shared" si="13"/>
        <v>94</v>
      </c>
      <c r="D98" s="21">
        <v>-8.7489069447610642E-4</v>
      </c>
      <c r="E98" s="11">
        <f t="shared" si="7"/>
        <v>-0.267751896995434</v>
      </c>
      <c r="F98" s="32">
        <f t="shared" si="8"/>
        <v>0.42727272727272725</v>
      </c>
      <c r="G98" s="32">
        <f t="shared" si="9"/>
        <v>0.42272727272727273</v>
      </c>
      <c r="H98" s="32">
        <f t="shared" si="10"/>
        <v>0.39444514986071588</v>
      </c>
      <c r="I98" s="32">
        <f t="shared" si="11"/>
        <v>3.2827577412011366E-2</v>
      </c>
      <c r="J98" s="39">
        <f t="shared" si="12"/>
        <v>-2.8282122866556847E-2</v>
      </c>
    </row>
    <row r="99" spans="1:10" x14ac:dyDescent="0.35">
      <c r="A99" s="25">
        <v>42870</v>
      </c>
      <c r="B99" s="21">
        <v>-3.1738914296773335E-2</v>
      </c>
      <c r="C99" s="11">
        <f t="shared" si="13"/>
        <v>95</v>
      </c>
      <c r="D99" s="21">
        <v>-8.3577104739615776E-4</v>
      </c>
      <c r="E99" s="11">
        <f t="shared" si="7"/>
        <v>-0.26580966131175338</v>
      </c>
      <c r="F99" s="32">
        <f t="shared" si="8"/>
        <v>0.43181818181818182</v>
      </c>
      <c r="G99" s="32">
        <f t="shared" si="9"/>
        <v>0.42727272727272725</v>
      </c>
      <c r="H99" s="32">
        <f t="shared" si="10"/>
        <v>0.39519290108256799</v>
      </c>
      <c r="I99" s="32">
        <f t="shared" si="11"/>
        <v>3.662528073561383E-2</v>
      </c>
      <c r="J99" s="39">
        <f t="shared" si="12"/>
        <v>-3.2079826190159255E-2</v>
      </c>
    </row>
    <row r="100" spans="1:10" x14ac:dyDescent="0.35">
      <c r="A100" s="25">
        <v>42877</v>
      </c>
      <c r="B100" s="21">
        <v>-2.5044897553404201E-2</v>
      </c>
      <c r="C100" s="11">
        <f t="shared" si="13"/>
        <v>96</v>
      </c>
      <c r="D100" s="21">
        <v>-2.7341080142974231E-4</v>
      </c>
      <c r="E100" s="11">
        <f t="shared" si="7"/>
        <v>-0.23788926278241104</v>
      </c>
      <c r="F100" s="32">
        <f t="shared" si="8"/>
        <v>0.43636363636363634</v>
      </c>
      <c r="G100" s="32">
        <f t="shared" si="9"/>
        <v>0.43181818181818182</v>
      </c>
      <c r="H100" s="32">
        <f t="shared" si="10"/>
        <v>0.4059834917748455</v>
      </c>
      <c r="I100" s="32">
        <f t="shared" si="11"/>
        <v>3.0380144588790847E-2</v>
      </c>
      <c r="J100" s="39">
        <f t="shared" si="12"/>
        <v>-2.5834690043336328E-2</v>
      </c>
    </row>
    <row r="101" spans="1:10" x14ac:dyDescent="0.35">
      <c r="A101" s="25">
        <v>42884</v>
      </c>
      <c r="B101" s="21">
        <v>-3.6284418337528108E-2</v>
      </c>
      <c r="C101" s="11">
        <f t="shared" si="13"/>
        <v>97</v>
      </c>
      <c r="D101" s="21">
        <v>0</v>
      </c>
      <c r="E101" s="11">
        <f t="shared" si="7"/>
        <v>-0.22431479945058946</v>
      </c>
      <c r="F101" s="32">
        <f t="shared" si="8"/>
        <v>0.44090909090909092</v>
      </c>
      <c r="G101" s="32">
        <f t="shared" si="9"/>
        <v>0.43636363636363634</v>
      </c>
      <c r="H101" s="32">
        <f t="shared" si="10"/>
        <v>0.41125618065407754</v>
      </c>
      <c r="I101" s="32">
        <f t="shared" si="11"/>
        <v>2.9652910255013376E-2</v>
      </c>
      <c r="J101" s="39">
        <f t="shared" si="12"/>
        <v>-2.5107455709558801E-2</v>
      </c>
    </row>
    <row r="102" spans="1:10" x14ac:dyDescent="0.35">
      <c r="A102" s="25">
        <v>42891</v>
      </c>
      <c r="B102" s="21">
        <v>2.659576035758796E-3</v>
      </c>
      <c r="C102" s="11">
        <f t="shared" si="13"/>
        <v>98</v>
      </c>
      <c r="D102" s="21">
        <v>0</v>
      </c>
      <c r="E102" s="11">
        <f t="shared" si="7"/>
        <v>-0.22431479945058946</v>
      </c>
      <c r="F102" s="32">
        <f t="shared" si="8"/>
        <v>0.44545454545454544</v>
      </c>
      <c r="G102" s="32">
        <f t="shared" si="9"/>
        <v>0.44090909090909092</v>
      </c>
      <c r="H102" s="32">
        <f t="shared" si="10"/>
        <v>0.41125618065407754</v>
      </c>
      <c r="I102" s="32">
        <f t="shared" si="11"/>
        <v>3.4198364800467895E-2</v>
      </c>
      <c r="J102" s="39">
        <f t="shared" si="12"/>
        <v>-2.9652910255013376E-2</v>
      </c>
    </row>
    <row r="103" spans="1:10" x14ac:dyDescent="0.35">
      <c r="A103" s="25">
        <v>42898</v>
      </c>
      <c r="B103" s="21">
        <v>-2.6578519942333137E-2</v>
      </c>
      <c r="C103" s="11">
        <f t="shared" si="13"/>
        <v>99</v>
      </c>
      <c r="D103" s="21">
        <v>0</v>
      </c>
      <c r="E103" s="11">
        <f t="shared" si="7"/>
        <v>-0.22431479945058946</v>
      </c>
      <c r="F103" s="32">
        <f t="shared" si="8"/>
        <v>0.45</v>
      </c>
      <c r="G103" s="32">
        <f t="shared" si="9"/>
        <v>0.44545454545454544</v>
      </c>
      <c r="H103" s="32">
        <f t="shared" si="10"/>
        <v>0.41125618065407754</v>
      </c>
      <c r="I103" s="32">
        <f t="shared" si="11"/>
        <v>3.874381934592247E-2</v>
      </c>
      <c r="J103" s="39">
        <f t="shared" si="12"/>
        <v>-3.4198364800467895E-2</v>
      </c>
    </row>
    <row r="104" spans="1:10" x14ac:dyDescent="0.35">
      <c r="A104" s="25">
        <v>42905</v>
      </c>
      <c r="B104" s="21">
        <v>4.4021779392860755E-2</v>
      </c>
      <c r="C104" s="11">
        <f t="shared" si="13"/>
        <v>100</v>
      </c>
      <c r="D104" s="21">
        <v>0</v>
      </c>
      <c r="E104" s="11">
        <f t="shared" si="7"/>
        <v>-0.22431479945058946</v>
      </c>
      <c r="F104" s="32">
        <f t="shared" si="8"/>
        <v>0.45454545454545453</v>
      </c>
      <c r="G104" s="32">
        <f t="shared" si="9"/>
        <v>0.45</v>
      </c>
      <c r="H104" s="32">
        <f t="shared" si="10"/>
        <v>0.41125618065407754</v>
      </c>
      <c r="I104" s="32">
        <f t="shared" si="11"/>
        <v>4.3289273891376989E-2</v>
      </c>
      <c r="J104" s="39">
        <f t="shared" si="12"/>
        <v>-3.874381934592247E-2</v>
      </c>
    </row>
    <row r="105" spans="1:10" x14ac:dyDescent="0.35">
      <c r="A105" s="25">
        <v>42912</v>
      </c>
      <c r="B105" s="21">
        <v>2.2581604696709313E-2</v>
      </c>
      <c r="C105" s="11">
        <f t="shared" si="13"/>
        <v>101</v>
      </c>
      <c r="D105" s="21">
        <v>0</v>
      </c>
      <c r="E105" s="11">
        <f t="shared" si="7"/>
        <v>-0.22431479945058946</v>
      </c>
      <c r="F105" s="32">
        <f t="shared" si="8"/>
        <v>0.45909090909090911</v>
      </c>
      <c r="G105" s="32">
        <f t="shared" si="9"/>
        <v>0.45454545454545453</v>
      </c>
      <c r="H105" s="32">
        <f t="shared" si="10"/>
        <v>0.41125618065407754</v>
      </c>
      <c r="I105" s="32">
        <f t="shared" si="11"/>
        <v>4.7834728436831564E-2</v>
      </c>
      <c r="J105" s="39">
        <f t="shared" si="12"/>
        <v>-4.3289273891376989E-2</v>
      </c>
    </row>
    <row r="106" spans="1:10" x14ac:dyDescent="0.35">
      <c r="A106" s="25">
        <v>42919</v>
      </c>
      <c r="B106" s="21">
        <v>3.6025822256762034E-2</v>
      </c>
      <c r="C106" s="11">
        <f t="shared" si="13"/>
        <v>102</v>
      </c>
      <c r="D106" s="21">
        <v>0</v>
      </c>
      <c r="E106" s="11">
        <f t="shared" si="7"/>
        <v>-0.22431479945058946</v>
      </c>
      <c r="F106" s="32">
        <f t="shared" si="8"/>
        <v>0.46363636363636362</v>
      </c>
      <c r="G106" s="32">
        <f t="shared" si="9"/>
        <v>0.45909090909090911</v>
      </c>
      <c r="H106" s="32">
        <f t="shared" si="10"/>
        <v>0.41125618065407754</v>
      </c>
      <c r="I106" s="32">
        <f t="shared" si="11"/>
        <v>5.2380182982286083E-2</v>
      </c>
      <c r="J106" s="39">
        <f t="shared" si="12"/>
        <v>-4.7834728436831564E-2</v>
      </c>
    </row>
    <row r="107" spans="1:10" x14ac:dyDescent="0.35">
      <c r="A107" s="25">
        <v>42926</v>
      </c>
      <c r="B107" s="21">
        <v>-3.0816665374081122E-3</v>
      </c>
      <c r="C107" s="11">
        <f t="shared" si="13"/>
        <v>103</v>
      </c>
      <c r="D107" s="21">
        <v>0</v>
      </c>
      <c r="E107" s="11">
        <f t="shared" si="7"/>
        <v>-0.22431479945058946</v>
      </c>
      <c r="F107" s="32">
        <f t="shared" si="8"/>
        <v>0.4681818181818182</v>
      </c>
      <c r="G107" s="32">
        <f t="shared" si="9"/>
        <v>0.46363636363636362</v>
      </c>
      <c r="H107" s="32">
        <f t="shared" si="10"/>
        <v>0.41125618065407754</v>
      </c>
      <c r="I107" s="32">
        <f t="shared" si="11"/>
        <v>5.6925637527740658E-2</v>
      </c>
      <c r="J107" s="39">
        <f t="shared" si="12"/>
        <v>-5.2380182982286083E-2</v>
      </c>
    </row>
    <row r="108" spans="1:10" x14ac:dyDescent="0.35">
      <c r="A108" s="25">
        <v>42933</v>
      </c>
      <c r="B108" s="21">
        <v>5.8470700511864772E-3</v>
      </c>
      <c r="C108" s="11">
        <f t="shared" si="13"/>
        <v>104</v>
      </c>
      <c r="D108" s="21">
        <v>0</v>
      </c>
      <c r="E108" s="11">
        <f t="shared" si="7"/>
        <v>-0.22431479945058946</v>
      </c>
      <c r="F108" s="32">
        <f t="shared" si="8"/>
        <v>0.47272727272727272</v>
      </c>
      <c r="G108" s="32">
        <f t="shared" si="9"/>
        <v>0.4681818181818182</v>
      </c>
      <c r="H108" s="32">
        <f t="shared" si="10"/>
        <v>0.41125618065407754</v>
      </c>
      <c r="I108" s="32">
        <f t="shared" si="11"/>
        <v>6.1471092073195177E-2</v>
      </c>
      <c r="J108" s="39">
        <f t="shared" si="12"/>
        <v>-5.6925637527740658E-2</v>
      </c>
    </row>
    <row r="109" spans="1:10" x14ac:dyDescent="0.35">
      <c r="A109" s="25">
        <v>42940</v>
      </c>
      <c r="B109" s="21">
        <v>-1.2039040299107571E-2</v>
      </c>
      <c r="C109" s="11">
        <f t="shared" si="13"/>
        <v>105</v>
      </c>
      <c r="D109" s="21">
        <v>4.4179368953616531E-4</v>
      </c>
      <c r="E109" s="11">
        <f t="shared" si="7"/>
        <v>-0.2023803615736722</v>
      </c>
      <c r="F109" s="32">
        <f t="shared" si="8"/>
        <v>0.47727272727272729</v>
      </c>
      <c r="G109" s="32">
        <f t="shared" si="9"/>
        <v>0.47272727272727272</v>
      </c>
      <c r="H109" s="32">
        <f t="shared" si="10"/>
        <v>0.4198096899715778</v>
      </c>
      <c r="I109" s="32">
        <f t="shared" si="11"/>
        <v>5.7463037301149489E-2</v>
      </c>
      <c r="J109" s="39">
        <f t="shared" si="12"/>
        <v>-5.2917582755694914E-2</v>
      </c>
    </row>
    <row r="110" spans="1:10" x14ac:dyDescent="0.35">
      <c r="A110" s="25">
        <v>42947</v>
      </c>
      <c r="B110" s="21">
        <v>2.6055113747332694E-2</v>
      </c>
      <c r="C110" s="11">
        <f t="shared" si="13"/>
        <v>106</v>
      </c>
      <c r="D110" s="21">
        <v>8.5324237258417558E-4</v>
      </c>
      <c r="E110" s="11">
        <f t="shared" si="7"/>
        <v>-0.18195251076545638</v>
      </c>
      <c r="F110" s="32">
        <f t="shared" si="8"/>
        <v>0.48181818181818181</v>
      </c>
      <c r="G110" s="32">
        <f t="shared" si="9"/>
        <v>0.47727272727272729</v>
      </c>
      <c r="H110" s="32">
        <f t="shared" si="10"/>
        <v>0.42780999730383162</v>
      </c>
      <c r="I110" s="32">
        <f t="shared" si="11"/>
        <v>5.4008184514350188E-2</v>
      </c>
      <c r="J110" s="39">
        <f t="shared" si="12"/>
        <v>-4.9462729968895669E-2</v>
      </c>
    </row>
    <row r="111" spans="1:10" x14ac:dyDescent="0.35">
      <c r="A111" s="25">
        <v>42954</v>
      </c>
      <c r="B111" s="21">
        <v>-1.0340724747402739E-2</v>
      </c>
      <c r="C111" s="11">
        <f t="shared" si="13"/>
        <v>107</v>
      </c>
      <c r="D111" s="21">
        <v>2.2128798585300375E-3</v>
      </c>
      <c r="E111" s="11">
        <f t="shared" si="7"/>
        <v>-0.11444841399594786</v>
      </c>
      <c r="F111" s="32">
        <f t="shared" si="8"/>
        <v>0.48636363636363639</v>
      </c>
      <c r="G111" s="32">
        <f t="shared" si="9"/>
        <v>0.48181818181818181</v>
      </c>
      <c r="H111" s="32">
        <f t="shared" si="10"/>
        <v>0.45444116863592859</v>
      </c>
      <c r="I111" s="32">
        <f t="shared" si="11"/>
        <v>3.1922467727707793E-2</v>
      </c>
      <c r="J111" s="39">
        <f t="shared" si="12"/>
        <v>-2.7377013182253218E-2</v>
      </c>
    </row>
    <row r="112" spans="1:10" x14ac:dyDescent="0.35">
      <c r="A112" s="25">
        <v>42968</v>
      </c>
      <c r="B112" s="21">
        <v>-1.5565617796597889E-2</v>
      </c>
      <c r="C112" s="11">
        <f t="shared" si="13"/>
        <v>108</v>
      </c>
      <c r="D112" s="21">
        <v>2.350177344953673E-3</v>
      </c>
      <c r="E112" s="11">
        <f t="shared" si="7"/>
        <v>-0.10763178610391547</v>
      </c>
      <c r="F112" s="32">
        <f t="shared" si="8"/>
        <v>0.49090909090909091</v>
      </c>
      <c r="G112" s="32">
        <f t="shared" si="9"/>
        <v>0.48636363636363639</v>
      </c>
      <c r="H112" s="32">
        <f t="shared" si="10"/>
        <v>0.45714389089250951</v>
      </c>
      <c r="I112" s="32">
        <f t="shared" si="11"/>
        <v>3.3765200016581398E-2</v>
      </c>
      <c r="J112" s="39">
        <f t="shared" si="12"/>
        <v>-2.9219745471126879E-2</v>
      </c>
    </row>
    <row r="113" spans="1:10" x14ac:dyDescent="0.35">
      <c r="A113" s="25">
        <v>42975</v>
      </c>
      <c r="B113" s="21">
        <v>3.9852031109628653E-3</v>
      </c>
      <c r="C113" s="11">
        <f t="shared" si="13"/>
        <v>109</v>
      </c>
      <c r="D113" s="21">
        <v>2.4390255993587892E-3</v>
      </c>
      <c r="E113" s="11">
        <f t="shared" si="7"/>
        <v>-0.10322059472006472</v>
      </c>
      <c r="F113" s="32">
        <f t="shared" si="8"/>
        <v>0.49545454545454548</v>
      </c>
      <c r="G113" s="32">
        <f t="shared" si="9"/>
        <v>0.49090909090909091</v>
      </c>
      <c r="H113" s="32">
        <f t="shared" si="10"/>
        <v>0.45889394749599455</v>
      </c>
      <c r="I113" s="32">
        <f t="shared" si="11"/>
        <v>3.6560597958550933E-2</v>
      </c>
      <c r="J113" s="39">
        <f t="shared" si="12"/>
        <v>-3.2015143413096359E-2</v>
      </c>
    </row>
    <row r="114" spans="1:10" x14ac:dyDescent="0.35">
      <c r="A114" s="25">
        <v>42982</v>
      </c>
      <c r="B114" s="21">
        <v>2.5523752685314996E-2</v>
      </c>
      <c r="C114" s="11">
        <f t="shared" si="13"/>
        <v>110</v>
      </c>
      <c r="D114" s="21">
        <v>2.659576035758796E-3</v>
      </c>
      <c r="E114" s="11">
        <f t="shared" si="7"/>
        <v>-9.2270574471876143E-2</v>
      </c>
      <c r="F114" s="32">
        <f t="shared" si="8"/>
        <v>0.5</v>
      </c>
      <c r="G114" s="32">
        <f t="shared" si="9"/>
        <v>0.49545454545454548</v>
      </c>
      <c r="H114" s="32">
        <f t="shared" si="10"/>
        <v>0.46324153339079899</v>
      </c>
      <c r="I114" s="32">
        <f t="shared" si="11"/>
        <v>3.6758466609201013E-2</v>
      </c>
      <c r="J114" s="39">
        <f t="shared" si="12"/>
        <v>-3.2213012063746493E-2</v>
      </c>
    </row>
    <row r="115" spans="1:10" x14ac:dyDescent="0.35">
      <c r="A115" s="25">
        <v>42989</v>
      </c>
      <c r="B115" s="21">
        <v>1.2931807673353149E-2</v>
      </c>
      <c r="C115" s="11">
        <f t="shared" si="13"/>
        <v>111</v>
      </c>
      <c r="D115" s="21">
        <v>2.8895788939681134E-3</v>
      </c>
      <c r="E115" s="11">
        <f t="shared" si="7"/>
        <v>-8.0851254720608626E-2</v>
      </c>
      <c r="F115" s="32">
        <f t="shared" si="8"/>
        <v>0.50454545454545452</v>
      </c>
      <c r="G115" s="32">
        <f t="shared" si="9"/>
        <v>0.5</v>
      </c>
      <c r="H115" s="32">
        <f t="shared" si="10"/>
        <v>0.46778012304163313</v>
      </c>
      <c r="I115" s="32">
        <f t="shared" si="11"/>
        <v>3.6765331503821386E-2</v>
      </c>
      <c r="J115" s="39">
        <f t="shared" si="12"/>
        <v>-3.2219876958366866E-2</v>
      </c>
    </row>
    <row r="116" spans="1:10" x14ac:dyDescent="0.35">
      <c r="A116" s="25">
        <v>42996</v>
      </c>
      <c r="B116" s="21">
        <v>-2.7341080142974231E-4</v>
      </c>
      <c r="C116" s="11">
        <f t="shared" si="13"/>
        <v>112</v>
      </c>
      <c r="D116" s="21">
        <v>2.9197101033348462E-3</v>
      </c>
      <c r="E116" s="11">
        <f t="shared" si="7"/>
        <v>-7.935528237952591E-2</v>
      </c>
      <c r="F116" s="32">
        <f t="shared" si="8"/>
        <v>0.50909090909090904</v>
      </c>
      <c r="G116" s="32">
        <f t="shared" si="9"/>
        <v>0.50454545454545452</v>
      </c>
      <c r="H116" s="32">
        <f t="shared" si="10"/>
        <v>0.46837501795699626</v>
      </c>
      <c r="I116" s="32">
        <f t="shared" si="11"/>
        <v>4.0715891133912774E-2</v>
      </c>
      <c r="J116" s="39">
        <f t="shared" si="12"/>
        <v>-3.6170436588458255E-2</v>
      </c>
    </row>
    <row r="117" spans="1:10" x14ac:dyDescent="0.35">
      <c r="A117" s="25">
        <v>43010</v>
      </c>
      <c r="B117" s="21">
        <v>3.1099540596750769E-2</v>
      </c>
      <c r="C117" s="11">
        <f t="shared" si="13"/>
        <v>113</v>
      </c>
      <c r="D117" s="21">
        <v>3.5070176225029974E-3</v>
      </c>
      <c r="E117" s="11">
        <f t="shared" si="7"/>
        <v>-5.0196286678692852E-2</v>
      </c>
      <c r="F117" s="32">
        <f t="shared" si="8"/>
        <v>0.51363636363636367</v>
      </c>
      <c r="G117" s="32">
        <f t="shared" si="9"/>
        <v>0.50909090909090904</v>
      </c>
      <c r="H117" s="32">
        <f t="shared" si="10"/>
        <v>0.47998298531337119</v>
      </c>
      <c r="I117" s="32">
        <f t="shared" si="11"/>
        <v>3.3653378322992478E-2</v>
      </c>
      <c r="J117" s="39">
        <f t="shared" si="12"/>
        <v>-2.9107923777537847E-2</v>
      </c>
    </row>
    <row r="118" spans="1:10" x14ac:dyDescent="0.35">
      <c r="A118" s="25">
        <v>43017</v>
      </c>
      <c r="B118" s="21">
        <v>-5.1165546528369119E-3</v>
      </c>
      <c r="C118" s="11">
        <f t="shared" si="13"/>
        <v>114</v>
      </c>
      <c r="D118" s="21">
        <v>3.5335725813110445E-3</v>
      </c>
      <c r="E118" s="11">
        <f t="shared" si="7"/>
        <v>-4.8877870168690787E-2</v>
      </c>
      <c r="F118" s="32">
        <f t="shared" si="8"/>
        <v>0.51818181818181819</v>
      </c>
      <c r="G118" s="32">
        <f t="shared" si="9"/>
        <v>0.51363636363636367</v>
      </c>
      <c r="H118" s="32">
        <f t="shared" si="10"/>
        <v>0.4805083124129057</v>
      </c>
      <c r="I118" s="32">
        <f t="shared" si="11"/>
        <v>3.7673505768912485E-2</v>
      </c>
      <c r="J118" s="39">
        <f t="shared" si="12"/>
        <v>-3.3128051223457966E-2</v>
      </c>
    </row>
    <row r="119" spans="1:10" x14ac:dyDescent="0.35">
      <c r="A119" s="25">
        <v>43024</v>
      </c>
      <c r="B119" s="21">
        <v>1.4429448262861031E-2</v>
      </c>
      <c r="C119" s="11">
        <f t="shared" si="13"/>
        <v>115</v>
      </c>
      <c r="D119" s="21">
        <v>3.9852031109628653E-3</v>
      </c>
      <c r="E119" s="11">
        <f t="shared" si="7"/>
        <v>-2.6455046958228923E-2</v>
      </c>
      <c r="F119" s="32">
        <f t="shared" si="8"/>
        <v>0.52272727272727271</v>
      </c>
      <c r="G119" s="32">
        <f t="shared" si="9"/>
        <v>0.51818181818181819</v>
      </c>
      <c r="H119" s="32">
        <f t="shared" si="10"/>
        <v>0.48944719418388455</v>
      </c>
      <c r="I119" s="32">
        <f t="shared" si="11"/>
        <v>3.3280078543388159E-2</v>
      </c>
      <c r="J119" s="39">
        <f t="shared" si="12"/>
        <v>-2.8734623997933639E-2</v>
      </c>
    </row>
    <row r="120" spans="1:10" x14ac:dyDescent="0.35">
      <c r="A120" s="25">
        <v>43031</v>
      </c>
      <c r="B120" s="21">
        <v>1.2838579917186371E-2</v>
      </c>
      <c r="C120" s="11">
        <f t="shared" si="13"/>
        <v>116</v>
      </c>
      <c r="D120" s="21">
        <v>4.2402890388854421E-3</v>
      </c>
      <c r="E120" s="11">
        <f t="shared" si="7"/>
        <v>-1.3790387928880024E-2</v>
      </c>
      <c r="F120" s="32">
        <f t="shared" si="8"/>
        <v>0.52727272727272723</v>
      </c>
      <c r="G120" s="32">
        <f t="shared" si="9"/>
        <v>0.52272727272727271</v>
      </c>
      <c r="H120" s="32">
        <f t="shared" si="10"/>
        <v>0.49449860556368191</v>
      </c>
      <c r="I120" s="32">
        <f t="shared" si="11"/>
        <v>3.2774121709045312E-2</v>
      </c>
      <c r="J120" s="39">
        <f t="shared" si="12"/>
        <v>-2.8228667163590793E-2</v>
      </c>
    </row>
    <row r="121" spans="1:10" x14ac:dyDescent="0.35">
      <c r="A121" s="25">
        <v>43038</v>
      </c>
      <c r="B121" s="21">
        <v>1.8954007883674455E-2</v>
      </c>
      <c r="C121" s="11">
        <f t="shared" si="13"/>
        <v>117</v>
      </c>
      <c r="D121" s="21">
        <v>4.2918520815410843E-3</v>
      </c>
      <c r="E121" s="11">
        <f t="shared" si="7"/>
        <v>-1.1230355083996136E-2</v>
      </c>
      <c r="F121" s="32">
        <f t="shared" si="8"/>
        <v>0.53181818181818186</v>
      </c>
      <c r="G121" s="32">
        <f t="shared" si="9"/>
        <v>0.52727272727272723</v>
      </c>
      <c r="H121" s="32">
        <f t="shared" si="10"/>
        <v>0.49551983070708283</v>
      </c>
      <c r="I121" s="32">
        <f t="shared" si="11"/>
        <v>3.6298351111099025E-2</v>
      </c>
      <c r="J121" s="39">
        <f t="shared" si="12"/>
        <v>-3.1752896565644395E-2</v>
      </c>
    </row>
    <row r="122" spans="1:10" x14ac:dyDescent="0.35">
      <c r="A122" s="25">
        <v>43052</v>
      </c>
      <c r="B122" s="21">
        <v>4.3335710693684464E-2</v>
      </c>
      <c r="C122" s="11">
        <f t="shared" si="13"/>
        <v>118</v>
      </c>
      <c r="D122" s="21">
        <v>4.3956114730381293E-3</v>
      </c>
      <c r="E122" s="11">
        <f t="shared" si="7"/>
        <v>-6.0788466291603026E-3</v>
      </c>
      <c r="F122" s="32">
        <f t="shared" si="8"/>
        <v>0.53636363636363638</v>
      </c>
      <c r="G122" s="32">
        <f t="shared" si="9"/>
        <v>0.53181818181818186</v>
      </c>
      <c r="H122" s="32">
        <f t="shared" si="10"/>
        <v>0.49757490599905912</v>
      </c>
      <c r="I122" s="32">
        <f t="shared" si="11"/>
        <v>3.8788730364577251E-2</v>
      </c>
      <c r="J122" s="39">
        <f t="shared" si="12"/>
        <v>-3.4243275819122732E-2</v>
      </c>
    </row>
    <row r="123" spans="1:10" x14ac:dyDescent="0.35">
      <c r="A123" s="25">
        <v>43059</v>
      </c>
      <c r="B123" s="21">
        <v>-3.886518689280936E-3</v>
      </c>
      <c r="C123" s="11">
        <f t="shared" si="13"/>
        <v>119</v>
      </c>
      <c r="D123" s="21">
        <v>4.7940819646743755E-3</v>
      </c>
      <c r="E123" s="11">
        <f t="shared" si="7"/>
        <v>1.370465515366553E-2</v>
      </c>
      <c r="F123" s="32">
        <f t="shared" si="8"/>
        <v>0.54090909090909089</v>
      </c>
      <c r="G123" s="32">
        <f t="shared" si="9"/>
        <v>0.53636363636363638</v>
      </c>
      <c r="H123" s="32">
        <f t="shared" si="10"/>
        <v>0.50546719523935946</v>
      </c>
      <c r="I123" s="32">
        <f t="shared" si="11"/>
        <v>3.5441895669731438E-2</v>
      </c>
      <c r="J123" s="39">
        <f t="shared" si="12"/>
        <v>-3.0896441124276919E-2</v>
      </c>
    </row>
    <row r="124" spans="1:10" x14ac:dyDescent="0.35">
      <c r="A124" s="25">
        <v>43066</v>
      </c>
      <c r="B124" s="21">
        <v>5.6950710489250302E-3</v>
      </c>
      <c r="C124" s="11">
        <f t="shared" si="13"/>
        <v>120</v>
      </c>
      <c r="D124" s="21">
        <v>4.8602768822526626E-3</v>
      </c>
      <c r="E124" s="11">
        <f t="shared" si="7"/>
        <v>1.6991140093984582E-2</v>
      </c>
      <c r="F124" s="32">
        <f t="shared" si="8"/>
        <v>0.54545454545454541</v>
      </c>
      <c r="G124" s="32">
        <f t="shared" si="9"/>
        <v>0.54090909090909089</v>
      </c>
      <c r="H124" s="32">
        <f t="shared" si="10"/>
        <v>0.50677815803308313</v>
      </c>
      <c r="I124" s="32">
        <f t="shared" si="11"/>
        <v>3.8676387421462288E-2</v>
      </c>
      <c r="J124" s="39">
        <f t="shared" si="12"/>
        <v>-3.4130932876007769E-2</v>
      </c>
    </row>
    <row r="125" spans="1:10" x14ac:dyDescent="0.35">
      <c r="A125" s="25">
        <v>43073</v>
      </c>
      <c r="B125" s="21">
        <v>-9.8574079636123933E-3</v>
      </c>
      <c r="C125" s="11">
        <f t="shared" si="13"/>
        <v>121</v>
      </c>
      <c r="D125" s="21">
        <v>4.8840145924253587E-3</v>
      </c>
      <c r="E125" s="11">
        <f t="shared" si="7"/>
        <v>1.8169684155285953E-2</v>
      </c>
      <c r="F125" s="32">
        <f t="shared" si="8"/>
        <v>0.55000000000000004</v>
      </c>
      <c r="G125" s="32">
        <f t="shared" si="9"/>
        <v>0.54545454545454541</v>
      </c>
      <c r="H125" s="32">
        <f t="shared" si="10"/>
        <v>0.5072482564087748</v>
      </c>
      <c r="I125" s="32">
        <f t="shared" si="11"/>
        <v>4.2751743591225244E-2</v>
      </c>
      <c r="J125" s="39">
        <f t="shared" si="12"/>
        <v>-3.8206289045770614E-2</v>
      </c>
    </row>
    <row r="126" spans="1:10" x14ac:dyDescent="0.35">
      <c r="A126" s="25">
        <v>43080</v>
      </c>
      <c r="B126" s="21">
        <v>3.1308690159182216E-2</v>
      </c>
      <c r="C126" s="11">
        <f t="shared" si="13"/>
        <v>122</v>
      </c>
      <c r="D126" s="21">
        <v>4.9406052739085441E-3</v>
      </c>
      <c r="E126" s="11">
        <f t="shared" si="7"/>
        <v>2.0979332225878711E-2</v>
      </c>
      <c r="F126" s="32">
        <f t="shared" si="8"/>
        <v>0.55454545454545456</v>
      </c>
      <c r="G126" s="32">
        <f t="shared" si="9"/>
        <v>0.55000000000000004</v>
      </c>
      <c r="H126" s="32">
        <f t="shared" si="10"/>
        <v>0.50836892872890105</v>
      </c>
      <c r="I126" s="32">
        <f t="shared" si="11"/>
        <v>4.6176525816553515E-2</v>
      </c>
      <c r="J126" s="39">
        <f t="shared" si="12"/>
        <v>-4.1631071271098996E-2</v>
      </c>
    </row>
    <row r="127" spans="1:10" x14ac:dyDescent="0.35">
      <c r="A127" s="25">
        <v>43101</v>
      </c>
      <c r="B127" s="21">
        <v>2.928280520048783E-2</v>
      </c>
      <c r="C127" s="11">
        <f t="shared" si="13"/>
        <v>123</v>
      </c>
      <c r="D127" s="21">
        <v>5.5788150270389336E-3</v>
      </c>
      <c r="E127" s="11">
        <f t="shared" si="7"/>
        <v>5.2665552545545134E-2</v>
      </c>
      <c r="F127" s="32">
        <f t="shared" si="8"/>
        <v>0.55909090909090908</v>
      </c>
      <c r="G127" s="32">
        <f t="shared" si="9"/>
        <v>0.55454545454545456</v>
      </c>
      <c r="H127" s="32">
        <f t="shared" si="10"/>
        <v>0.52100080699811679</v>
      </c>
      <c r="I127" s="32">
        <f t="shared" si="11"/>
        <v>3.8090102092792288E-2</v>
      </c>
      <c r="J127" s="39">
        <f t="shared" si="12"/>
        <v>-3.3544647547337769E-2</v>
      </c>
    </row>
    <row r="128" spans="1:10" x14ac:dyDescent="0.35">
      <c r="A128" s="25">
        <v>43108</v>
      </c>
      <c r="B128" s="21">
        <v>3.5070176225029974E-3</v>
      </c>
      <c r="C128" s="11">
        <f t="shared" si="13"/>
        <v>124</v>
      </c>
      <c r="D128" s="21">
        <v>5.6950710489250302E-3</v>
      </c>
      <c r="E128" s="11">
        <f t="shared" si="7"/>
        <v>5.8437501195502881E-2</v>
      </c>
      <c r="F128" s="32">
        <f t="shared" si="8"/>
        <v>0.5636363636363636</v>
      </c>
      <c r="G128" s="32">
        <f t="shared" si="9"/>
        <v>0.55909090909090908</v>
      </c>
      <c r="H128" s="32">
        <f t="shared" si="10"/>
        <v>0.52329992791848223</v>
      </c>
      <c r="I128" s="32">
        <f t="shared" si="11"/>
        <v>4.0336435717881369E-2</v>
      </c>
      <c r="J128" s="39">
        <f t="shared" si="12"/>
        <v>-3.579098117242685E-2</v>
      </c>
    </row>
    <row r="129" spans="1:10" x14ac:dyDescent="0.35">
      <c r="A129" s="25">
        <v>43122</v>
      </c>
      <c r="B129" s="21">
        <v>-2.2989518224698718E-2</v>
      </c>
      <c r="C129" s="11">
        <f t="shared" si="13"/>
        <v>125</v>
      </c>
      <c r="D129" s="21">
        <v>5.8470700511864772E-3</v>
      </c>
      <c r="E129" s="11">
        <f t="shared" si="7"/>
        <v>6.5984038756864302E-2</v>
      </c>
      <c r="F129" s="32">
        <f t="shared" si="8"/>
        <v>0.56818181818181823</v>
      </c>
      <c r="G129" s="32">
        <f t="shared" si="9"/>
        <v>0.5636363636363636</v>
      </c>
      <c r="H129" s="32">
        <f t="shared" si="10"/>
        <v>0.52630473350741469</v>
      </c>
      <c r="I129" s="32">
        <f t="shared" si="11"/>
        <v>4.1877084674403542E-2</v>
      </c>
      <c r="J129" s="39">
        <f t="shared" si="12"/>
        <v>-3.7331630128948912E-2</v>
      </c>
    </row>
    <row r="130" spans="1:10" x14ac:dyDescent="0.35">
      <c r="A130" s="25">
        <v>43129</v>
      </c>
      <c r="B130" s="21">
        <v>4.8840145924253587E-3</v>
      </c>
      <c r="C130" s="11">
        <f t="shared" si="13"/>
        <v>126</v>
      </c>
      <c r="D130" s="21">
        <v>5.8651194523980576E-3</v>
      </c>
      <c r="E130" s="11">
        <f t="shared" si="7"/>
        <v>6.6880166245707848E-2</v>
      </c>
      <c r="F130" s="32">
        <f t="shared" si="8"/>
        <v>0.57272727272727275</v>
      </c>
      <c r="G130" s="32">
        <f t="shared" si="9"/>
        <v>0.56818181818181823</v>
      </c>
      <c r="H130" s="32">
        <f t="shared" si="10"/>
        <v>0.52666144863841657</v>
      </c>
      <c r="I130" s="32">
        <f t="shared" si="11"/>
        <v>4.6065824088856178E-2</v>
      </c>
      <c r="J130" s="39">
        <f t="shared" si="12"/>
        <v>-4.1520369543401658E-2</v>
      </c>
    </row>
    <row r="131" spans="1:10" x14ac:dyDescent="0.35">
      <c r="A131" s="25">
        <v>43136</v>
      </c>
      <c r="B131" s="21">
        <v>2.8813517904745685E-2</v>
      </c>
      <c r="C131" s="11">
        <f t="shared" si="13"/>
        <v>127</v>
      </c>
      <c r="D131" s="21">
        <v>6.3665517455416881E-3</v>
      </c>
      <c r="E131" s="11">
        <f t="shared" si="7"/>
        <v>9.1775577257545732E-2</v>
      </c>
      <c r="F131" s="32">
        <f t="shared" si="8"/>
        <v>0.57727272727272727</v>
      </c>
      <c r="G131" s="32">
        <f t="shared" si="9"/>
        <v>0.57272727272727275</v>
      </c>
      <c r="H131" s="32">
        <f t="shared" si="10"/>
        <v>0.53656182566089317</v>
      </c>
      <c r="I131" s="32">
        <f t="shared" si="11"/>
        <v>4.0710901611834105E-2</v>
      </c>
      <c r="J131" s="39">
        <f t="shared" si="12"/>
        <v>-3.6165447066379586E-2</v>
      </c>
    </row>
    <row r="132" spans="1:10" x14ac:dyDescent="0.35">
      <c r="A132" s="25">
        <v>43150</v>
      </c>
      <c r="B132" s="21">
        <v>4.9406052739085441E-3</v>
      </c>
      <c r="C132" s="11">
        <f t="shared" si="13"/>
        <v>128</v>
      </c>
      <c r="D132" s="21">
        <v>7.042282625412951E-3</v>
      </c>
      <c r="E132" s="11">
        <f t="shared" si="7"/>
        <v>0.1253246689650622</v>
      </c>
      <c r="F132" s="32">
        <f t="shared" si="8"/>
        <v>0.58181818181818179</v>
      </c>
      <c r="G132" s="32">
        <f t="shared" si="9"/>
        <v>0.57727272727272727</v>
      </c>
      <c r="H132" s="32">
        <f t="shared" si="10"/>
        <v>0.54986673843221678</v>
      </c>
      <c r="I132" s="32">
        <f t="shared" si="11"/>
        <v>3.1951443385965006E-2</v>
      </c>
      <c r="J132" s="39">
        <f t="shared" si="12"/>
        <v>-2.7405988840510487E-2</v>
      </c>
    </row>
    <row r="133" spans="1:10" x14ac:dyDescent="0.35">
      <c r="A133" s="25">
        <v>43157</v>
      </c>
      <c r="B133" s="21">
        <v>-2.6395540275168043E-2</v>
      </c>
      <c r="C133" s="11">
        <f t="shared" si="13"/>
        <v>129</v>
      </c>
      <c r="D133" s="21">
        <v>7.0838548884050419E-3</v>
      </c>
      <c r="E133" s="11">
        <f t="shared" si="7"/>
        <v>0.12738867359346748</v>
      </c>
      <c r="F133" s="32">
        <f t="shared" si="8"/>
        <v>0.58636363636363631</v>
      </c>
      <c r="G133" s="32">
        <f t="shared" si="9"/>
        <v>0.58181818181818179</v>
      </c>
      <c r="H133" s="32">
        <f t="shared" si="10"/>
        <v>0.55068360981559328</v>
      </c>
      <c r="I133" s="32">
        <f t="shared" si="11"/>
        <v>3.5680026548043031E-2</v>
      </c>
      <c r="J133" s="39">
        <f t="shared" si="12"/>
        <v>-3.1134572002588512E-2</v>
      </c>
    </row>
    <row r="134" spans="1:10" x14ac:dyDescent="0.35">
      <c r="A134" s="25">
        <v>43164</v>
      </c>
      <c r="B134" s="21">
        <v>1.6726793805313583E-2</v>
      </c>
      <c r="C134" s="11">
        <f t="shared" si="13"/>
        <v>130</v>
      </c>
      <c r="D134" s="21">
        <v>7.3386903934665546E-3</v>
      </c>
      <c r="E134" s="11">
        <f t="shared" ref="E134:E197" si="14">(D134-$M$2)/$M$3</f>
        <v>0.1400408994785251</v>
      </c>
      <c r="F134" s="32">
        <f t="shared" ref="F134:F197" si="15">C134/$M$1</f>
        <v>0.59090909090909094</v>
      </c>
      <c r="G134" s="32">
        <f t="shared" ref="G134:G197" si="16">(C134-1)/$M$1</f>
        <v>0.58636363636363631</v>
      </c>
      <c r="H134" s="32">
        <f t="shared" ref="H134:H197" si="17">_xlfn.NORM.S.DIST(E134,1)</f>
        <v>0.55568616216983457</v>
      </c>
      <c r="I134" s="32">
        <f t="shared" ref="I134:I197" si="18">F134-H134</f>
        <v>3.5222928739256365E-2</v>
      </c>
      <c r="J134" s="39">
        <f t="shared" ref="J134:J197" si="19">H134-G134</f>
        <v>-3.0677474193801735E-2</v>
      </c>
    </row>
    <row r="135" spans="1:10" x14ac:dyDescent="0.35">
      <c r="A135" s="25">
        <v>43171</v>
      </c>
      <c r="B135" s="21">
        <v>7.0838548884050419E-3</v>
      </c>
      <c r="C135" s="11">
        <f t="shared" si="13"/>
        <v>131</v>
      </c>
      <c r="D135" s="21">
        <v>7.3641225151350386E-3</v>
      </c>
      <c r="E135" s="11">
        <f t="shared" si="14"/>
        <v>0.14130356869727567</v>
      </c>
      <c r="F135" s="32">
        <f t="shared" si="15"/>
        <v>0.59545454545454546</v>
      </c>
      <c r="G135" s="32">
        <f t="shared" si="16"/>
        <v>0.59090909090909094</v>
      </c>
      <c r="H135" s="32">
        <f t="shared" si="17"/>
        <v>0.55618493475453146</v>
      </c>
      <c r="I135" s="32">
        <f t="shared" si="18"/>
        <v>3.9269610700014002E-2</v>
      </c>
      <c r="J135" s="39">
        <f t="shared" si="19"/>
        <v>-3.4724156154559482E-2</v>
      </c>
    </row>
    <row r="136" spans="1:10" x14ac:dyDescent="0.35">
      <c r="A136" s="25">
        <v>43178</v>
      </c>
      <c r="B136" s="21">
        <v>-3.5356548323077553E-3</v>
      </c>
      <c r="C136" s="11">
        <f t="shared" ref="C136:C199" si="20">1+C135</f>
        <v>132</v>
      </c>
      <c r="D136" s="21">
        <v>7.5019106517946917E-3</v>
      </c>
      <c r="E136" s="11">
        <f t="shared" si="14"/>
        <v>0.14814455668628573</v>
      </c>
      <c r="F136" s="32">
        <f t="shared" si="15"/>
        <v>0.6</v>
      </c>
      <c r="G136" s="32">
        <f t="shared" si="16"/>
        <v>0.59545454545454546</v>
      </c>
      <c r="H136" s="32">
        <f t="shared" si="17"/>
        <v>0.55888565688925773</v>
      </c>
      <c r="I136" s="32">
        <f t="shared" si="18"/>
        <v>4.1114343110742246E-2</v>
      </c>
      <c r="J136" s="39">
        <f t="shared" si="19"/>
        <v>-3.6568888565287727E-2</v>
      </c>
    </row>
    <row r="137" spans="1:10" x14ac:dyDescent="0.35">
      <c r="A137" s="25">
        <v>43192</v>
      </c>
      <c r="B137" s="21">
        <v>-1.4440435722336913E-3</v>
      </c>
      <c r="C137" s="11">
        <f t="shared" si="20"/>
        <v>133</v>
      </c>
      <c r="D137" s="21">
        <v>7.5267553891272491E-3</v>
      </c>
      <c r="E137" s="11">
        <f t="shared" si="14"/>
        <v>0.14937806309549104</v>
      </c>
      <c r="F137" s="32">
        <f t="shared" si="15"/>
        <v>0.6045454545454545</v>
      </c>
      <c r="G137" s="32">
        <f t="shared" si="16"/>
        <v>0.6</v>
      </c>
      <c r="H137" s="32">
        <f t="shared" si="17"/>
        <v>0.55937233968773814</v>
      </c>
      <c r="I137" s="32">
        <f t="shared" si="18"/>
        <v>4.5173114857716357E-2</v>
      </c>
      <c r="J137" s="39">
        <f t="shared" si="19"/>
        <v>-4.0627660312261837E-2</v>
      </c>
    </row>
    <row r="138" spans="1:10" x14ac:dyDescent="0.35">
      <c r="A138" s="25">
        <v>43206</v>
      </c>
      <c r="B138" s="21">
        <v>-8.6418849164435103E-3</v>
      </c>
      <c r="C138" s="11">
        <f t="shared" si="20"/>
        <v>134</v>
      </c>
      <c r="D138" s="21">
        <v>7.5575763360794333E-3</v>
      </c>
      <c r="E138" s="11">
        <f t="shared" si="14"/>
        <v>0.1509082799415945</v>
      </c>
      <c r="F138" s="32">
        <f t="shared" si="15"/>
        <v>0.60909090909090913</v>
      </c>
      <c r="G138" s="32">
        <f t="shared" si="16"/>
        <v>0.6045454545454545</v>
      </c>
      <c r="H138" s="32">
        <f t="shared" si="17"/>
        <v>0.55997596557813534</v>
      </c>
      <c r="I138" s="32">
        <f t="shared" si="18"/>
        <v>4.911494351277379E-2</v>
      </c>
      <c r="J138" s="39">
        <f t="shared" si="19"/>
        <v>-4.456948896731916E-2</v>
      </c>
    </row>
    <row r="139" spans="1:10" x14ac:dyDescent="0.35">
      <c r="A139" s="25">
        <v>43213</v>
      </c>
      <c r="B139" s="21">
        <v>1.5594404231325135E-2</v>
      </c>
      <c r="C139" s="11">
        <f t="shared" si="20"/>
        <v>135</v>
      </c>
      <c r="D139" s="21">
        <v>7.9260652724207226E-3</v>
      </c>
      <c r="E139" s="11">
        <f t="shared" si="14"/>
        <v>0.16920323949838484</v>
      </c>
      <c r="F139" s="32">
        <f t="shared" si="15"/>
        <v>0.61363636363636365</v>
      </c>
      <c r="G139" s="32">
        <f t="shared" si="16"/>
        <v>0.60909090909090913</v>
      </c>
      <c r="H139" s="32">
        <f t="shared" si="17"/>
        <v>0.56718160910966686</v>
      </c>
      <c r="I139" s="32">
        <f t="shared" si="18"/>
        <v>4.6454754526696784E-2</v>
      </c>
      <c r="J139" s="39">
        <f t="shared" si="19"/>
        <v>-4.1909299981242265E-2</v>
      </c>
    </row>
    <row r="140" spans="1:10" x14ac:dyDescent="0.35">
      <c r="A140" s="25">
        <v>43220</v>
      </c>
      <c r="B140" s="21">
        <v>9.1954670931003943E-3</v>
      </c>
      <c r="C140" s="11">
        <f t="shared" si="20"/>
        <v>136</v>
      </c>
      <c r="D140" s="21">
        <v>8.4746269909722356E-3</v>
      </c>
      <c r="E140" s="11">
        <f t="shared" si="14"/>
        <v>0.19643856046880392</v>
      </c>
      <c r="F140" s="32">
        <f t="shared" si="15"/>
        <v>0.61818181818181817</v>
      </c>
      <c r="G140" s="32">
        <f t="shared" si="16"/>
        <v>0.61363636363636365</v>
      </c>
      <c r="H140" s="32">
        <f t="shared" si="17"/>
        <v>0.57786654136550974</v>
      </c>
      <c r="I140" s="32">
        <f t="shared" si="18"/>
        <v>4.0315276816308421E-2</v>
      </c>
      <c r="J140" s="39">
        <f t="shared" si="19"/>
        <v>-3.5769822270853902E-2</v>
      </c>
    </row>
    <row r="141" spans="1:10" x14ac:dyDescent="0.35">
      <c r="A141" s="25">
        <v>43227</v>
      </c>
      <c r="B141" s="21">
        <v>-1.6147986407981992E-2</v>
      </c>
      <c r="C141" s="11">
        <f t="shared" si="20"/>
        <v>137</v>
      </c>
      <c r="D141" s="21">
        <v>8.5069768127044622E-3</v>
      </c>
      <c r="E141" s="11">
        <f t="shared" si="14"/>
        <v>0.19804468380628268</v>
      </c>
      <c r="F141" s="32">
        <f t="shared" si="15"/>
        <v>0.62272727272727268</v>
      </c>
      <c r="G141" s="32">
        <f t="shared" si="16"/>
        <v>0.61818181818181817</v>
      </c>
      <c r="H141" s="32">
        <f t="shared" si="17"/>
        <v>0.57849494828916415</v>
      </c>
      <c r="I141" s="32">
        <f t="shared" si="18"/>
        <v>4.4232324438108539E-2</v>
      </c>
      <c r="J141" s="39">
        <f t="shared" si="19"/>
        <v>-3.968686989265402E-2</v>
      </c>
    </row>
    <row r="142" spans="1:10" x14ac:dyDescent="0.35">
      <c r="A142" s="25">
        <v>43234</v>
      </c>
      <c r="B142" s="21">
        <v>0</v>
      </c>
      <c r="C142" s="11">
        <f t="shared" si="20"/>
        <v>138</v>
      </c>
      <c r="D142" s="21">
        <v>8.5705392211121775E-3</v>
      </c>
      <c r="E142" s="11">
        <f t="shared" si="14"/>
        <v>0.20120046835356772</v>
      </c>
      <c r="F142" s="32">
        <f t="shared" si="15"/>
        <v>0.62727272727272732</v>
      </c>
      <c r="G142" s="32">
        <f t="shared" si="16"/>
        <v>0.62272727272727268</v>
      </c>
      <c r="H142" s="32">
        <f t="shared" si="17"/>
        <v>0.57972908735578077</v>
      </c>
      <c r="I142" s="32">
        <f t="shared" si="18"/>
        <v>4.7543639916946545E-2</v>
      </c>
      <c r="J142" s="39">
        <f t="shared" si="19"/>
        <v>-4.2998185371491915E-2</v>
      </c>
    </row>
    <row r="143" spans="1:10" x14ac:dyDescent="0.35">
      <c r="A143" s="25">
        <v>43241</v>
      </c>
      <c r="B143" s="21">
        <v>-9.345862418237658E-3</v>
      </c>
      <c r="C143" s="11">
        <f t="shared" si="20"/>
        <v>139</v>
      </c>
      <c r="D143" s="21">
        <v>9.1954670931003943E-3</v>
      </c>
      <c r="E143" s="11">
        <f t="shared" si="14"/>
        <v>0.23222726187809939</v>
      </c>
      <c r="F143" s="32">
        <f t="shared" si="15"/>
        <v>0.63181818181818183</v>
      </c>
      <c r="G143" s="32">
        <f t="shared" si="16"/>
        <v>0.62727272727272732</v>
      </c>
      <c r="H143" s="32">
        <f t="shared" si="17"/>
        <v>0.59181924772351036</v>
      </c>
      <c r="I143" s="32">
        <f t="shared" si="18"/>
        <v>3.9998934094671479E-2</v>
      </c>
      <c r="J143" s="39">
        <f t="shared" si="19"/>
        <v>-3.545347954921696E-2</v>
      </c>
    </row>
    <row r="144" spans="1:10" x14ac:dyDescent="0.35">
      <c r="A144" s="25">
        <v>43248</v>
      </c>
      <c r="B144" s="21">
        <v>1.8605187831034486E-2</v>
      </c>
      <c r="C144" s="11">
        <f t="shared" si="20"/>
        <v>140</v>
      </c>
      <c r="D144" s="21">
        <v>1.0087201533400897E-2</v>
      </c>
      <c r="E144" s="11">
        <f t="shared" si="14"/>
        <v>0.27650062781054291</v>
      </c>
      <c r="F144" s="32">
        <f t="shared" si="15"/>
        <v>0.63636363636363635</v>
      </c>
      <c r="G144" s="32">
        <f t="shared" si="16"/>
        <v>0.63181818181818183</v>
      </c>
      <c r="H144" s="32">
        <f t="shared" si="17"/>
        <v>0.60891821124341261</v>
      </c>
      <c r="I144" s="32">
        <f t="shared" si="18"/>
        <v>2.7445425120223743E-2</v>
      </c>
      <c r="J144" s="39">
        <f t="shared" si="19"/>
        <v>-2.2899970574769224E-2</v>
      </c>
    </row>
    <row r="145" spans="1:10" x14ac:dyDescent="0.35">
      <c r="A145" s="25">
        <v>43255</v>
      </c>
      <c r="B145" s="21">
        <v>1.3730192811902037E-2</v>
      </c>
      <c r="C145" s="11">
        <f t="shared" si="20"/>
        <v>141</v>
      </c>
      <c r="D145" s="21">
        <v>1.0111309604320695E-2</v>
      </c>
      <c r="E145" s="11">
        <f t="shared" si="14"/>
        <v>0.27769755976418353</v>
      </c>
      <c r="F145" s="32">
        <f t="shared" si="15"/>
        <v>0.64090909090909087</v>
      </c>
      <c r="G145" s="32">
        <f t="shared" si="16"/>
        <v>0.63636363636363635</v>
      </c>
      <c r="H145" s="32">
        <f t="shared" si="17"/>
        <v>0.60937773301160336</v>
      </c>
      <c r="I145" s="32">
        <f t="shared" si="18"/>
        <v>3.1531357897487511E-2</v>
      </c>
      <c r="J145" s="39">
        <f t="shared" si="19"/>
        <v>-2.6985903352032992E-2</v>
      </c>
    </row>
    <row r="146" spans="1:10" x14ac:dyDescent="0.35">
      <c r="A146" s="25">
        <v>43262</v>
      </c>
      <c r="B146" s="21">
        <v>-4.6996319525774224E-2</v>
      </c>
      <c r="C146" s="11">
        <f t="shared" si="20"/>
        <v>142</v>
      </c>
      <c r="D146" s="21">
        <v>1.0215500784451858E-2</v>
      </c>
      <c r="E146" s="11">
        <f t="shared" si="14"/>
        <v>0.28287050591990859</v>
      </c>
      <c r="F146" s="32">
        <f t="shared" si="15"/>
        <v>0.6454545454545455</v>
      </c>
      <c r="G146" s="32">
        <f t="shared" si="16"/>
        <v>0.64090909090909087</v>
      </c>
      <c r="H146" s="32">
        <f t="shared" si="17"/>
        <v>0.61136194777787667</v>
      </c>
      <c r="I146" s="32">
        <f t="shared" si="18"/>
        <v>3.4092597676668834E-2</v>
      </c>
      <c r="J146" s="39">
        <f t="shared" si="19"/>
        <v>-2.9547143131214204E-2</v>
      </c>
    </row>
    <row r="147" spans="1:10" x14ac:dyDescent="0.35">
      <c r="A147" s="25">
        <v>43269</v>
      </c>
      <c r="B147" s="21">
        <v>2.1911584610946354E-2</v>
      </c>
      <c r="C147" s="11">
        <f t="shared" si="20"/>
        <v>143</v>
      </c>
      <c r="D147" s="21">
        <v>1.1015753604485309E-2</v>
      </c>
      <c r="E147" s="11">
        <f t="shared" si="14"/>
        <v>0.32260193754194105</v>
      </c>
      <c r="F147" s="32">
        <f t="shared" si="15"/>
        <v>0.65</v>
      </c>
      <c r="G147" s="32">
        <f t="shared" si="16"/>
        <v>0.6454545454545455</v>
      </c>
      <c r="H147" s="32">
        <f t="shared" si="17"/>
        <v>0.62650163691003424</v>
      </c>
      <c r="I147" s="32">
        <f t="shared" si="18"/>
        <v>2.3498363089965779E-2</v>
      </c>
      <c r="J147" s="39">
        <f t="shared" si="19"/>
        <v>-1.895290854451126E-2</v>
      </c>
    </row>
    <row r="148" spans="1:10" x14ac:dyDescent="0.35">
      <c r="A148" s="25">
        <v>43276</v>
      </c>
      <c r="B148" s="21">
        <v>1.3656039091205012E-2</v>
      </c>
      <c r="C148" s="11">
        <f t="shared" si="20"/>
        <v>144</v>
      </c>
      <c r="D148" s="21">
        <v>1.1168500970576383E-2</v>
      </c>
      <c r="E148" s="11">
        <f t="shared" si="14"/>
        <v>0.33018563031923032</v>
      </c>
      <c r="F148" s="32">
        <f t="shared" si="15"/>
        <v>0.65454545454545454</v>
      </c>
      <c r="G148" s="32">
        <f t="shared" si="16"/>
        <v>0.65</v>
      </c>
      <c r="H148" s="32">
        <f t="shared" si="17"/>
        <v>0.62937014805243396</v>
      </c>
      <c r="I148" s="32">
        <f t="shared" si="18"/>
        <v>2.5175306493020577E-2</v>
      </c>
      <c r="J148" s="39">
        <f t="shared" si="19"/>
        <v>-2.0629851947566058E-2</v>
      </c>
    </row>
    <row r="149" spans="1:10" x14ac:dyDescent="0.35">
      <c r="A149" s="25">
        <v>43283</v>
      </c>
      <c r="B149" s="21">
        <v>7.5575763360794333E-3</v>
      </c>
      <c r="C149" s="11">
        <f t="shared" si="20"/>
        <v>145</v>
      </c>
      <c r="D149" s="21">
        <v>1.117627386400501E-2</v>
      </c>
      <c r="E149" s="11">
        <f t="shared" si="14"/>
        <v>0.33057154359067864</v>
      </c>
      <c r="F149" s="32">
        <f t="shared" si="15"/>
        <v>0.65909090909090906</v>
      </c>
      <c r="G149" s="32">
        <f t="shared" si="16"/>
        <v>0.65454545454545454</v>
      </c>
      <c r="H149" s="32">
        <f t="shared" si="17"/>
        <v>0.62951592812223434</v>
      </c>
      <c r="I149" s="32">
        <f t="shared" si="18"/>
        <v>2.9574980968674724E-2</v>
      </c>
      <c r="J149" s="39">
        <f t="shared" si="19"/>
        <v>-2.5029526423220205E-2</v>
      </c>
    </row>
    <row r="150" spans="1:10" x14ac:dyDescent="0.35">
      <c r="A150" s="25">
        <v>43304</v>
      </c>
      <c r="B150" s="21">
        <v>2.0097774804996606E-2</v>
      </c>
      <c r="C150" s="11">
        <f t="shared" si="20"/>
        <v>146</v>
      </c>
      <c r="D150" s="21">
        <v>1.1331566009550018E-2</v>
      </c>
      <c r="E150" s="11">
        <f t="shared" si="14"/>
        <v>0.33828158110345152</v>
      </c>
      <c r="F150" s="32">
        <f t="shared" si="15"/>
        <v>0.66363636363636369</v>
      </c>
      <c r="G150" s="32">
        <f t="shared" si="16"/>
        <v>0.65909090909090906</v>
      </c>
      <c r="H150" s="32">
        <f t="shared" si="17"/>
        <v>0.63242449872056949</v>
      </c>
      <c r="I150" s="32">
        <f t="shared" si="18"/>
        <v>3.1211864915794196E-2</v>
      </c>
      <c r="J150" s="39">
        <f t="shared" si="19"/>
        <v>-2.6666410370339566E-2</v>
      </c>
    </row>
    <row r="151" spans="1:10" x14ac:dyDescent="0.35">
      <c r="A151" s="25">
        <v>43325</v>
      </c>
      <c r="B151" s="21">
        <v>1.4598799421152631E-2</v>
      </c>
      <c r="C151" s="11">
        <f t="shared" si="20"/>
        <v>147</v>
      </c>
      <c r="D151" s="21">
        <v>1.1540296738866158E-2</v>
      </c>
      <c r="E151" s="11">
        <f t="shared" si="14"/>
        <v>0.34864476945047229</v>
      </c>
      <c r="F151" s="32">
        <f t="shared" si="15"/>
        <v>0.66818181818181821</v>
      </c>
      <c r="G151" s="32">
        <f t="shared" si="16"/>
        <v>0.66363636363636369</v>
      </c>
      <c r="H151" s="32">
        <f t="shared" si="17"/>
        <v>0.63632199352331642</v>
      </c>
      <c r="I151" s="32">
        <f t="shared" si="18"/>
        <v>3.185982465850179E-2</v>
      </c>
      <c r="J151" s="39">
        <f t="shared" si="19"/>
        <v>-2.731437011304727E-2</v>
      </c>
    </row>
    <row r="152" spans="1:10" x14ac:dyDescent="0.35">
      <c r="A152" s="25">
        <v>43332</v>
      </c>
      <c r="B152" s="21">
        <v>1.7680018536172411E-2</v>
      </c>
      <c r="C152" s="11">
        <f t="shared" si="20"/>
        <v>148</v>
      </c>
      <c r="D152" s="21">
        <v>1.1560822401076006E-2</v>
      </c>
      <c r="E152" s="11">
        <f t="shared" si="14"/>
        <v>0.3496638398294476</v>
      </c>
      <c r="F152" s="32">
        <f t="shared" si="15"/>
        <v>0.67272727272727273</v>
      </c>
      <c r="G152" s="32">
        <f t="shared" si="16"/>
        <v>0.66818181818181821</v>
      </c>
      <c r="H152" s="32">
        <f t="shared" si="17"/>
        <v>0.63670450289806801</v>
      </c>
      <c r="I152" s="32">
        <f t="shared" si="18"/>
        <v>3.6022769829204715E-2</v>
      </c>
      <c r="J152" s="39">
        <f t="shared" si="19"/>
        <v>-3.1477315283750196E-2</v>
      </c>
    </row>
    <row r="153" spans="1:10" x14ac:dyDescent="0.35">
      <c r="A153" s="25">
        <v>43339</v>
      </c>
      <c r="B153" s="21">
        <v>8.5069768127044622E-3</v>
      </c>
      <c r="C153" s="11">
        <f t="shared" si="20"/>
        <v>149</v>
      </c>
      <c r="D153" s="21">
        <v>1.1594332780919227E-2</v>
      </c>
      <c r="E153" s="11">
        <f t="shared" si="14"/>
        <v>0.35132758325157465</v>
      </c>
      <c r="F153" s="32">
        <f t="shared" si="15"/>
        <v>0.67727272727272725</v>
      </c>
      <c r="G153" s="32">
        <f t="shared" si="16"/>
        <v>0.67272727272727273</v>
      </c>
      <c r="H153" s="32">
        <f t="shared" si="17"/>
        <v>0.63732869811043924</v>
      </c>
      <c r="I153" s="32">
        <f t="shared" si="18"/>
        <v>3.9944029162288008E-2</v>
      </c>
      <c r="J153" s="39">
        <f t="shared" si="19"/>
        <v>-3.5398574616833489E-2</v>
      </c>
    </row>
    <row r="154" spans="1:10" x14ac:dyDescent="0.35">
      <c r="A154" s="25">
        <v>43353</v>
      </c>
      <c r="B154" s="21">
        <v>2.6539555234612312E-2</v>
      </c>
      <c r="C154" s="11">
        <f t="shared" si="20"/>
        <v>150</v>
      </c>
      <c r="D154" s="21">
        <v>1.2008149628396561E-2</v>
      </c>
      <c r="E154" s="11">
        <f t="shared" si="14"/>
        <v>0.37187301010668211</v>
      </c>
      <c r="F154" s="32">
        <f t="shared" si="15"/>
        <v>0.68181818181818177</v>
      </c>
      <c r="G154" s="32">
        <f t="shared" si="16"/>
        <v>0.67727272727272725</v>
      </c>
      <c r="H154" s="32">
        <f t="shared" si="17"/>
        <v>0.64500629942806897</v>
      </c>
      <c r="I154" s="32">
        <f t="shared" si="18"/>
        <v>3.6811882390112793E-2</v>
      </c>
      <c r="J154" s="39">
        <f t="shared" si="19"/>
        <v>-3.2266427844658274E-2</v>
      </c>
    </row>
    <row r="155" spans="1:10" x14ac:dyDescent="0.35">
      <c r="A155" s="25">
        <v>43360</v>
      </c>
      <c r="B155" s="21">
        <v>2.9852963149681128E-2</v>
      </c>
      <c r="C155" s="11">
        <f t="shared" si="20"/>
        <v>151</v>
      </c>
      <c r="D155" s="21">
        <v>1.2578782206860185E-2</v>
      </c>
      <c r="E155" s="11">
        <f t="shared" si="14"/>
        <v>0.40020411835767689</v>
      </c>
      <c r="F155" s="32">
        <f t="shared" si="15"/>
        <v>0.6863636363636364</v>
      </c>
      <c r="G155" s="32">
        <f t="shared" si="16"/>
        <v>0.68181818181818177</v>
      </c>
      <c r="H155" s="32">
        <f t="shared" si="17"/>
        <v>0.65549690923736215</v>
      </c>
      <c r="I155" s="32">
        <f t="shared" si="18"/>
        <v>3.0866727126274252E-2</v>
      </c>
      <c r="J155" s="39">
        <f t="shared" si="19"/>
        <v>-2.6321272580819621E-2</v>
      </c>
    </row>
    <row r="156" spans="1:10" x14ac:dyDescent="0.35">
      <c r="A156" s="25">
        <v>43367</v>
      </c>
      <c r="B156" s="21">
        <v>-1.5668328157724665E-2</v>
      </c>
      <c r="C156" s="11">
        <f t="shared" si="20"/>
        <v>152</v>
      </c>
      <c r="D156" s="21">
        <v>1.2756131344436882E-2</v>
      </c>
      <c r="E156" s="11">
        <f t="shared" si="14"/>
        <v>0.40900925463018689</v>
      </c>
      <c r="F156" s="32">
        <f t="shared" si="15"/>
        <v>0.69090909090909092</v>
      </c>
      <c r="G156" s="32">
        <f t="shared" si="16"/>
        <v>0.6863636363636364</v>
      </c>
      <c r="H156" s="32">
        <f t="shared" si="17"/>
        <v>0.65873356523839277</v>
      </c>
      <c r="I156" s="32">
        <f t="shared" si="18"/>
        <v>3.2175525670698146E-2</v>
      </c>
      <c r="J156" s="39">
        <f t="shared" si="19"/>
        <v>-2.7630071125243627E-2</v>
      </c>
    </row>
    <row r="157" spans="1:10" x14ac:dyDescent="0.35">
      <c r="A157" s="25">
        <v>43381</v>
      </c>
      <c r="B157" s="21">
        <v>7.3386903934665546E-3</v>
      </c>
      <c r="C157" s="11">
        <f t="shared" si="20"/>
        <v>153</v>
      </c>
      <c r="D157" s="21">
        <v>1.2787898049755688E-2</v>
      </c>
      <c r="E157" s="11">
        <f t="shared" si="14"/>
        <v>0.41058642705449477</v>
      </c>
      <c r="F157" s="32">
        <f t="shared" si="15"/>
        <v>0.69545454545454544</v>
      </c>
      <c r="G157" s="32">
        <f t="shared" si="16"/>
        <v>0.69090909090909092</v>
      </c>
      <c r="H157" s="32">
        <f t="shared" si="17"/>
        <v>0.65931209104969457</v>
      </c>
      <c r="I157" s="32">
        <f t="shared" si="18"/>
        <v>3.6142454404850866E-2</v>
      </c>
      <c r="J157" s="39">
        <f t="shared" si="19"/>
        <v>-3.1596999859396346E-2</v>
      </c>
    </row>
    <row r="158" spans="1:10" x14ac:dyDescent="0.35">
      <c r="A158" s="25">
        <v>43388</v>
      </c>
      <c r="B158" s="21">
        <v>-2.1528533611010897E-3</v>
      </c>
      <c r="C158" s="11">
        <f t="shared" si="20"/>
        <v>154</v>
      </c>
      <c r="D158" s="21">
        <v>1.2838579917186371E-2</v>
      </c>
      <c r="E158" s="11">
        <f t="shared" si="14"/>
        <v>0.41310271078369792</v>
      </c>
      <c r="F158" s="32">
        <f t="shared" si="15"/>
        <v>0.7</v>
      </c>
      <c r="G158" s="32">
        <f t="shared" si="16"/>
        <v>0.69545454545454544</v>
      </c>
      <c r="H158" s="32">
        <f t="shared" si="17"/>
        <v>0.6602343182871746</v>
      </c>
      <c r="I158" s="32">
        <f t="shared" si="18"/>
        <v>3.9765681712825351E-2</v>
      </c>
      <c r="J158" s="39">
        <f t="shared" si="19"/>
        <v>-3.5220227167370832E-2</v>
      </c>
    </row>
    <row r="159" spans="1:10" x14ac:dyDescent="0.35">
      <c r="A159" s="25">
        <v>43395</v>
      </c>
      <c r="B159" s="21">
        <v>-2.3771700553162765E-2</v>
      </c>
      <c r="C159" s="11">
        <f t="shared" si="20"/>
        <v>155</v>
      </c>
      <c r="D159" s="21">
        <v>1.2921931416920588E-2</v>
      </c>
      <c r="E159" s="11">
        <f t="shared" si="14"/>
        <v>0.41724099599729514</v>
      </c>
      <c r="F159" s="32">
        <f t="shared" si="15"/>
        <v>0.70454545454545459</v>
      </c>
      <c r="G159" s="32">
        <f t="shared" si="16"/>
        <v>0.7</v>
      </c>
      <c r="H159" s="32">
        <f t="shared" si="17"/>
        <v>0.66174892914239503</v>
      </c>
      <c r="I159" s="32">
        <f t="shared" si="18"/>
        <v>4.279652540305956E-2</v>
      </c>
      <c r="J159" s="39">
        <f t="shared" si="19"/>
        <v>-3.825107085760493E-2</v>
      </c>
    </row>
    <row r="160" spans="1:10" x14ac:dyDescent="0.35">
      <c r="A160" s="25">
        <v>43402</v>
      </c>
      <c r="B160" s="21">
        <v>8.5705392211121775E-3</v>
      </c>
      <c r="C160" s="11">
        <f t="shared" si="20"/>
        <v>156</v>
      </c>
      <c r="D160" s="21">
        <v>1.2931807673353149E-2</v>
      </c>
      <c r="E160" s="11">
        <f t="shared" si="14"/>
        <v>0.4177313382957647</v>
      </c>
      <c r="F160" s="32">
        <f t="shared" si="15"/>
        <v>0.70909090909090911</v>
      </c>
      <c r="G160" s="32">
        <f t="shared" si="16"/>
        <v>0.70454545454545459</v>
      </c>
      <c r="H160" s="32">
        <f t="shared" si="17"/>
        <v>0.66192822151218722</v>
      </c>
      <c r="I160" s="32">
        <f t="shared" si="18"/>
        <v>4.7162687578721885E-2</v>
      </c>
      <c r="J160" s="39">
        <f t="shared" si="19"/>
        <v>-4.2617233033267365E-2</v>
      </c>
    </row>
    <row r="161" spans="1:10" x14ac:dyDescent="0.35">
      <c r="A161" s="25">
        <v>43409</v>
      </c>
      <c r="B161" s="21">
        <v>-4.3859719432543286E-3</v>
      </c>
      <c r="C161" s="11">
        <f t="shared" si="20"/>
        <v>157</v>
      </c>
      <c r="D161" s="21">
        <v>1.3100624045698056E-2</v>
      </c>
      <c r="E161" s="11">
        <f t="shared" si="14"/>
        <v>0.42611283472613143</v>
      </c>
      <c r="F161" s="32">
        <f t="shared" si="15"/>
        <v>0.71363636363636362</v>
      </c>
      <c r="G161" s="32">
        <f t="shared" si="16"/>
        <v>0.70909090909090911</v>
      </c>
      <c r="H161" s="32">
        <f t="shared" si="17"/>
        <v>0.664987185851458</v>
      </c>
      <c r="I161" s="32">
        <f t="shared" si="18"/>
        <v>4.8649177784905628E-2</v>
      </c>
      <c r="J161" s="39">
        <f t="shared" si="19"/>
        <v>-4.4103723239451109E-2</v>
      </c>
    </row>
    <row r="162" spans="1:10" x14ac:dyDescent="0.35">
      <c r="A162" s="25">
        <v>43416</v>
      </c>
      <c r="B162" s="21">
        <v>1.3100624045698056E-2</v>
      </c>
      <c r="C162" s="11">
        <f t="shared" si="20"/>
        <v>158</v>
      </c>
      <c r="D162" s="21">
        <v>1.3600365064684469E-2</v>
      </c>
      <c r="E162" s="11">
        <f t="shared" si="14"/>
        <v>0.45092427634498572</v>
      </c>
      <c r="F162" s="32">
        <f t="shared" si="15"/>
        <v>0.71818181818181814</v>
      </c>
      <c r="G162" s="32">
        <f t="shared" si="16"/>
        <v>0.71363636363636362</v>
      </c>
      <c r="H162" s="32">
        <f t="shared" si="17"/>
        <v>0.67397793691887165</v>
      </c>
      <c r="I162" s="32">
        <f t="shared" si="18"/>
        <v>4.4203881262946498E-2</v>
      </c>
      <c r="J162" s="39">
        <f t="shared" si="19"/>
        <v>-3.9658426717491979E-2</v>
      </c>
    </row>
    <row r="163" spans="1:10" x14ac:dyDescent="0.35">
      <c r="A163" s="25">
        <v>43423</v>
      </c>
      <c r="B163" s="21">
        <v>1.720472544963076E-2</v>
      </c>
      <c r="C163" s="11">
        <f t="shared" si="20"/>
        <v>159</v>
      </c>
      <c r="D163" s="21">
        <v>1.3656039091205012E-2</v>
      </c>
      <c r="E163" s="11">
        <f t="shared" si="14"/>
        <v>0.45368841378061725</v>
      </c>
      <c r="F163" s="32">
        <f t="shared" si="15"/>
        <v>0.72272727272727277</v>
      </c>
      <c r="G163" s="32">
        <f t="shared" si="16"/>
        <v>0.71818181818181814</v>
      </c>
      <c r="H163" s="32">
        <f t="shared" si="17"/>
        <v>0.67497344635852874</v>
      </c>
      <c r="I163" s="32">
        <f t="shared" si="18"/>
        <v>4.7753826368744035E-2</v>
      </c>
      <c r="J163" s="39">
        <f t="shared" si="19"/>
        <v>-4.3208371823289404E-2</v>
      </c>
    </row>
    <row r="164" spans="1:10" x14ac:dyDescent="0.35">
      <c r="A164" s="25">
        <v>43430</v>
      </c>
      <c r="B164" s="21">
        <v>-1.5037877364540559E-2</v>
      </c>
      <c r="C164" s="11">
        <f t="shared" si="20"/>
        <v>160</v>
      </c>
      <c r="D164" s="21">
        <v>1.3730192811902037E-2</v>
      </c>
      <c r="E164" s="11">
        <f t="shared" si="14"/>
        <v>0.4573700421480999</v>
      </c>
      <c r="F164" s="32">
        <f t="shared" si="15"/>
        <v>0.72727272727272729</v>
      </c>
      <c r="G164" s="32">
        <f t="shared" si="16"/>
        <v>0.72272727272727277</v>
      </c>
      <c r="H164" s="32">
        <f t="shared" si="17"/>
        <v>0.67629745333393076</v>
      </c>
      <c r="I164" s="32">
        <f t="shared" si="18"/>
        <v>5.0975273938796528E-2</v>
      </c>
      <c r="J164" s="39">
        <f t="shared" si="19"/>
        <v>-4.6429819393342009E-2</v>
      </c>
    </row>
    <row r="165" spans="1:10" x14ac:dyDescent="0.35">
      <c r="A165" s="25">
        <v>43437</v>
      </c>
      <c r="B165" s="21">
        <v>-4.3384015985981298E-3</v>
      </c>
      <c r="C165" s="11">
        <f t="shared" si="20"/>
        <v>161</v>
      </c>
      <c r="D165" s="21">
        <v>1.435743609831348E-2</v>
      </c>
      <c r="E165" s="11">
        <f t="shared" si="14"/>
        <v>0.48851179275560597</v>
      </c>
      <c r="F165" s="32">
        <f t="shared" si="15"/>
        <v>0.73181818181818181</v>
      </c>
      <c r="G165" s="32">
        <f t="shared" si="16"/>
        <v>0.72727272727272729</v>
      </c>
      <c r="H165" s="32">
        <f t="shared" si="17"/>
        <v>0.6874063126130785</v>
      </c>
      <c r="I165" s="32">
        <f t="shared" si="18"/>
        <v>4.4411869205103316E-2</v>
      </c>
      <c r="J165" s="39">
        <f t="shared" si="19"/>
        <v>-3.9866414659648797E-2</v>
      </c>
    </row>
    <row r="166" spans="1:10" x14ac:dyDescent="0.35">
      <c r="A166" s="25">
        <v>43444</v>
      </c>
      <c r="B166" s="21">
        <v>-1.7544309650909508E-2</v>
      </c>
      <c r="C166" s="11">
        <f t="shared" si="20"/>
        <v>162</v>
      </c>
      <c r="D166" s="21">
        <v>1.4429448262861031E-2</v>
      </c>
      <c r="E166" s="11">
        <f t="shared" si="14"/>
        <v>0.49208709585988741</v>
      </c>
      <c r="F166" s="32">
        <f t="shared" si="15"/>
        <v>0.73636363636363633</v>
      </c>
      <c r="G166" s="32">
        <f t="shared" si="16"/>
        <v>0.73181818181818181</v>
      </c>
      <c r="H166" s="32">
        <f t="shared" si="17"/>
        <v>0.68867111291628347</v>
      </c>
      <c r="I166" s="32">
        <f t="shared" si="18"/>
        <v>4.7692523447352864E-2</v>
      </c>
      <c r="J166" s="39">
        <f t="shared" si="19"/>
        <v>-4.3147068901898344E-2</v>
      </c>
    </row>
    <row r="167" spans="1:10" x14ac:dyDescent="0.35">
      <c r="A167" s="25">
        <v>43451</v>
      </c>
      <c r="B167" s="21">
        <v>3.5335725813110445E-3</v>
      </c>
      <c r="C167" s="11">
        <f t="shared" si="20"/>
        <v>163</v>
      </c>
      <c r="D167" s="21">
        <v>1.4598799421152631E-2</v>
      </c>
      <c r="E167" s="11">
        <f t="shared" si="14"/>
        <v>0.50049514366344716</v>
      </c>
      <c r="F167" s="32">
        <f t="shared" si="15"/>
        <v>0.74090909090909096</v>
      </c>
      <c r="G167" s="32">
        <f t="shared" si="16"/>
        <v>0.73636363636363633</v>
      </c>
      <c r="H167" s="32">
        <f t="shared" si="17"/>
        <v>0.69163676260561702</v>
      </c>
      <c r="I167" s="32">
        <f t="shared" si="18"/>
        <v>4.9272328303473945E-2</v>
      </c>
      <c r="J167" s="39">
        <f t="shared" si="19"/>
        <v>-4.4726873758019314E-2</v>
      </c>
    </row>
    <row r="168" spans="1:10" x14ac:dyDescent="0.35">
      <c r="A168" s="25">
        <v>43458</v>
      </c>
      <c r="B168" s="21">
        <v>3.7642341602875447E-2</v>
      </c>
      <c r="C168" s="11">
        <f t="shared" si="20"/>
        <v>164</v>
      </c>
      <c r="D168" s="21">
        <v>1.5594404231325135E-2</v>
      </c>
      <c r="E168" s="11">
        <f t="shared" si="14"/>
        <v>0.54992552797159855</v>
      </c>
      <c r="F168" s="32">
        <f t="shared" si="15"/>
        <v>0.74545454545454548</v>
      </c>
      <c r="G168" s="32">
        <f t="shared" si="16"/>
        <v>0.74090909090909096</v>
      </c>
      <c r="H168" s="32">
        <f t="shared" si="17"/>
        <v>0.70881477296411033</v>
      </c>
      <c r="I168" s="32">
        <f t="shared" si="18"/>
        <v>3.6639772490435152E-2</v>
      </c>
      <c r="J168" s="39">
        <f t="shared" si="19"/>
        <v>-3.2094317944980633E-2</v>
      </c>
    </row>
    <row r="169" spans="1:10" x14ac:dyDescent="0.35">
      <c r="A169" s="25">
        <v>43465</v>
      </c>
      <c r="B169" s="21">
        <v>-4.6818557536148879E-3</v>
      </c>
      <c r="C169" s="11">
        <f t="shared" si="20"/>
        <v>165</v>
      </c>
      <c r="D169" s="21">
        <v>1.6492462075725165E-2</v>
      </c>
      <c r="E169" s="11">
        <f t="shared" si="14"/>
        <v>0.59451284206056132</v>
      </c>
      <c r="F169" s="32">
        <f t="shared" si="15"/>
        <v>0.75</v>
      </c>
      <c r="G169" s="32">
        <f t="shared" si="16"/>
        <v>0.74545454545454548</v>
      </c>
      <c r="H169" s="32">
        <f t="shared" si="17"/>
        <v>0.72391542220867655</v>
      </c>
      <c r="I169" s="32">
        <f t="shared" si="18"/>
        <v>2.6084577791323449E-2</v>
      </c>
      <c r="J169" s="39">
        <f t="shared" si="19"/>
        <v>-2.153912324586893E-2</v>
      </c>
    </row>
    <row r="170" spans="1:10" x14ac:dyDescent="0.35">
      <c r="A170" s="25">
        <v>43472</v>
      </c>
      <c r="B170" s="21">
        <v>-1.7079423451561474E-3</v>
      </c>
      <c r="C170" s="11">
        <f t="shared" si="20"/>
        <v>166</v>
      </c>
      <c r="D170" s="21">
        <v>1.6726793805313583E-2</v>
      </c>
      <c r="E170" s="11">
        <f t="shared" si="14"/>
        <v>0.60614708421246732</v>
      </c>
      <c r="F170" s="32">
        <f t="shared" si="15"/>
        <v>0.75454545454545452</v>
      </c>
      <c r="G170" s="32">
        <f t="shared" si="16"/>
        <v>0.75</v>
      </c>
      <c r="H170" s="32">
        <f t="shared" si="17"/>
        <v>0.72779145628906172</v>
      </c>
      <c r="I170" s="32">
        <f t="shared" si="18"/>
        <v>2.6753998256392797E-2</v>
      </c>
      <c r="J170" s="39">
        <f t="shared" si="19"/>
        <v>-2.2208543710938278E-2</v>
      </c>
    </row>
    <row r="171" spans="1:10" x14ac:dyDescent="0.35">
      <c r="A171" s="25">
        <v>43486</v>
      </c>
      <c r="B171" s="21">
        <v>8.5324237258417558E-4</v>
      </c>
      <c r="C171" s="11">
        <f t="shared" si="20"/>
        <v>167</v>
      </c>
      <c r="D171" s="21">
        <v>1.6807118316381191E-2</v>
      </c>
      <c r="E171" s="11">
        <f t="shared" si="14"/>
        <v>0.61013508367858915</v>
      </c>
      <c r="F171" s="32">
        <f t="shared" si="15"/>
        <v>0.75909090909090904</v>
      </c>
      <c r="G171" s="32">
        <f t="shared" si="16"/>
        <v>0.75454545454545452</v>
      </c>
      <c r="H171" s="32">
        <f t="shared" si="17"/>
        <v>0.72911383607093061</v>
      </c>
      <c r="I171" s="32">
        <f t="shared" si="18"/>
        <v>2.9977073019978429E-2</v>
      </c>
      <c r="J171" s="39">
        <f t="shared" si="19"/>
        <v>-2.5431618474523909E-2</v>
      </c>
    </row>
    <row r="172" spans="1:10" x14ac:dyDescent="0.35">
      <c r="A172" s="25">
        <v>43493</v>
      </c>
      <c r="B172" s="21">
        <v>-4.2735107773820497E-3</v>
      </c>
      <c r="C172" s="11">
        <f t="shared" si="20"/>
        <v>168</v>
      </c>
      <c r="D172" s="21">
        <v>1.720472544963076E-2</v>
      </c>
      <c r="E172" s="11">
        <f t="shared" si="14"/>
        <v>0.62987572092679933</v>
      </c>
      <c r="F172" s="32">
        <f t="shared" si="15"/>
        <v>0.76363636363636367</v>
      </c>
      <c r="G172" s="32">
        <f t="shared" si="16"/>
        <v>0.75909090909090904</v>
      </c>
      <c r="H172" s="32">
        <f t="shared" si="17"/>
        <v>0.73561205050959977</v>
      </c>
      <c r="I172" s="32">
        <f t="shared" si="18"/>
        <v>2.80243131267639E-2</v>
      </c>
      <c r="J172" s="39">
        <f t="shared" si="19"/>
        <v>-2.347885858130927E-2</v>
      </c>
    </row>
    <row r="173" spans="1:10" x14ac:dyDescent="0.35">
      <c r="A173" s="25">
        <v>43500</v>
      </c>
      <c r="B173" s="21">
        <v>0</v>
      </c>
      <c r="C173" s="11">
        <f t="shared" si="20"/>
        <v>169</v>
      </c>
      <c r="D173" s="21">
        <v>1.7680018536172411E-2</v>
      </c>
      <c r="E173" s="11">
        <f t="shared" si="14"/>
        <v>0.65347335694333342</v>
      </c>
      <c r="F173" s="32">
        <f t="shared" si="15"/>
        <v>0.76818181818181819</v>
      </c>
      <c r="G173" s="32">
        <f t="shared" si="16"/>
        <v>0.76363636363636367</v>
      </c>
      <c r="H173" s="32">
        <f t="shared" si="17"/>
        <v>0.74327441985085652</v>
      </c>
      <c r="I173" s="32">
        <f t="shared" si="18"/>
        <v>2.4907398330961672E-2</v>
      </c>
      <c r="J173" s="39">
        <f t="shared" si="19"/>
        <v>-2.0361943785507153E-2</v>
      </c>
    </row>
    <row r="174" spans="1:10" x14ac:dyDescent="0.35">
      <c r="A174" s="25">
        <v>43507</v>
      </c>
      <c r="B174" s="21">
        <v>2.7456846233039289E-2</v>
      </c>
      <c r="C174" s="11">
        <f t="shared" si="20"/>
        <v>170</v>
      </c>
      <c r="D174" s="21">
        <v>1.8605187831034486E-2</v>
      </c>
      <c r="E174" s="11">
        <f t="shared" si="14"/>
        <v>0.69940671657345643</v>
      </c>
      <c r="F174" s="32">
        <f t="shared" si="15"/>
        <v>0.77272727272727271</v>
      </c>
      <c r="G174" s="32">
        <f t="shared" si="16"/>
        <v>0.76818181818181819</v>
      </c>
      <c r="H174" s="32">
        <f t="shared" si="17"/>
        <v>0.75785105423086319</v>
      </c>
      <c r="I174" s="32">
        <f t="shared" si="18"/>
        <v>1.4876218496409521E-2</v>
      </c>
      <c r="J174" s="39">
        <f t="shared" si="19"/>
        <v>-1.0330763950955002E-2</v>
      </c>
    </row>
    <row r="175" spans="1:10" x14ac:dyDescent="0.35">
      <c r="A175" s="25">
        <v>43514</v>
      </c>
      <c r="B175" s="21">
        <v>-5.0125418235442863E-3</v>
      </c>
      <c r="C175" s="11">
        <f t="shared" si="20"/>
        <v>171</v>
      </c>
      <c r="D175" s="21">
        <v>1.8954007883674455E-2</v>
      </c>
      <c r="E175" s="11">
        <f t="shared" si="14"/>
        <v>0.71672514360415318</v>
      </c>
      <c r="F175" s="32">
        <f t="shared" si="15"/>
        <v>0.77727272727272723</v>
      </c>
      <c r="G175" s="32">
        <f t="shared" si="16"/>
        <v>0.77272727272727271</v>
      </c>
      <c r="H175" s="32">
        <f t="shared" si="17"/>
        <v>0.76322814584319087</v>
      </c>
      <c r="I175" s="32">
        <f t="shared" si="18"/>
        <v>1.4044581429536351E-2</v>
      </c>
      <c r="J175" s="39">
        <f t="shared" si="19"/>
        <v>-9.4991268840818321E-3</v>
      </c>
    </row>
    <row r="176" spans="1:10" x14ac:dyDescent="0.35">
      <c r="A176" s="25">
        <v>43521</v>
      </c>
      <c r="B176" s="21">
        <v>-1.2642393415176468E-2</v>
      </c>
      <c r="C176" s="11">
        <f t="shared" si="20"/>
        <v>172</v>
      </c>
      <c r="D176" s="21">
        <v>1.9231361927887592E-2</v>
      </c>
      <c r="E176" s="11">
        <f t="shared" si="14"/>
        <v>0.73049538341697617</v>
      </c>
      <c r="F176" s="32">
        <f t="shared" si="15"/>
        <v>0.78181818181818186</v>
      </c>
      <c r="G176" s="32">
        <f t="shared" si="16"/>
        <v>0.77727272727272723</v>
      </c>
      <c r="H176" s="32">
        <f t="shared" si="17"/>
        <v>0.76745628307103342</v>
      </c>
      <c r="I176" s="32">
        <f t="shared" si="18"/>
        <v>1.4361898747148438E-2</v>
      </c>
      <c r="J176" s="39">
        <f t="shared" si="19"/>
        <v>-9.816444201693808E-3</v>
      </c>
    </row>
    <row r="177" spans="1:10" x14ac:dyDescent="0.35">
      <c r="A177" s="25">
        <v>43528</v>
      </c>
      <c r="B177" s="21">
        <v>-3.3984739591116212E-3</v>
      </c>
      <c r="C177" s="11">
        <f t="shared" si="20"/>
        <v>173</v>
      </c>
      <c r="D177" s="21">
        <v>2.0097774804996606E-2</v>
      </c>
      <c r="E177" s="11">
        <f t="shared" si="14"/>
        <v>0.77351156920419561</v>
      </c>
      <c r="F177" s="32">
        <f t="shared" si="15"/>
        <v>0.78636363636363638</v>
      </c>
      <c r="G177" s="32">
        <f t="shared" si="16"/>
        <v>0.78181818181818186</v>
      </c>
      <c r="H177" s="32">
        <f t="shared" si="17"/>
        <v>0.78039015771936993</v>
      </c>
      <c r="I177" s="32">
        <f t="shared" si="18"/>
        <v>5.97347864426645E-3</v>
      </c>
      <c r="J177" s="39">
        <f t="shared" si="19"/>
        <v>-1.4280240988119308E-3</v>
      </c>
    </row>
    <row r="178" spans="1:10" x14ac:dyDescent="0.35">
      <c r="A178" s="25">
        <v>43535</v>
      </c>
      <c r="B178" s="21">
        <v>0</v>
      </c>
      <c r="C178" s="11">
        <f t="shared" si="20"/>
        <v>174</v>
      </c>
      <c r="D178" s="21">
        <v>2.1171152232206315E-2</v>
      </c>
      <c r="E178" s="11">
        <f t="shared" si="14"/>
        <v>0.8268032550142288</v>
      </c>
      <c r="F178" s="32">
        <f t="shared" si="15"/>
        <v>0.79090909090909089</v>
      </c>
      <c r="G178" s="32">
        <f t="shared" si="16"/>
        <v>0.78636363636363638</v>
      </c>
      <c r="H178" s="32">
        <f t="shared" si="17"/>
        <v>0.79582570758938787</v>
      </c>
      <c r="I178" s="32">
        <f t="shared" si="18"/>
        <v>-4.9166166802969702E-3</v>
      </c>
      <c r="J178" s="39">
        <f t="shared" si="19"/>
        <v>9.4620712257514894E-3</v>
      </c>
    </row>
    <row r="179" spans="1:10" x14ac:dyDescent="0.35">
      <c r="A179" s="25">
        <v>43542</v>
      </c>
      <c r="B179" s="21">
        <v>-2.2376148729503619E-2</v>
      </c>
      <c r="C179" s="11">
        <f t="shared" si="20"/>
        <v>175</v>
      </c>
      <c r="D179" s="21">
        <v>2.1535152551297961E-2</v>
      </c>
      <c r="E179" s="11">
        <f t="shared" si="14"/>
        <v>0.84487536101165983</v>
      </c>
      <c r="F179" s="32">
        <f t="shared" si="15"/>
        <v>0.79545454545454541</v>
      </c>
      <c r="G179" s="32">
        <f t="shared" si="16"/>
        <v>0.79090909090909089</v>
      </c>
      <c r="H179" s="32">
        <f t="shared" si="17"/>
        <v>0.80090978375972821</v>
      </c>
      <c r="I179" s="32">
        <f t="shared" si="18"/>
        <v>-5.4552383051827968E-3</v>
      </c>
      <c r="J179" s="39">
        <f t="shared" si="19"/>
        <v>1.0000692850637316E-2</v>
      </c>
    </row>
    <row r="180" spans="1:10" x14ac:dyDescent="0.35">
      <c r="A180" s="25">
        <v>43549</v>
      </c>
      <c r="B180" s="21">
        <v>-4.7982643859198941E-3</v>
      </c>
      <c r="C180" s="11">
        <f t="shared" si="20"/>
        <v>176</v>
      </c>
      <c r="D180" s="21">
        <v>2.1881498982088743E-2</v>
      </c>
      <c r="E180" s="11">
        <f t="shared" si="14"/>
        <v>0.86207097618228024</v>
      </c>
      <c r="F180" s="32">
        <f t="shared" si="15"/>
        <v>0.8</v>
      </c>
      <c r="G180" s="32">
        <f t="shared" si="16"/>
        <v>0.79545454545454541</v>
      </c>
      <c r="H180" s="32">
        <f t="shared" si="17"/>
        <v>0.80567576915997841</v>
      </c>
      <c r="I180" s="32">
        <f t="shared" si="18"/>
        <v>-5.6757691599783611E-3</v>
      </c>
      <c r="J180" s="39">
        <f t="shared" si="19"/>
        <v>1.0221223705432991E-2</v>
      </c>
    </row>
    <row r="181" spans="1:10" x14ac:dyDescent="0.35">
      <c r="A181" s="25">
        <v>43556</v>
      </c>
      <c r="B181" s="21">
        <v>-8.7489069447610642E-4</v>
      </c>
      <c r="C181" s="11">
        <f t="shared" si="20"/>
        <v>177</v>
      </c>
      <c r="D181" s="21">
        <v>2.1911584610946354E-2</v>
      </c>
      <c r="E181" s="11">
        <f t="shared" si="14"/>
        <v>0.86356468551492849</v>
      </c>
      <c r="F181" s="32">
        <f t="shared" si="15"/>
        <v>0.80454545454545456</v>
      </c>
      <c r="G181" s="32">
        <f t="shared" si="16"/>
        <v>0.8</v>
      </c>
      <c r="H181" s="32">
        <f t="shared" si="17"/>
        <v>0.80608646460442257</v>
      </c>
      <c r="I181" s="32">
        <f t="shared" si="18"/>
        <v>-1.5410100589680065E-3</v>
      </c>
      <c r="J181" s="39">
        <f t="shared" si="19"/>
        <v>6.0864646044225257E-3</v>
      </c>
    </row>
    <row r="182" spans="1:10" x14ac:dyDescent="0.35">
      <c r="A182" s="25">
        <v>43563</v>
      </c>
      <c r="B182" s="21">
        <v>-3.5072372645654254E-3</v>
      </c>
      <c r="C182" s="11">
        <f t="shared" si="20"/>
        <v>178</v>
      </c>
      <c r="D182" s="21">
        <v>2.1918685707646275E-2</v>
      </c>
      <c r="E182" s="11">
        <f t="shared" si="14"/>
        <v>0.86391724501976419</v>
      </c>
      <c r="F182" s="32">
        <f t="shared" si="15"/>
        <v>0.80909090909090908</v>
      </c>
      <c r="G182" s="32">
        <f t="shared" si="16"/>
        <v>0.80454545454545456</v>
      </c>
      <c r="H182" s="32">
        <f t="shared" si="17"/>
        <v>0.80618332363747558</v>
      </c>
      <c r="I182" s="32">
        <f t="shared" si="18"/>
        <v>2.9075854534335033E-3</v>
      </c>
      <c r="J182" s="39">
        <f t="shared" si="19"/>
        <v>1.6378690920210159E-3</v>
      </c>
    </row>
    <row r="183" spans="1:10" x14ac:dyDescent="0.35">
      <c r="A183" s="25">
        <v>43570</v>
      </c>
      <c r="B183" s="21">
        <v>-7.4939737974080989E-3</v>
      </c>
      <c r="C183" s="11">
        <f t="shared" si="20"/>
        <v>179</v>
      </c>
      <c r="D183" s="21">
        <v>2.215346607169514E-2</v>
      </c>
      <c r="E183" s="11">
        <f t="shared" si="14"/>
        <v>0.87557376124424113</v>
      </c>
      <c r="F183" s="32">
        <f t="shared" si="15"/>
        <v>0.8136363636363636</v>
      </c>
      <c r="G183" s="32">
        <f t="shared" si="16"/>
        <v>0.80909090909090908</v>
      </c>
      <c r="H183" s="32">
        <f t="shared" si="17"/>
        <v>0.80936910257690109</v>
      </c>
      <c r="I183" s="32">
        <f t="shared" si="18"/>
        <v>4.2672610594625127E-3</v>
      </c>
      <c r="J183" s="39">
        <f t="shared" si="19"/>
        <v>2.7819348599200655E-4</v>
      </c>
    </row>
    <row r="184" spans="1:10" x14ac:dyDescent="0.35">
      <c r="A184" s="25">
        <v>43577</v>
      </c>
      <c r="B184" s="21">
        <v>-8.8889474172460393E-3</v>
      </c>
      <c r="C184" s="11">
        <f t="shared" si="20"/>
        <v>180</v>
      </c>
      <c r="D184" s="21">
        <v>2.2272635609123223E-2</v>
      </c>
      <c r="E184" s="11">
        <f t="shared" si="14"/>
        <v>0.88149036185997554</v>
      </c>
      <c r="F184" s="32">
        <f t="shared" si="15"/>
        <v>0.81818181818181823</v>
      </c>
      <c r="G184" s="32">
        <f t="shared" si="16"/>
        <v>0.8136363636363636</v>
      </c>
      <c r="H184" s="32">
        <f t="shared" si="17"/>
        <v>0.810973765802114</v>
      </c>
      <c r="I184" s="32">
        <f t="shared" si="18"/>
        <v>7.2080523797042328E-3</v>
      </c>
      <c r="J184" s="39">
        <f t="shared" si="19"/>
        <v>-2.6625978342496026E-3</v>
      </c>
    </row>
    <row r="185" spans="1:10" x14ac:dyDescent="0.35">
      <c r="A185" s="25">
        <v>43584</v>
      </c>
      <c r="B185" s="21">
        <v>1.0215500784451858E-2</v>
      </c>
      <c r="C185" s="11">
        <f t="shared" si="20"/>
        <v>181</v>
      </c>
      <c r="D185" s="21">
        <v>2.2441334472680454E-2</v>
      </c>
      <c r="E185" s="11">
        <f t="shared" si="14"/>
        <v>0.88986602414362559</v>
      </c>
      <c r="F185" s="32">
        <f t="shared" si="15"/>
        <v>0.82272727272727275</v>
      </c>
      <c r="G185" s="32">
        <f t="shared" si="16"/>
        <v>0.81818181818181823</v>
      </c>
      <c r="H185" s="32">
        <f t="shared" si="17"/>
        <v>0.81323108532855259</v>
      </c>
      <c r="I185" s="32">
        <f t="shared" si="18"/>
        <v>9.4961873987201573E-3</v>
      </c>
      <c r="J185" s="39">
        <f t="shared" si="19"/>
        <v>-4.9507328532656381E-3</v>
      </c>
    </row>
    <row r="186" spans="1:10" x14ac:dyDescent="0.35">
      <c r="A186" s="25">
        <v>43591</v>
      </c>
      <c r="B186" s="21">
        <v>4.4179368953616531E-4</v>
      </c>
      <c r="C186" s="11">
        <f t="shared" si="20"/>
        <v>182</v>
      </c>
      <c r="D186" s="21">
        <v>2.2581604696709313E-2</v>
      </c>
      <c r="E186" s="11">
        <f t="shared" si="14"/>
        <v>0.89683024429392366</v>
      </c>
      <c r="F186" s="32">
        <f t="shared" si="15"/>
        <v>0.82727272727272727</v>
      </c>
      <c r="G186" s="32">
        <f t="shared" si="16"/>
        <v>0.82272727272727275</v>
      </c>
      <c r="H186" s="32">
        <f t="shared" si="17"/>
        <v>0.81509524663124333</v>
      </c>
      <c r="I186" s="32">
        <f t="shared" si="18"/>
        <v>1.217748064148394E-2</v>
      </c>
      <c r="J186" s="39">
        <f t="shared" si="19"/>
        <v>-7.6320260960294206E-3</v>
      </c>
    </row>
    <row r="187" spans="1:10" x14ac:dyDescent="0.35">
      <c r="A187" s="25">
        <v>43598</v>
      </c>
      <c r="B187" s="21">
        <v>7.042282625412951E-3</v>
      </c>
      <c r="C187" s="11">
        <f t="shared" si="20"/>
        <v>183</v>
      </c>
      <c r="D187" s="21">
        <v>2.2947866888031965E-2</v>
      </c>
      <c r="E187" s="11">
        <f t="shared" si="14"/>
        <v>0.91501464907948049</v>
      </c>
      <c r="F187" s="32">
        <f t="shared" si="15"/>
        <v>0.83181818181818179</v>
      </c>
      <c r="G187" s="32">
        <f t="shared" si="16"/>
        <v>0.82727272727272727</v>
      </c>
      <c r="H187" s="32">
        <f t="shared" si="17"/>
        <v>0.81990803011401714</v>
      </c>
      <c r="I187" s="32">
        <f t="shared" si="18"/>
        <v>1.1910151704164651E-2</v>
      </c>
      <c r="J187" s="39">
        <f t="shared" si="19"/>
        <v>-7.3646971587101318E-3</v>
      </c>
    </row>
    <row r="188" spans="1:10" x14ac:dyDescent="0.35">
      <c r="A188" s="25">
        <v>43612</v>
      </c>
      <c r="B188" s="21">
        <v>4.7940819646743755E-3</v>
      </c>
      <c r="C188" s="11">
        <f t="shared" si="20"/>
        <v>184</v>
      </c>
      <c r="D188" s="21">
        <v>2.5521868795119338E-2</v>
      </c>
      <c r="E188" s="11">
        <f t="shared" si="14"/>
        <v>1.0428102384310409</v>
      </c>
      <c r="F188" s="32">
        <f t="shared" si="15"/>
        <v>0.83636363636363631</v>
      </c>
      <c r="G188" s="32">
        <f t="shared" si="16"/>
        <v>0.83181818181818179</v>
      </c>
      <c r="H188" s="32">
        <f t="shared" si="17"/>
        <v>0.85148190574361649</v>
      </c>
      <c r="I188" s="32">
        <f t="shared" si="18"/>
        <v>-1.5118269379980176E-2</v>
      </c>
      <c r="J188" s="39">
        <f t="shared" si="19"/>
        <v>1.9663723925434695E-2</v>
      </c>
    </row>
    <row r="189" spans="1:10" x14ac:dyDescent="0.35">
      <c r="A189" s="25">
        <v>43619</v>
      </c>
      <c r="B189" s="21">
        <v>7.3641225151350386E-3</v>
      </c>
      <c r="C189" s="11">
        <f t="shared" si="20"/>
        <v>185</v>
      </c>
      <c r="D189" s="21">
        <v>2.5523752685314996E-2</v>
      </c>
      <c r="E189" s="11">
        <f t="shared" si="14"/>
        <v>1.0429037709405411</v>
      </c>
      <c r="F189" s="32">
        <f t="shared" si="15"/>
        <v>0.84090909090909094</v>
      </c>
      <c r="G189" s="32">
        <f t="shared" si="16"/>
        <v>0.83636363636363631</v>
      </c>
      <c r="H189" s="32">
        <f t="shared" si="17"/>
        <v>0.85150356851476172</v>
      </c>
      <c r="I189" s="32">
        <f t="shared" si="18"/>
        <v>-1.0594477605670782E-2</v>
      </c>
      <c r="J189" s="39">
        <f t="shared" si="19"/>
        <v>1.5139932151125413E-2</v>
      </c>
    </row>
    <row r="190" spans="1:10" x14ac:dyDescent="0.35">
      <c r="A190" s="25">
        <v>43626</v>
      </c>
      <c r="B190" s="21">
        <v>-1.8293193047325376E-2</v>
      </c>
      <c r="C190" s="11">
        <f t="shared" si="20"/>
        <v>186</v>
      </c>
      <c r="D190" s="21">
        <v>2.6055113747332694E-2</v>
      </c>
      <c r="E190" s="11">
        <f t="shared" si="14"/>
        <v>1.0692851034065538</v>
      </c>
      <c r="F190" s="32">
        <f t="shared" si="15"/>
        <v>0.84545454545454546</v>
      </c>
      <c r="G190" s="32">
        <f t="shared" si="16"/>
        <v>0.84090909090909094</v>
      </c>
      <c r="H190" s="32">
        <f t="shared" si="17"/>
        <v>0.85752938952372459</v>
      </c>
      <c r="I190" s="32">
        <f t="shared" si="18"/>
        <v>-1.2074844069179136E-2</v>
      </c>
      <c r="J190" s="39">
        <f t="shared" si="19"/>
        <v>1.6620298614633655E-2</v>
      </c>
    </row>
    <row r="191" spans="1:10" x14ac:dyDescent="0.35">
      <c r="A191" s="25">
        <v>43633</v>
      </c>
      <c r="B191" s="21">
        <v>-7.9435545675150473E-3</v>
      </c>
      <c r="C191" s="11">
        <f t="shared" si="20"/>
        <v>187</v>
      </c>
      <c r="D191" s="21">
        <v>2.6539555234612312E-2</v>
      </c>
      <c r="E191" s="11">
        <f t="shared" si="14"/>
        <v>1.0933369447058088</v>
      </c>
      <c r="F191" s="32">
        <f t="shared" si="15"/>
        <v>0.85</v>
      </c>
      <c r="G191" s="32">
        <f t="shared" si="16"/>
        <v>0.84545454545454546</v>
      </c>
      <c r="H191" s="32">
        <f t="shared" si="17"/>
        <v>0.86287705622431066</v>
      </c>
      <c r="I191" s="32">
        <f t="shared" si="18"/>
        <v>-1.2877056224310679E-2</v>
      </c>
      <c r="J191" s="39">
        <f t="shared" si="19"/>
        <v>1.7422510769765198E-2</v>
      </c>
    </row>
    <row r="192" spans="1:10" x14ac:dyDescent="0.35">
      <c r="A192" s="25">
        <v>43640</v>
      </c>
      <c r="B192" s="21">
        <v>1.1015753604485309E-2</v>
      </c>
      <c r="C192" s="11">
        <f t="shared" si="20"/>
        <v>188</v>
      </c>
      <c r="D192" s="21">
        <v>2.7009459907491363E-2</v>
      </c>
      <c r="E192" s="11">
        <f t="shared" si="14"/>
        <v>1.1166670535314012</v>
      </c>
      <c r="F192" s="32">
        <f t="shared" si="15"/>
        <v>0.8545454545454545</v>
      </c>
      <c r="G192" s="32">
        <f t="shared" si="16"/>
        <v>0.85</v>
      </c>
      <c r="H192" s="32">
        <f t="shared" si="17"/>
        <v>0.86793164510875564</v>
      </c>
      <c r="I192" s="32">
        <f t="shared" si="18"/>
        <v>-1.3386190563301148E-2</v>
      </c>
      <c r="J192" s="39">
        <f t="shared" si="19"/>
        <v>1.7931645108755667E-2</v>
      </c>
    </row>
    <row r="193" spans="1:10" x14ac:dyDescent="0.35">
      <c r="A193" s="25">
        <v>43647</v>
      </c>
      <c r="B193" s="21">
        <v>1.435743609831348E-2</v>
      </c>
      <c r="C193" s="11">
        <f t="shared" si="20"/>
        <v>189</v>
      </c>
      <c r="D193" s="21">
        <v>2.7226812700213952E-2</v>
      </c>
      <c r="E193" s="11">
        <f t="shared" si="14"/>
        <v>1.1274583152498594</v>
      </c>
      <c r="F193" s="32">
        <f t="shared" si="15"/>
        <v>0.85909090909090913</v>
      </c>
      <c r="G193" s="32">
        <f t="shared" si="16"/>
        <v>0.8545454545454545</v>
      </c>
      <c r="H193" s="32">
        <f t="shared" si="17"/>
        <v>0.87022562234671852</v>
      </c>
      <c r="I193" s="32">
        <f t="shared" si="18"/>
        <v>-1.1134713255809392E-2</v>
      </c>
      <c r="J193" s="39">
        <f t="shared" si="19"/>
        <v>1.5680167801264022E-2</v>
      </c>
    </row>
    <row r="194" spans="1:10" x14ac:dyDescent="0.35">
      <c r="A194" s="25">
        <v>43654</v>
      </c>
      <c r="B194" s="21">
        <v>1.1168500970576383E-2</v>
      </c>
      <c r="C194" s="11">
        <f t="shared" si="20"/>
        <v>190</v>
      </c>
      <c r="D194" s="21">
        <v>2.7456846233039289E-2</v>
      </c>
      <c r="E194" s="11">
        <f t="shared" si="14"/>
        <v>1.1388791579528472</v>
      </c>
      <c r="F194" s="32">
        <f t="shared" si="15"/>
        <v>0.86363636363636365</v>
      </c>
      <c r="G194" s="32">
        <f t="shared" si="16"/>
        <v>0.85909090909090913</v>
      </c>
      <c r="H194" s="32">
        <f t="shared" si="17"/>
        <v>0.87262322012697013</v>
      </c>
      <c r="I194" s="32">
        <f t="shared" si="18"/>
        <v>-8.9868564906064874E-3</v>
      </c>
      <c r="J194" s="39">
        <f t="shared" si="19"/>
        <v>1.3532311036061007E-2</v>
      </c>
    </row>
    <row r="195" spans="1:10" x14ac:dyDescent="0.35">
      <c r="A195" s="25">
        <v>43661</v>
      </c>
      <c r="B195" s="21">
        <v>-6.8581494694540711E-3</v>
      </c>
      <c r="C195" s="11">
        <f t="shared" si="20"/>
        <v>191</v>
      </c>
      <c r="D195" s="21">
        <v>2.8813517904745685E-2</v>
      </c>
      <c r="E195" s="11">
        <f t="shared" si="14"/>
        <v>1.2062360061995026</v>
      </c>
      <c r="F195" s="32">
        <f t="shared" si="15"/>
        <v>0.86818181818181817</v>
      </c>
      <c r="G195" s="32">
        <f t="shared" si="16"/>
        <v>0.86363636363636365</v>
      </c>
      <c r="H195" s="32">
        <f t="shared" si="17"/>
        <v>0.88613674781924001</v>
      </c>
      <c r="I195" s="32">
        <f t="shared" si="18"/>
        <v>-1.7954929637421846E-2</v>
      </c>
      <c r="J195" s="39">
        <f t="shared" si="19"/>
        <v>2.2500384182876365E-2</v>
      </c>
    </row>
    <row r="196" spans="1:10" x14ac:dyDescent="0.35">
      <c r="A196" s="25">
        <v>43668</v>
      </c>
      <c r="B196" s="21">
        <v>0</v>
      </c>
      <c r="C196" s="11">
        <f t="shared" si="20"/>
        <v>192</v>
      </c>
      <c r="D196" s="21">
        <v>2.928280520048783E-2</v>
      </c>
      <c r="E196" s="11">
        <f t="shared" si="14"/>
        <v>1.2295354631149911</v>
      </c>
      <c r="F196" s="32">
        <f t="shared" si="15"/>
        <v>0.87272727272727268</v>
      </c>
      <c r="G196" s="32">
        <f t="shared" si="16"/>
        <v>0.86818181818181817</v>
      </c>
      <c r="H196" s="32">
        <f t="shared" si="17"/>
        <v>0.89056444496609222</v>
      </c>
      <c r="I196" s="32">
        <f t="shared" si="18"/>
        <v>-1.7837172238819532E-2</v>
      </c>
      <c r="J196" s="39">
        <f t="shared" si="19"/>
        <v>2.2382626784274051E-2</v>
      </c>
    </row>
    <row r="197" spans="1:10" x14ac:dyDescent="0.35">
      <c r="A197" s="25">
        <v>43675</v>
      </c>
      <c r="B197" s="21">
        <v>4.2918520815410843E-3</v>
      </c>
      <c r="C197" s="11">
        <f t="shared" si="20"/>
        <v>193</v>
      </c>
      <c r="D197" s="21">
        <v>2.9852963149681128E-2</v>
      </c>
      <c r="E197" s="11">
        <f t="shared" si="14"/>
        <v>1.2578430066875148</v>
      </c>
      <c r="F197" s="32">
        <f t="shared" si="15"/>
        <v>0.87727272727272732</v>
      </c>
      <c r="G197" s="32">
        <f t="shared" si="16"/>
        <v>0.87272727272727268</v>
      </c>
      <c r="H197" s="32">
        <f t="shared" si="17"/>
        <v>0.89577573061380944</v>
      </c>
      <c r="I197" s="32">
        <f t="shared" si="18"/>
        <v>-1.8503003341082125E-2</v>
      </c>
      <c r="J197" s="39">
        <f t="shared" si="19"/>
        <v>2.3048457886536755E-2</v>
      </c>
    </row>
    <row r="198" spans="1:10" x14ac:dyDescent="0.35">
      <c r="A198" s="25">
        <v>43682</v>
      </c>
      <c r="B198" s="21">
        <v>-1.7145310672405669E-3</v>
      </c>
      <c r="C198" s="11">
        <f t="shared" si="20"/>
        <v>194</v>
      </c>
      <c r="D198" s="21">
        <v>3.0459207484708439E-2</v>
      </c>
      <c r="E198" s="11">
        <f t="shared" ref="E198:E224" si="21">(D198-$M$2)/$M$3</f>
        <v>1.2879421887714657</v>
      </c>
      <c r="F198" s="32">
        <f t="shared" ref="F198:F224" si="22">C198/$M$1</f>
        <v>0.88181818181818183</v>
      </c>
      <c r="G198" s="32">
        <f t="shared" ref="G198:G224" si="23">(C198-1)/$M$1</f>
        <v>0.87727272727272732</v>
      </c>
      <c r="H198" s="32">
        <f t="shared" ref="H198:H224" si="24">_xlfn.NORM.S.DIST(E198,1)</f>
        <v>0.90111695596851282</v>
      </c>
      <c r="I198" s="32">
        <f t="shared" ref="I198:I224" si="25">F198-H198</f>
        <v>-1.9298774150330988E-2</v>
      </c>
      <c r="J198" s="39">
        <f t="shared" ref="J198:J224" si="26">H198-G198</f>
        <v>2.3844228695785508E-2</v>
      </c>
    </row>
    <row r="199" spans="1:10" x14ac:dyDescent="0.35">
      <c r="A199" s="25">
        <v>43689</v>
      </c>
      <c r="B199" s="21">
        <v>1.2787898049755688E-2</v>
      </c>
      <c r="C199" s="11">
        <f t="shared" si="20"/>
        <v>195</v>
      </c>
      <c r="D199" s="21">
        <v>3.1032109247728461E-2</v>
      </c>
      <c r="E199" s="11">
        <f t="shared" si="21"/>
        <v>1.3163859588572999</v>
      </c>
      <c r="F199" s="32">
        <f t="shared" si="22"/>
        <v>0.88636363636363635</v>
      </c>
      <c r="G199" s="32">
        <f t="shared" si="23"/>
        <v>0.88181818181818183</v>
      </c>
      <c r="H199" s="32">
        <f t="shared" si="24"/>
        <v>0.90597773362334721</v>
      </c>
      <c r="I199" s="32">
        <f t="shared" si="25"/>
        <v>-1.9614097259710861E-2</v>
      </c>
      <c r="J199" s="39">
        <f t="shared" si="26"/>
        <v>2.415955180516538E-2</v>
      </c>
    </row>
    <row r="200" spans="1:10" x14ac:dyDescent="0.35">
      <c r="A200" s="25">
        <v>43696</v>
      </c>
      <c r="B200" s="21">
        <v>-2.5445306349947613E-3</v>
      </c>
      <c r="C200" s="11">
        <f t="shared" ref="C200:C224" si="27">1+C199</f>
        <v>196</v>
      </c>
      <c r="D200" s="21">
        <v>3.1099540596750769E-2</v>
      </c>
      <c r="E200" s="11">
        <f t="shared" si="21"/>
        <v>1.3197338308869782</v>
      </c>
      <c r="F200" s="32">
        <f t="shared" si="22"/>
        <v>0.89090909090909087</v>
      </c>
      <c r="G200" s="32">
        <f t="shared" si="23"/>
        <v>0.88636363636363635</v>
      </c>
      <c r="H200" s="32">
        <f t="shared" si="24"/>
        <v>0.90653804971610596</v>
      </c>
      <c r="I200" s="32">
        <f t="shared" si="25"/>
        <v>-1.5628958807015092E-2</v>
      </c>
      <c r="J200" s="39">
        <f t="shared" si="26"/>
        <v>2.0174413352469611E-2</v>
      </c>
    </row>
    <row r="201" spans="1:10" x14ac:dyDescent="0.35">
      <c r="A201" s="25">
        <v>43703</v>
      </c>
      <c r="B201" s="21">
        <v>2.7226812700213952E-2</v>
      </c>
      <c r="C201" s="11">
        <f t="shared" si="27"/>
        <v>197</v>
      </c>
      <c r="D201" s="21">
        <v>3.1308690159182216E-2</v>
      </c>
      <c r="E201" s="11">
        <f t="shared" si="21"/>
        <v>1.3301178137115257</v>
      </c>
      <c r="F201" s="32">
        <f t="shared" si="22"/>
        <v>0.8954545454545455</v>
      </c>
      <c r="G201" s="32">
        <f t="shared" si="23"/>
        <v>0.89090909090909087</v>
      </c>
      <c r="H201" s="32">
        <f t="shared" si="24"/>
        <v>0.90826027142646926</v>
      </c>
      <c r="I201" s="32">
        <f t="shared" si="25"/>
        <v>-1.2805725971923754E-2</v>
      </c>
      <c r="J201" s="39">
        <f t="shared" si="26"/>
        <v>1.7351180517378384E-2</v>
      </c>
    </row>
    <row r="202" spans="1:10" x14ac:dyDescent="0.35">
      <c r="A202" s="25">
        <v>43710</v>
      </c>
      <c r="B202" s="21">
        <v>3.5319279007561336E-2</v>
      </c>
      <c r="C202" s="11">
        <f t="shared" si="27"/>
        <v>198</v>
      </c>
      <c r="D202" s="21">
        <v>3.203935374461666E-2</v>
      </c>
      <c r="E202" s="11">
        <f t="shared" si="21"/>
        <v>1.3663942373074891</v>
      </c>
      <c r="F202" s="32">
        <f t="shared" si="22"/>
        <v>0.9</v>
      </c>
      <c r="G202" s="32">
        <f t="shared" si="23"/>
        <v>0.8954545454545455</v>
      </c>
      <c r="H202" s="32">
        <f t="shared" si="24"/>
        <v>0.91409237171433633</v>
      </c>
      <c r="I202" s="32">
        <f t="shared" si="25"/>
        <v>-1.4092371714336305E-2</v>
      </c>
      <c r="J202" s="39">
        <f t="shared" si="26"/>
        <v>1.8637826259790824E-2</v>
      </c>
    </row>
    <row r="203" spans="1:10" x14ac:dyDescent="0.35">
      <c r="A203" s="25">
        <v>43717</v>
      </c>
      <c r="B203" s="21">
        <v>-3.996807878520206E-3</v>
      </c>
      <c r="C203" s="11">
        <f t="shared" si="27"/>
        <v>199</v>
      </c>
      <c r="D203" s="21">
        <v>3.2190687272051946E-2</v>
      </c>
      <c r="E203" s="11">
        <f t="shared" si="21"/>
        <v>1.3739077349758444</v>
      </c>
      <c r="F203" s="32">
        <f t="shared" si="22"/>
        <v>0.90454545454545454</v>
      </c>
      <c r="G203" s="32">
        <f t="shared" si="23"/>
        <v>0.9</v>
      </c>
      <c r="H203" s="32">
        <f t="shared" si="24"/>
        <v>0.91526483599912623</v>
      </c>
      <c r="I203" s="32">
        <f t="shared" si="25"/>
        <v>-1.0719381453671684E-2</v>
      </c>
      <c r="J203" s="39">
        <f t="shared" si="26"/>
        <v>1.5264835999126203E-2</v>
      </c>
    </row>
    <row r="204" spans="1:10" x14ac:dyDescent="0.35">
      <c r="A204" s="25">
        <v>43724</v>
      </c>
      <c r="B204" s="21">
        <v>-4.8173517490440743E-3</v>
      </c>
      <c r="C204" s="11">
        <f t="shared" si="27"/>
        <v>200</v>
      </c>
      <c r="D204" s="21">
        <v>3.3901551675681416E-2</v>
      </c>
      <c r="E204" s="11">
        <f t="shared" si="21"/>
        <v>1.4588497562542351</v>
      </c>
      <c r="F204" s="32">
        <f t="shared" si="22"/>
        <v>0.90909090909090906</v>
      </c>
      <c r="G204" s="32">
        <f t="shared" si="23"/>
        <v>0.90454545454545454</v>
      </c>
      <c r="H204" s="32">
        <f t="shared" si="24"/>
        <v>0.92769676775819765</v>
      </c>
      <c r="I204" s="32">
        <f t="shared" si="25"/>
        <v>-1.8605858667288588E-2</v>
      </c>
      <c r="J204" s="39">
        <f t="shared" si="26"/>
        <v>2.3151313212743108E-2</v>
      </c>
    </row>
    <row r="205" spans="1:10" x14ac:dyDescent="0.35">
      <c r="A205" s="25">
        <v>43731</v>
      </c>
      <c r="B205" s="21">
        <v>-5.2451199531476558E-3</v>
      </c>
      <c r="C205" s="11">
        <f t="shared" si="27"/>
        <v>201</v>
      </c>
      <c r="D205" s="21">
        <v>3.4062357459188626E-2</v>
      </c>
      <c r="E205" s="11">
        <f t="shared" si="21"/>
        <v>1.4668335381690267</v>
      </c>
      <c r="F205" s="32">
        <f t="shared" si="22"/>
        <v>0.91363636363636369</v>
      </c>
      <c r="G205" s="32">
        <f t="shared" si="23"/>
        <v>0.90909090909090906</v>
      </c>
      <c r="H205" s="32">
        <f t="shared" si="24"/>
        <v>0.9287893280955517</v>
      </c>
      <c r="I205" s="32">
        <f t="shared" si="25"/>
        <v>-1.5152964459188012E-2</v>
      </c>
      <c r="J205" s="39">
        <f t="shared" si="26"/>
        <v>1.9698419004642642E-2</v>
      </c>
    </row>
    <row r="206" spans="1:10" x14ac:dyDescent="0.35">
      <c r="A206" s="25">
        <v>43738</v>
      </c>
      <c r="B206" s="21">
        <v>1.9231361927887592E-2</v>
      </c>
      <c r="C206" s="11">
        <f t="shared" si="27"/>
        <v>202</v>
      </c>
      <c r="D206" s="21">
        <v>3.4133006369458617E-2</v>
      </c>
      <c r="E206" s="11">
        <f t="shared" si="21"/>
        <v>1.4703411576079011</v>
      </c>
      <c r="F206" s="32">
        <f t="shared" si="22"/>
        <v>0.91818181818181821</v>
      </c>
      <c r="G206" s="32">
        <f t="shared" si="23"/>
        <v>0.91363636363636369</v>
      </c>
      <c r="H206" s="32">
        <f t="shared" si="24"/>
        <v>0.92926531032689463</v>
      </c>
      <c r="I206" s="32">
        <f t="shared" si="25"/>
        <v>-1.1083492145076423E-2</v>
      </c>
      <c r="J206" s="39">
        <f t="shared" si="26"/>
        <v>1.5628946690530943E-2</v>
      </c>
    </row>
    <row r="207" spans="1:10" x14ac:dyDescent="0.35">
      <c r="A207" s="25">
        <v>43745</v>
      </c>
      <c r="B207" s="21">
        <v>-2.3837913552762504E-3</v>
      </c>
      <c r="C207" s="11">
        <f t="shared" si="27"/>
        <v>203</v>
      </c>
      <c r="D207" s="21">
        <v>3.4133006369458617E-2</v>
      </c>
      <c r="E207" s="11">
        <f t="shared" si="21"/>
        <v>1.4703411576079011</v>
      </c>
      <c r="F207" s="32">
        <f t="shared" si="22"/>
        <v>0.92272727272727273</v>
      </c>
      <c r="G207" s="32">
        <f t="shared" si="23"/>
        <v>0.91818181818181821</v>
      </c>
      <c r="H207" s="32">
        <f t="shared" si="24"/>
        <v>0.92926531032689463</v>
      </c>
      <c r="I207" s="32">
        <f t="shared" si="25"/>
        <v>-6.5380375996219042E-3</v>
      </c>
      <c r="J207" s="39">
        <f t="shared" si="26"/>
        <v>1.1083492145076423E-2</v>
      </c>
    </row>
    <row r="208" spans="1:10" x14ac:dyDescent="0.35">
      <c r="A208" s="25">
        <v>43752</v>
      </c>
      <c r="B208" s="21">
        <v>0</v>
      </c>
      <c r="C208" s="11">
        <f t="shared" si="27"/>
        <v>204</v>
      </c>
      <c r="D208" s="21">
        <v>3.5319279007561336E-2</v>
      </c>
      <c r="E208" s="11">
        <f t="shared" si="21"/>
        <v>1.5292379325094827</v>
      </c>
      <c r="F208" s="32">
        <f t="shared" si="22"/>
        <v>0.92727272727272725</v>
      </c>
      <c r="G208" s="32">
        <f t="shared" si="23"/>
        <v>0.92272727272727273</v>
      </c>
      <c r="H208" s="32">
        <f t="shared" si="24"/>
        <v>0.93689726494109093</v>
      </c>
      <c r="I208" s="32">
        <f t="shared" si="25"/>
        <v>-9.6245376683636863E-3</v>
      </c>
      <c r="J208" s="39">
        <f t="shared" si="26"/>
        <v>1.4169992213818206E-2</v>
      </c>
    </row>
    <row r="209" spans="1:10" x14ac:dyDescent="0.35">
      <c r="A209" s="25">
        <v>43759</v>
      </c>
      <c r="B209" s="21">
        <v>-4.3850977184185531E-3</v>
      </c>
      <c r="C209" s="11">
        <f t="shared" si="27"/>
        <v>205</v>
      </c>
      <c r="D209" s="21">
        <v>3.6025822256762034E-2</v>
      </c>
      <c r="E209" s="11">
        <f t="shared" si="21"/>
        <v>1.5643168151961477</v>
      </c>
      <c r="F209" s="32">
        <f t="shared" si="22"/>
        <v>0.93181818181818177</v>
      </c>
      <c r="G209" s="32">
        <f t="shared" si="23"/>
        <v>0.92727272727272725</v>
      </c>
      <c r="H209" s="32">
        <f t="shared" si="24"/>
        <v>0.94112840744270332</v>
      </c>
      <c r="I209" s="32">
        <f t="shared" si="25"/>
        <v>-9.3102256245215509E-3</v>
      </c>
      <c r="J209" s="39">
        <f t="shared" si="26"/>
        <v>1.385568016997607E-2</v>
      </c>
    </row>
    <row r="210" spans="1:10" x14ac:dyDescent="0.35">
      <c r="A210" s="25">
        <v>43766</v>
      </c>
      <c r="B210" s="21">
        <v>-9.2314522727463232E-3</v>
      </c>
      <c r="C210" s="11">
        <f t="shared" si="27"/>
        <v>206</v>
      </c>
      <c r="D210" s="21">
        <v>3.6617363238223309E-2</v>
      </c>
      <c r="E210" s="11">
        <f t="shared" si="21"/>
        <v>1.5936859963701375</v>
      </c>
      <c r="F210" s="32">
        <f t="shared" si="22"/>
        <v>0.9363636363636364</v>
      </c>
      <c r="G210" s="32">
        <f t="shared" si="23"/>
        <v>0.93181818181818177</v>
      </c>
      <c r="H210" s="32">
        <f t="shared" si="24"/>
        <v>0.94449680886051901</v>
      </c>
      <c r="I210" s="32">
        <f t="shared" si="25"/>
        <v>-8.1331724968826125E-3</v>
      </c>
      <c r="J210" s="39">
        <f t="shared" si="26"/>
        <v>1.2678627042337243E-2</v>
      </c>
    </row>
    <row r="211" spans="1:10" x14ac:dyDescent="0.35">
      <c r="A211" s="25">
        <v>43773</v>
      </c>
      <c r="B211" s="21">
        <v>-5.2557226296711659E-3</v>
      </c>
      <c r="C211" s="11">
        <f t="shared" si="27"/>
        <v>207</v>
      </c>
      <c r="D211" s="21">
        <v>3.7642341602875447E-2</v>
      </c>
      <c r="E211" s="11">
        <f t="shared" si="21"/>
        <v>1.6445747365154539</v>
      </c>
      <c r="F211" s="32">
        <f t="shared" si="22"/>
        <v>0.94090909090909092</v>
      </c>
      <c r="G211" s="32">
        <f t="shared" si="23"/>
        <v>0.9363636363636364</v>
      </c>
      <c r="H211" s="32">
        <f t="shared" si="24"/>
        <v>0.94997122985824378</v>
      </c>
      <c r="I211" s="32">
        <f t="shared" si="25"/>
        <v>-9.0621389491528648E-3</v>
      </c>
      <c r="J211" s="39">
        <f t="shared" si="26"/>
        <v>1.3607593494607384E-2</v>
      </c>
    </row>
    <row r="212" spans="1:10" x14ac:dyDescent="0.35">
      <c r="A212" s="25">
        <v>43780</v>
      </c>
      <c r="B212" s="21">
        <v>-6.9148129905840187E-3</v>
      </c>
      <c r="C212" s="11">
        <f t="shared" si="27"/>
        <v>208</v>
      </c>
      <c r="D212" s="21">
        <v>3.8807895148553886E-2</v>
      </c>
      <c r="E212" s="11">
        <f t="shared" si="21"/>
        <v>1.7024428374988465</v>
      </c>
      <c r="F212" s="32">
        <f t="shared" si="22"/>
        <v>0.94545454545454544</v>
      </c>
      <c r="G212" s="32">
        <f t="shared" si="23"/>
        <v>0.94090909090909092</v>
      </c>
      <c r="H212" s="32">
        <f t="shared" si="24"/>
        <v>0.9556638072377015</v>
      </c>
      <c r="I212" s="32">
        <f t="shared" si="25"/>
        <v>-1.0209261783156065E-2</v>
      </c>
      <c r="J212" s="39">
        <f t="shared" si="26"/>
        <v>1.4754716328610584E-2</v>
      </c>
    </row>
    <row r="213" spans="1:10" x14ac:dyDescent="0.35">
      <c r="A213" s="25">
        <v>43794</v>
      </c>
      <c r="B213" s="21">
        <v>2.4390255993587892E-3</v>
      </c>
      <c r="C213" s="11">
        <f t="shared" si="27"/>
        <v>209</v>
      </c>
      <c r="D213" s="21">
        <v>3.9180001513817932E-2</v>
      </c>
      <c r="E213" s="11">
        <f t="shared" si="21"/>
        <v>1.7209173973348162</v>
      </c>
      <c r="F213" s="32">
        <f t="shared" si="22"/>
        <v>0.95</v>
      </c>
      <c r="G213" s="32">
        <f t="shared" si="23"/>
        <v>0.94545454545454544</v>
      </c>
      <c r="H213" s="32">
        <f t="shared" si="24"/>
        <v>0.95736709292068412</v>
      </c>
      <c r="I213" s="32">
        <f t="shared" si="25"/>
        <v>-7.3670929206841596E-3</v>
      </c>
      <c r="J213" s="39">
        <f t="shared" si="26"/>
        <v>1.1912547466138679E-2</v>
      </c>
    </row>
    <row r="214" spans="1:10" x14ac:dyDescent="0.35">
      <c r="A214" s="25">
        <v>43801</v>
      </c>
      <c r="B214" s="21">
        <v>4.8602768822526626E-3</v>
      </c>
      <c r="C214" s="11">
        <f t="shared" si="27"/>
        <v>210</v>
      </c>
      <c r="D214" s="21">
        <v>3.9295642371965089E-2</v>
      </c>
      <c r="E214" s="11">
        <f t="shared" si="21"/>
        <v>1.726658803966779</v>
      </c>
      <c r="F214" s="32">
        <f t="shared" si="22"/>
        <v>0.95454545454545459</v>
      </c>
      <c r="G214" s="32">
        <f t="shared" si="23"/>
        <v>0.95</v>
      </c>
      <c r="H214" s="32">
        <f t="shared" si="24"/>
        <v>0.957885520831398</v>
      </c>
      <c r="I214" s="32">
        <f t="shared" si="25"/>
        <v>-3.3400662859434105E-3</v>
      </c>
      <c r="J214" s="39">
        <f t="shared" si="26"/>
        <v>7.8855208313980407E-3</v>
      </c>
    </row>
    <row r="215" spans="1:10" x14ac:dyDescent="0.35">
      <c r="A215" s="25">
        <v>43808</v>
      </c>
      <c r="B215" s="21">
        <v>-2.0408871631207123E-2</v>
      </c>
      <c r="C215" s="11">
        <f t="shared" si="27"/>
        <v>211</v>
      </c>
      <c r="D215" s="21">
        <v>4.1528458696582275E-2</v>
      </c>
      <c r="E215" s="11">
        <f t="shared" si="21"/>
        <v>1.8375150070381749</v>
      </c>
      <c r="F215" s="32">
        <f t="shared" si="22"/>
        <v>0.95909090909090911</v>
      </c>
      <c r="G215" s="32">
        <f t="shared" si="23"/>
        <v>0.95454545454545459</v>
      </c>
      <c r="H215" s="32">
        <f t="shared" si="24"/>
        <v>0.96693304844332661</v>
      </c>
      <c r="I215" s="32">
        <f t="shared" si="25"/>
        <v>-7.8421393524175098E-3</v>
      </c>
      <c r="J215" s="39">
        <f t="shared" si="26"/>
        <v>1.2387593897872029E-2</v>
      </c>
    </row>
    <row r="216" spans="1:10" x14ac:dyDescent="0.35">
      <c r="A216" s="25">
        <v>43815</v>
      </c>
      <c r="B216" s="21">
        <v>-5.789925190412523E-3</v>
      </c>
      <c r="C216" s="11">
        <f t="shared" si="27"/>
        <v>212</v>
      </c>
      <c r="D216" s="21">
        <v>4.3335710693684464E-2</v>
      </c>
      <c r="E216" s="11">
        <f t="shared" si="21"/>
        <v>1.9272425373249733</v>
      </c>
      <c r="F216" s="32">
        <f t="shared" si="22"/>
        <v>0.96363636363636362</v>
      </c>
      <c r="G216" s="32">
        <f t="shared" si="23"/>
        <v>0.95909090909090911</v>
      </c>
      <c r="H216" s="32">
        <f t="shared" si="24"/>
        <v>0.97302529445995711</v>
      </c>
      <c r="I216" s="32">
        <f t="shared" si="25"/>
        <v>-9.3889308235934887E-3</v>
      </c>
      <c r="J216" s="39">
        <f t="shared" si="26"/>
        <v>1.3934385369048008E-2</v>
      </c>
    </row>
    <row r="217" spans="1:10" x14ac:dyDescent="0.35">
      <c r="A217" s="25">
        <v>43822</v>
      </c>
      <c r="B217" s="21">
        <v>-7.0759920632526346E-3</v>
      </c>
      <c r="C217" s="11">
        <f t="shared" si="27"/>
        <v>213</v>
      </c>
      <c r="D217" s="21">
        <v>4.4021779392860755E-2</v>
      </c>
      <c r="E217" s="11">
        <f t="shared" si="21"/>
        <v>1.9613048872810788</v>
      </c>
      <c r="F217" s="32">
        <f t="shared" si="22"/>
        <v>0.96818181818181814</v>
      </c>
      <c r="G217" s="32">
        <f t="shared" si="23"/>
        <v>0.96363636363636362</v>
      </c>
      <c r="H217" s="32">
        <f t="shared" si="24"/>
        <v>0.97507826623920613</v>
      </c>
      <c r="I217" s="32">
        <f t="shared" si="25"/>
        <v>-6.8964480573879827E-3</v>
      </c>
      <c r="J217" s="39">
        <f t="shared" si="26"/>
        <v>1.1441902602842502E-2</v>
      </c>
    </row>
    <row r="218" spans="1:10" x14ac:dyDescent="0.35">
      <c r="A218" s="25">
        <v>43829</v>
      </c>
      <c r="B218" s="21">
        <v>-8.3577104739615776E-4</v>
      </c>
      <c r="C218" s="11">
        <f t="shared" si="27"/>
        <v>214</v>
      </c>
      <c r="D218" s="21">
        <v>4.5431074682398001E-2</v>
      </c>
      <c r="E218" s="11">
        <f t="shared" si="21"/>
        <v>2.0312744244445478</v>
      </c>
      <c r="F218" s="32">
        <f t="shared" si="22"/>
        <v>0.97272727272727277</v>
      </c>
      <c r="G218" s="32">
        <f t="shared" si="23"/>
        <v>0.96818181818181814</v>
      </c>
      <c r="H218" s="32">
        <f t="shared" si="24"/>
        <v>0.97888641785024533</v>
      </c>
      <c r="I218" s="32">
        <f t="shared" si="25"/>
        <v>-6.1591451229725536E-3</v>
      </c>
      <c r="J218" s="39">
        <f t="shared" si="26"/>
        <v>1.0704599668427184E-2</v>
      </c>
    </row>
    <row r="219" spans="1:10" x14ac:dyDescent="0.35">
      <c r="A219" s="25">
        <v>43836</v>
      </c>
      <c r="B219" s="21">
        <v>-1.7714507932317755E-2</v>
      </c>
      <c r="C219" s="11">
        <f t="shared" si="27"/>
        <v>215</v>
      </c>
      <c r="D219" s="21">
        <v>4.7024938644862777E-2</v>
      </c>
      <c r="E219" s="11">
        <f t="shared" si="21"/>
        <v>2.1104075376984865</v>
      </c>
      <c r="F219" s="32">
        <f t="shared" si="22"/>
        <v>0.97727272727272729</v>
      </c>
      <c r="G219" s="32">
        <f t="shared" si="23"/>
        <v>0.97272727272727277</v>
      </c>
      <c r="H219" s="32">
        <f t="shared" si="24"/>
        <v>0.98258836611403755</v>
      </c>
      <c r="I219" s="32">
        <f t="shared" si="25"/>
        <v>-5.3156388413102551E-3</v>
      </c>
      <c r="J219" s="39">
        <f t="shared" si="26"/>
        <v>9.8610933867647743E-3</v>
      </c>
    </row>
    <row r="220" spans="1:10" x14ac:dyDescent="0.35">
      <c r="A220" s="25">
        <v>43843</v>
      </c>
      <c r="B220" s="21">
        <v>8.4746269909722356E-3</v>
      </c>
      <c r="C220" s="11">
        <f t="shared" si="27"/>
        <v>216</v>
      </c>
      <c r="D220" s="21">
        <v>5.1293294387550481E-2</v>
      </c>
      <c r="E220" s="11">
        <f t="shared" si="21"/>
        <v>2.3223254217517004</v>
      </c>
      <c r="F220" s="32">
        <f t="shared" si="22"/>
        <v>0.98181818181818181</v>
      </c>
      <c r="G220" s="32">
        <f t="shared" si="23"/>
        <v>0.97727272727272729</v>
      </c>
      <c r="H220" s="32">
        <f t="shared" si="24"/>
        <v>0.98989229015123337</v>
      </c>
      <c r="I220" s="32">
        <f t="shared" si="25"/>
        <v>-8.0741083330515551E-3</v>
      </c>
      <c r="J220" s="39">
        <f t="shared" si="26"/>
        <v>1.2619562878506074E-2</v>
      </c>
    </row>
    <row r="221" spans="1:10" x14ac:dyDescent="0.35">
      <c r="A221" s="25">
        <v>43850</v>
      </c>
      <c r="B221" s="21">
        <v>-1.689189590844829E-3</v>
      </c>
      <c r="C221" s="11">
        <f t="shared" si="27"/>
        <v>217</v>
      </c>
      <c r="D221" s="21">
        <v>5.1780332541119765E-2</v>
      </c>
      <c r="E221" s="11">
        <f t="shared" si="21"/>
        <v>2.3465061838951566</v>
      </c>
      <c r="F221" s="32">
        <f t="shared" si="22"/>
        <v>0.98636363636363633</v>
      </c>
      <c r="G221" s="32">
        <f t="shared" si="23"/>
        <v>0.98181818181818181</v>
      </c>
      <c r="H221" s="32">
        <f t="shared" si="24"/>
        <v>0.99052482412746889</v>
      </c>
      <c r="I221" s="32">
        <f t="shared" si="25"/>
        <v>-4.1611877638325634E-3</v>
      </c>
      <c r="J221" s="39">
        <f t="shared" si="26"/>
        <v>8.7066423092870826E-3</v>
      </c>
    </row>
    <row r="222" spans="1:10" x14ac:dyDescent="0.35">
      <c r="A222" s="25">
        <v>43857</v>
      </c>
      <c r="B222" s="21">
        <v>2.215346607169514E-2</v>
      </c>
      <c r="C222" s="11">
        <f t="shared" si="27"/>
        <v>218</v>
      </c>
      <c r="D222" s="21">
        <v>5.2413742684040136E-2</v>
      </c>
      <c r="E222" s="11">
        <f t="shared" si="21"/>
        <v>2.3779541102905806</v>
      </c>
      <c r="F222" s="32">
        <f t="shared" si="22"/>
        <v>0.99090909090909096</v>
      </c>
      <c r="G222" s="32">
        <f t="shared" si="23"/>
        <v>0.98636363636363633</v>
      </c>
      <c r="H222" s="32">
        <f t="shared" si="24"/>
        <v>0.99129550384557019</v>
      </c>
      <c r="I222" s="32">
        <f t="shared" si="25"/>
        <v>-3.8641293647923014E-4</v>
      </c>
      <c r="J222" s="39">
        <f t="shared" si="26"/>
        <v>4.9318674819338604E-3</v>
      </c>
    </row>
    <row r="223" spans="1:10" x14ac:dyDescent="0.35">
      <c r="A223" s="25">
        <v>43864</v>
      </c>
      <c r="B223" s="21">
        <v>2.8895788939681134E-3</v>
      </c>
      <c r="C223" s="11">
        <f t="shared" si="27"/>
        <v>219</v>
      </c>
      <c r="D223" s="21">
        <v>5.2562330090855508E-2</v>
      </c>
      <c r="E223" s="11">
        <f t="shared" si="21"/>
        <v>2.3853312669165745</v>
      </c>
      <c r="F223" s="32">
        <f t="shared" si="22"/>
        <v>0.99545454545454548</v>
      </c>
      <c r="G223" s="32">
        <f t="shared" si="23"/>
        <v>0.99090909090909096</v>
      </c>
      <c r="H223" s="32">
        <f t="shared" si="24"/>
        <v>0.99146812592201528</v>
      </c>
      <c r="I223" s="32">
        <f t="shared" si="25"/>
        <v>3.9864195325302054E-3</v>
      </c>
      <c r="J223" s="39">
        <f t="shared" si="26"/>
        <v>5.5903501292431379E-4</v>
      </c>
    </row>
    <row r="224" spans="1:10" x14ac:dyDescent="0.35">
      <c r="A224" s="25">
        <v>43871</v>
      </c>
      <c r="B224" s="21">
        <v>-1.495044457843912E-2</v>
      </c>
      <c r="C224" s="11">
        <f t="shared" si="27"/>
        <v>220</v>
      </c>
      <c r="D224" s="21">
        <v>5.550623741740271E-2</v>
      </c>
      <c r="E224" s="11">
        <f t="shared" si="21"/>
        <v>2.531492142227731</v>
      </c>
      <c r="F224" s="32">
        <f t="shared" si="22"/>
        <v>1</v>
      </c>
      <c r="G224" s="32">
        <f t="shared" si="23"/>
        <v>0.99545454545454548</v>
      </c>
      <c r="H224" s="32">
        <f t="shared" si="24"/>
        <v>0.99432108188676283</v>
      </c>
      <c r="I224" s="32">
        <f t="shared" si="25"/>
        <v>5.6789181132371747E-3</v>
      </c>
      <c r="J224" s="39">
        <f t="shared" si="26"/>
        <v>-1.1334635677826554E-3</v>
      </c>
    </row>
  </sheetData>
  <sortState xmlns:xlrd2="http://schemas.microsoft.com/office/spreadsheetml/2017/richdata2" ref="D5:D224">
    <sortCondition ref="D5:D224"/>
  </sortState>
  <mergeCells count="4">
    <mergeCell ref="A1:J2"/>
    <mergeCell ref="E3:G3"/>
    <mergeCell ref="O1:T1"/>
    <mergeCell ref="P4:T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24"/>
  <sheetViews>
    <sheetView workbookViewId="0">
      <selection activeCell="L12" sqref="L12"/>
    </sheetView>
  </sheetViews>
  <sheetFormatPr defaultRowHeight="14.5" x14ac:dyDescent="0.35"/>
  <cols>
    <col min="1" max="1" width="14.08984375" style="11" customWidth="1"/>
    <col min="2" max="9" width="8.7265625" style="11"/>
    <col min="10" max="10" width="11.90625" style="11" customWidth="1"/>
    <col min="11" max="16384" width="8.7265625" style="11"/>
  </cols>
  <sheetData>
    <row r="1" spans="1:20" x14ac:dyDescent="0.35">
      <c r="A1" s="60" t="s">
        <v>102</v>
      </c>
      <c r="B1" s="60"/>
      <c r="C1" s="60"/>
      <c r="D1" s="60"/>
      <c r="E1" s="60"/>
      <c r="F1" s="60"/>
      <c r="G1" s="60"/>
      <c r="H1" s="60"/>
      <c r="I1" s="60"/>
      <c r="J1" s="60"/>
      <c r="L1" s="8" t="s">
        <v>119</v>
      </c>
      <c r="M1" s="38">
        <f>COUNT(B5:B224)</f>
        <v>220</v>
      </c>
      <c r="O1" s="61" t="s">
        <v>96</v>
      </c>
      <c r="P1" s="61"/>
      <c r="Q1" s="61"/>
      <c r="R1" s="61"/>
      <c r="S1" s="61"/>
      <c r="T1" s="61"/>
    </row>
    <row r="2" spans="1:20" x14ac:dyDescent="0.35">
      <c r="A2" s="60"/>
      <c r="B2" s="60"/>
      <c r="C2" s="60"/>
      <c r="D2" s="60"/>
      <c r="E2" s="60"/>
      <c r="F2" s="60"/>
      <c r="G2" s="60"/>
      <c r="H2" s="60"/>
      <c r="I2" s="60"/>
      <c r="J2" s="60"/>
      <c r="L2" s="9" t="s">
        <v>120</v>
      </c>
      <c r="M2" s="39">
        <f>AVERAGE(D5:D224)</f>
        <v>-6.1783055996301392E-3</v>
      </c>
      <c r="O2" s="46" t="s">
        <v>121</v>
      </c>
      <c r="P2" s="40">
        <v>0.15</v>
      </c>
      <c r="Q2" s="40">
        <v>0.1</v>
      </c>
      <c r="R2" s="40">
        <v>0.05</v>
      </c>
      <c r="S2" s="40">
        <v>2.5000000000000001E-2</v>
      </c>
      <c r="T2" s="41">
        <v>0.01</v>
      </c>
    </row>
    <row r="3" spans="1:20" x14ac:dyDescent="0.35">
      <c r="A3" s="14" t="s">
        <v>103</v>
      </c>
      <c r="B3" s="14" t="s">
        <v>51</v>
      </c>
      <c r="C3" s="14" t="s">
        <v>104</v>
      </c>
      <c r="D3" s="14" t="s">
        <v>105</v>
      </c>
      <c r="E3" s="61" t="s">
        <v>106</v>
      </c>
      <c r="F3" s="61"/>
      <c r="G3" s="61"/>
      <c r="H3" s="14" t="s">
        <v>107</v>
      </c>
      <c r="I3" s="14" t="s">
        <v>108</v>
      </c>
      <c r="J3" s="14" t="s">
        <v>109</v>
      </c>
      <c r="L3" s="9" t="s">
        <v>122</v>
      </c>
      <c r="M3" s="39">
        <f>_xlfn.STDEV.S(D5:D224)</f>
        <v>3.8298910757992674E-2</v>
      </c>
      <c r="O3" s="9" t="s">
        <v>123</v>
      </c>
      <c r="P3" s="11">
        <v>0.77500000000000002</v>
      </c>
      <c r="Q3" s="11">
        <v>0.81899999999999995</v>
      </c>
      <c r="R3" s="11">
        <v>0.89500000000000002</v>
      </c>
      <c r="S3" s="11">
        <v>0.995</v>
      </c>
      <c r="T3" s="42">
        <v>1.0349999999999999</v>
      </c>
    </row>
    <row r="4" spans="1:20" x14ac:dyDescent="0.35">
      <c r="A4" s="13" t="s">
        <v>110</v>
      </c>
      <c r="B4" s="43" t="s">
        <v>111</v>
      </c>
      <c r="C4" s="43" t="s">
        <v>112</v>
      </c>
      <c r="D4" s="43" t="s">
        <v>113</v>
      </c>
      <c r="E4" s="43" t="s">
        <v>114</v>
      </c>
      <c r="F4" s="43" t="s">
        <v>115</v>
      </c>
      <c r="G4" s="43" t="s">
        <v>116</v>
      </c>
      <c r="H4" s="43" t="s">
        <v>107</v>
      </c>
      <c r="I4" s="43" t="s">
        <v>117</v>
      </c>
      <c r="J4" s="44" t="s">
        <v>118</v>
      </c>
      <c r="L4" s="9" t="s">
        <v>124</v>
      </c>
      <c r="M4" s="39">
        <f>MAX(I5:I224)</f>
        <v>4.3775990953892285E-2</v>
      </c>
      <c r="O4" s="10" t="s">
        <v>125</v>
      </c>
      <c r="P4" s="64" t="s">
        <v>126</v>
      </c>
      <c r="Q4" s="64"/>
      <c r="R4" s="64"/>
      <c r="S4" s="64"/>
      <c r="T4" s="65"/>
    </row>
    <row r="5" spans="1:20" x14ac:dyDescent="0.35">
      <c r="A5" s="25">
        <v>42030</v>
      </c>
      <c r="B5" s="21">
        <v>-7.6308193063324301E-2</v>
      </c>
      <c r="C5" s="11">
        <v>1</v>
      </c>
      <c r="D5" s="21">
        <v>-0.10781286333653349</v>
      </c>
      <c r="E5" s="11">
        <f>(D5-$M$2)/$M$3</f>
        <v>-2.6537192762249262</v>
      </c>
      <c r="F5" s="32">
        <f>C5/$M$1</f>
        <v>4.5454545454545452E-3</v>
      </c>
      <c r="G5" s="32">
        <f>(C5-1)/$M$1</f>
        <v>0</v>
      </c>
      <c r="H5" s="32">
        <f>_xlfn.NORM.S.DIST(E5,1)</f>
        <v>3.9805013406497584E-3</v>
      </c>
      <c r="I5" s="32">
        <f>F5-H5</f>
        <v>5.6495320480478683E-4</v>
      </c>
      <c r="J5" s="39">
        <f>H5-G5</f>
        <v>3.9805013406497584E-3</v>
      </c>
      <c r="L5" s="9" t="s">
        <v>127</v>
      </c>
      <c r="M5" s="39">
        <f>MAX(J5:J224)</f>
        <v>4.9975850661021282E-2</v>
      </c>
    </row>
    <row r="6" spans="1:20" x14ac:dyDescent="0.35">
      <c r="A6" s="25">
        <v>42037</v>
      </c>
      <c r="B6" s="21">
        <v>-8.8496152769824993E-3</v>
      </c>
      <c r="C6" s="11">
        <f>1+C5</f>
        <v>2</v>
      </c>
      <c r="D6" s="21">
        <v>-9.5908649449853889E-2</v>
      </c>
      <c r="E6" s="11">
        <f t="shared" ref="E6:E69" si="0">(D6-$M$2)/$M$3</f>
        <v>-2.3428954524900618</v>
      </c>
      <c r="F6" s="32">
        <f t="shared" ref="F6:F69" si="1">C6/$M$1</f>
        <v>9.0909090909090905E-3</v>
      </c>
      <c r="G6" s="32">
        <f t="shared" ref="G6:G69" si="2">(C6-1)/$M$1</f>
        <v>4.5454545454545452E-3</v>
      </c>
      <c r="H6" s="32">
        <f t="shared" ref="H6:H69" si="3">_xlfn.NORM.S.DIST(E6,1)</f>
        <v>9.5673720418966469E-3</v>
      </c>
      <c r="I6" s="32">
        <f t="shared" ref="I6:I69" si="4">F6-H6</f>
        <v>-4.7646295098755648E-4</v>
      </c>
      <c r="J6" s="39">
        <f t="shared" ref="J6:J69" si="5">H6-G6</f>
        <v>5.0219174964421017E-3</v>
      </c>
      <c r="L6" s="9" t="s">
        <v>128</v>
      </c>
      <c r="M6" s="39">
        <f>MAX(J5:J224)</f>
        <v>4.9975850661021282E-2</v>
      </c>
    </row>
    <row r="7" spans="1:20" x14ac:dyDescent="0.35">
      <c r="A7" s="25">
        <v>42051</v>
      </c>
      <c r="B7" s="21">
        <v>-3.9045673768973103E-2</v>
      </c>
      <c r="C7" s="11">
        <f t="shared" ref="C7:C70" si="6">1+C6</f>
        <v>3</v>
      </c>
      <c r="D7" s="21">
        <v>-9.3312177141651825E-2</v>
      </c>
      <c r="E7" s="11">
        <f t="shared" si="0"/>
        <v>-2.2751005137616751</v>
      </c>
      <c r="F7" s="32">
        <f t="shared" si="1"/>
        <v>1.3636363636363636E-2</v>
      </c>
      <c r="G7" s="32">
        <f t="shared" si="2"/>
        <v>9.0909090909090905E-3</v>
      </c>
      <c r="H7" s="32">
        <f t="shared" si="3"/>
        <v>1.1449950430270819E-2</v>
      </c>
      <c r="I7" s="32">
        <f t="shared" si="4"/>
        <v>2.1864132060928163E-3</v>
      </c>
      <c r="J7" s="39">
        <f t="shared" si="5"/>
        <v>2.3590413393617289E-3</v>
      </c>
      <c r="L7" s="10" t="s">
        <v>129</v>
      </c>
      <c r="M7" s="45">
        <f>(SQRT(M1)-0.01+0.85/SQRT(M1))*M6</f>
        <v>0.74362586311014167</v>
      </c>
    </row>
    <row r="8" spans="1:20" x14ac:dyDescent="0.35">
      <c r="A8" s="25">
        <v>42058</v>
      </c>
      <c r="B8" s="21">
        <v>0</v>
      </c>
      <c r="C8" s="11">
        <f t="shared" si="6"/>
        <v>4</v>
      </c>
      <c r="D8" s="21">
        <v>-9.0637274104932428E-2</v>
      </c>
      <c r="E8" s="11">
        <f t="shared" si="0"/>
        <v>-2.2052577170925516</v>
      </c>
      <c r="F8" s="32">
        <f t="shared" si="1"/>
        <v>1.8181818181818181E-2</v>
      </c>
      <c r="G8" s="32">
        <f t="shared" si="2"/>
        <v>1.3636363636363636E-2</v>
      </c>
      <c r="H8" s="32">
        <f t="shared" si="3"/>
        <v>1.3718007554676316E-2</v>
      </c>
      <c r="I8" s="32">
        <f t="shared" si="4"/>
        <v>4.4638106271418648E-3</v>
      </c>
      <c r="J8" s="39">
        <f t="shared" si="5"/>
        <v>8.1643918312680405E-5</v>
      </c>
    </row>
    <row r="9" spans="1:20" x14ac:dyDescent="0.35">
      <c r="A9" s="25">
        <v>42114</v>
      </c>
      <c r="B9" s="21">
        <v>-4.5091571503065177E-2</v>
      </c>
      <c r="C9" s="11">
        <f t="shared" si="6"/>
        <v>5</v>
      </c>
      <c r="D9" s="21">
        <v>-8.1478270725948113E-2</v>
      </c>
      <c r="E9" s="11">
        <f t="shared" si="0"/>
        <v>-1.9661124464382707</v>
      </c>
      <c r="F9" s="32">
        <f t="shared" si="1"/>
        <v>2.2727272727272728E-2</v>
      </c>
      <c r="G9" s="32">
        <f t="shared" si="2"/>
        <v>1.8181818181818181E-2</v>
      </c>
      <c r="H9" s="32">
        <f t="shared" si="3"/>
        <v>2.4642811492213607E-2</v>
      </c>
      <c r="I9" s="32">
        <f t="shared" si="4"/>
        <v>-1.9155387649408794E-3</v>
      </c>
      <c r="J9" s="39">
        <f t="shared" si="5"/>
        <v>6.4609933103954263E-3</v>
      </c>
    </row>
    <row r="10" spans="1:20" x14ac:dyDescent="0.35">
      <c r="A10" s="25">
        <v>42121</v>
      </c>
      <c r="B10" s="21">
        <v>2.2320189090587601E-2</v>
      </c>
      <c r="C10" s="11">
        <f t="shared" si="6"/>
        <v>6</v>
      </c>
      <c r="D10" s="21">
        <v>-7.6308193063324301E-2</v>
      </c>
      <c r="E10" s="11">
        <f t="shared" si="0"/>
        <v>-1.8311196343634557</v>
      </c>
      <c r="F10" s="32">
        <f t="shared" si="1"/>
        <v>2.7272727272727271E-2</v>
      </c>
      <c r="G10" s="32">
        <f t="shared" si="2"/>
        <v>2.2727272727272728E-2</v>
      </c>
      <c r="H10" s="32">
        <f t="shared" si="3"/>
        <v>3.3541344260841731E-2</v>
      </c>
      <c r="I10" s="32">
        <f t="shared" si="4"/>
        <v>-6.2686169881144595E-3</v>
      </c>
      <c r="J10" s="39">
        <f t="shared" si="5"/>
        <v>1.0814071533569003E-2</v>
      </c>
    </row>
    <row r="11" spans="1:20" x14ac:dyDescent="0.35">
      <c r="A11" s="25">
        <v>42128</v>
      </c>
      <c r="B11" s="21">
        <v>-4.1141943331175185E-2</v>
      </c>
      <c r="C11" s="11">
        <f t="shared" si="6"/>
        <v>7</v>
      </c>
      <c r="D11" s="21">
        <v>-7.6234032743511218E-2</v>
      </c>
      <c r="E11" s="11">
        <f t="shared" si="0"/>
        <v>-1.8291832785155913</v>
      </c>
      <c r="F11" s="32">
        <f t="shared" si="1"/>
        <v>3.1818181818181815E-2</v>
      </c>
      <c r="G11" s="32">
        <f t="shared" si="2"/>
        <v>2.7272727272727271E-2</v>
      </c>
      <c r="H11" s="32">
        <f t="shared" si="3"/>
        <v>3.3686078280933097E-2</v>
      </c>
      <c r="I11" s="32">
        <f t="shared" si="4"/>
        <v>-1.8678964627512826E-3</v>
      </c>
      <c r="J11" s="39">
        <f t="shared" si="5"/>
        <v>6.4133510082058261E-3</v>
      </c>
    </row>
    <row r="12" spans="1:20" x14ac:dyDescent="0.35">
      <c r="A12" s="25">
        <v>42135</v>
      </c>
      <c r="B12" s="21">
        <v>-3.0459207484708574E-2</v>
      </c>
      <c r="C12" s="11">
        <f t="shared" si="6"/>
        <v>8</v>
      </c>
      <c r="D12" s="21">
        <v>-7.4185440488578683E-2</v>
      </c>
      <c r="E12" s="11">
        <f t="shared" si="0"/>
        <v>-1.7756937088545268</v>
      </c>
      <c r="F12" s="32">
        <f t="shared" si="1"/>
        <v>3.6363636363636362E-2</v>
      </c>
      <c r="G12" s="32">
        <f t="shared" si="2"/>
        <v>3.1818181818181815E-2</v>
      </c>
      <c r="H12" s="32">
        <f t="shared" si="3"/>
        <v>3.7891707446784273E-2</v>
      </c>
      <c r="I12" s="32">
        <f t="shared" si="4"/>
        <v>-1.5280710831479111E-3</v>
      </c>
      <c r="J12" s="39">
        <f t="shared" si="5"/>
        <v>6.073525628602458E-3</v>
      </c>
    </row>
    <row r="13" spans="1:20" x14ac:dyDescent="0.35">
      <c r="A13" s="25">
        <v>42142</v>
      </c>
      <c r="B13" s="21">
        <v>-7.2681551434804814E-2</v>
      </c>
      <c r="C13" s="11">
        <f t="shared" si="6"/>
        <v>9</v>
      </c>
      <c r="D13" s="21">
        <v>-7.287637151334915E-2</v>
      </c>
      <c r="E13" s="11">
        <f t="shared" si="0"/>
        <v>-1.7415133901634441</v>
      </c>
      <c r="F13" s="32">
        <f t="shared" si="1"/>
        <v>4.0909090909090909E-2</v>
      </c>
      <c r="G13" s="32">
        <f t="shared" si="2"/>
        <v>3.6363636363636362E-2</v>
      </c>
      <c r="H13" s="32">
        <f t="shared" si="3"/>
        <v>4.0796814109146609E-2</v>
      </c>
      <c r="I13" s="32">
        <f t="shared" si="4"/>
        <v>1.1227679994429973E-4</v>
      </c>
      <c r="J13" s="39">
        <f t="shared" si="5"/>
        <v>4.4331777455102472E-3</v>
      </c>
    </row>
    <row r="14" spans="1:20" x14ac:dyDescent="0.35">
      <c r="A14" s="25">
        <v>42149</v>
      </c>
      <c r="B14" s="21">
        <v>6.1276554820814594E-2</v>
      </c>
      <c r="C14" s="11">
        <f t="shared" si="6"/>
        <v>10</v>
      </c>
      <c r="D14" s="21">
        <v>-7.275935428242819E-2</v>
      </c>
      <c r="E14" s="11">
        <f t="shared" si="0"/>
        <v>-1.7384580230888973</v>
      </c>
      <c r="F14" s="32">
        <f t="shared" si="1"/>
        <v>4.5454545454545456E-2</v>
      </c>
      <c r="G14" s="32">
        <f t="shared" si="2"/>
        <v>4.0909090909090909E-2</v>
      </c>
      <c r="H14" s="32">
        <f t="shared" si="3"/>
        <v>4.1065070215667021E-2</v>
      </c>
      <c r="I14" s="32">
        <f t="shared" si="4"/>
        <v>4.3894752388784347E-3</v>
      </c>
      <c r="J14" s="39">
        <f t="shared" si="5"/>
        <v>1.5597930657611225E-4</v>
      </c>
    </row>
    <row r="15" spans="1:20" x14ac:dyDescent="0.35">
      <c r="A15" s="25">
        <v>42170</v>
      </c>
      <c r="B15" s="21">
        <v>1.854050791574249E-2</v>
      </c>
      <c r="C15" s="11">
        <f t="shared" si="6"/>
        <v>11</v>
      </c>
      <c r="D15" s="21">
        <v>-7.2681551434804814E-2</v>
      </c>
      <c r="E15" s="11">
        <f t="shared" si="0"/>
        <v>-1.7364265593714301</v>
      </c>
      <c r="F15" s="32">
        <f t="shared" si="1"/>
        <v>0.05</v>
      </c>
      <c r="G15" s="32">
        <f t="shared" si="2"/>
        <v>4.5454545454545456E-2</v>
      </c>
      <c r="H15" s="32">
        <f t="shared" si="3"/>
        <v>4.1244219744106032E-2</v>
      </c>
      <c r="I15" s="32">
        <f t="shared" si="4"/>
        <v>8.7557802558939704E-3</v>
      </c>
      <c r="J15" s="39">
        <f t="shared" si="5"/>
        <v>-4.2103257104394234E-3</v>
      </c>
    </row>
    <row r="16" spans="1:20" x14ac:dyDescent="0.35">
      <c r="A16" s="25">
        <v>42177</v>
      </c>
      <c r="B16" s="21">
        <v>-4.7012181997054599E-2</v>
      </c>
      <c r="C16" s="11">
        <f t="shared" si="6"/>
        <v>12</v>
      </c>
      <c r="D16" s="21">
        <v>-7.242983784481459E-2</v>
      </c>
      <c r="E16" s="11">
        <f t="shared" si="0"/>
        <v>-1.7298542160590897</v>
      </c>
      <c r="F16" s="32">
        <f t="shared" si="1"/>
        <v>5.4545454545454543E-2</v>
      </c>
      <c r="G16" s="32">
        <f t="shared" si="2"/>
        <v>0.05</v>
      </c>
      <c r="H16" s="32">
        <f t="shared" si="3"/>
        <v>4.1828162517864559E-2</v>
      </c>
      <c r="I16" s="32">
        <f t="shared" si="4"/>
        <v>1.2717292027589984E-2</v>
      </c>
      <c r="J16" s="39">
        <f t="shared" si="5"/>
        <v>-8.1718374821354439E-3</v>
      </c>
    </row>
    <row r="17" spans="1:10" x14ac:dyDescent="0.35">
      <c r="A17" s="25">
        <v>42184</v>
      </c>
      <c r="B17" s="21">
        <v>5.998818229253443E-3</v>
      </c>
      <c r="C17" s="11">
        <f t="shared" si="6"/>
        <v>13</v>
      </c>
      <c r="D17" s="21">
        <v>-6.9776877799160197E-2</v>
      </c>
      <c r="E17" s="11">
        <f t="shared" si="0"/>
        <v>-1.6605843597329342</v>
      </c>
      <c r="F17" s="32">
        <f t="shared" si="1"/>
        <v>5.909090909090909E-2</v>
      </c>
      <c r="G17" s="32">
        <f t="shared" si="2"/>
        <v>5.4545454545454543E-2</v>
      </c>
      <c r="H17" s="32">
        <f t="shared" si="3"/>
        <v>4.8398476146182826E-2</v>
      </c>
      <c r="I17" s="32">
        <f t="shared" si="4"/>
        <v>1.0692432944726264E-2</v>
      </c>
      <c r="J17" s="39">
        <f t="shared" si="5"/>
        <v>-6.1469783992717172E-3</v>
      </c>
    </row>
    <row r="18" spans="1:10" x14ac:dyDescent="0.35">
      <c r="A18" s="25">
        <v>42191</v>
      </c>
      <c r="B18" s="21">
        <v>-1.9324272826402814E-2</v>
      </c>
      <c r="C18" s="11">
        <f t="shared" si="6"/>
        <v>14</v>
      </c>
      <c r="D18" s="21">
        <v>-6.8418543913013857E-2</v>
      </c>
      <c r="E18" s="11">
        <f t="shared" si="0"/>
        <v>-1.6251177143567896</v>
      </c>
      <c r="F18" s="32">
        <f t="shared" si="1"/>
        <v>6.363636363636363E-2</v>
      </c>
      <c r="G18" s="32">
        <f t="shared" si="2"/>
        <v>5.909090909090909E-2</v>
      </c>
      <c r="H18" s="32">
        <f t="shared" si="3"/>
        <v>5.2068739530931364E-2</v>
      </c>
      <c r="I18" s="32">
        <f t="shared" si="4"/>
        <v>1.1567624105432266E-2</v>
      </c>
      <c r="J18" s="39">
        <f t="shared" si="5"/>
        <v>-7.0221695599777256E-3</v>
      </c>
    </row>
    <row r="19" spans="1:10" x14ac:dyDescent="0.35">
      <c r="A19" s="25">
        <v>42205</v>
      </c>
      <c r="B19" s="21">
        <v>6.6894234830030222E-2</v>
      </c>
      <c r="C19" s="11">
        <f t="shared" si="6"/>
        <v>15</v>
      </c>
      <c r="D19" s="21">
        <v>-6.7343572065179783E-2</v>
      </c>
      <c r="E19" s="11">
        <f t="shared" si="0"/>
        <v>-1.5970497660376659</v>
      </c>
      <c r="F19" s="32">
        <f t="shared" si="1"/>
        <v>6.8181818181818177E-2</v>
      </c>
      <c r="G19" s="32">
        <f t="shared" si="2"/>
        <v>6.363636363636363E-2</v>
      </c>
      <c r="H19" s="32">
        <f t="shared" si="3"/>
        <v>5.512730720681059E-2</v>
      </c>
      <c r="I19" s="32">
        <f t="shared" si="4"/>
        <v>1.3054510975007587E-2</v>
      </c>
      <c r="J19" s="39">
        <f t="shared" si="5"/>
        <v>-8.5090564295530399E-3</v>
      </c>
    </row>
    <row r="20" spans="1:10" x14ac:dyDescent="0.35">
      <c r="A20" s="25">
        <v>42212</v>
      </c>
      <c r="B20" s="21">
        <v>8.9948236662939579E-2</v>
      </c>
      <c r="C20" s="11">
        <f t="shared" si="6"/>
        <v>16</v>
      </c>
      <c r="D20" s="21">
        <v>-6.3421826437495943E-2</v>
      </c>
      <c r="E20" s="11">
        <f t="shared" si="0"/>
        <v>-1.4946514066570298</v>
      </c>
      <c r="F20" s="32">
        <f t="shared" si="1"/>
        <v>7.2727272727272724E-2</v>
      </c>
      <c r="G20" s="32">
        <f t="shared" si="2"/>
        <v>6.8181818181818177E-2</v>
      </c>
      <c r="H20" s="32">
        <f t="shared" si="3"/>
        <v>6.7502721218652195E-2</v>
      </c>
      <c r="I20" s="32">
        <f t="shared" si="4"/>
        <v>5.2245515086205285E-3</v>
      </c>
      <c r="J20" s="39">
        <f t="shared" si="5"/>
        <v>-6.7909696316598156E-4</v>
      </c>
    </row>
    <row r="21" spans="1:10" x14ac:dyDescent="0.35">
      <c r="A21" s="25">
        <v>42219</v>
      </c>
      <c r="B21" s="21">
        <v>7.6562714104372903E-2</v>
      </c>
      <c r="C21" s="11">
        <f t="shared" si="6"/>
        <v>17</v>
      </c>
      <c r="D21" s="21">
        <v>-6.2476941955386708E-2</v>
      </c>
      <c r="E21" s="11">
        <f t="shared" si="0"/>
        <v>-1.4699800919013735</v>
      </c>
      <c r="F21" s="32">
        <f t="shared" si="1"/>
        <v>7.7272727272727271E-2</v>
      </c>
      <c r="G21" s="32">
        <f t="shared" si="2"/>
        <v>7.2727272727272724E-2</v>
      </c>
      <c r="H21" s="32">
        <f t="shared" si="3"/>
        <v>7.0783572947259218E-2</v>
      </c>
      <c r="I21" s="32">
        <f t="shared" si="4"/>
        <v>6.4891543254680523E-3</v>
      </c>
      <c r="J21" s="39">
        <f t="shared" si="5"/>
        <v>-1.9436997800135053E-3</v>
      </c>
    </row>
    <row r="22" spans="1:10" x14ac:dyDescent="0.35">
      <c r="A22" s="25">
        <v>42233</v>
      </c>
      <c r="B22" s="21">
        <v>-3.1090587070031119E-2</v>
      </c>
      <c r="C22" s="11">
        <f t="shared" si="6"/>
        <v>18</v>
      </c>
      <c r="D22" s="21">
        <v>-5.8927207731302889E-2</v>
      </c>
      <c r="E22" s="11">
        <f t="shared" si="0"/>
        <v>-1.3772951002441884</v>
      </c>
      <c r="F22" s="32">
        <f t="shared" si="1"/>
        <v>8.1818181818181818E-2</v>
      </c>
      <c r="G22" s="32">
        <f t="shared" si="2"/>
        <v>7.7272727272727271E-2</v>
      </c>
      <c r="H22" s="32">
        <f t="shared" si="3"/>
        <v>8.4210514745386725E-2</v>
      </c>
      <c r="I22" s="32">
        <f t="shared" si="4"/>
        <v>-2.3923329272049071E-3</v>
      </c>
      <c r="J22" s="39">
        <f t="shared" si="5"/>
        <v>6.9377874726594541E-3</v>
      </c>
    </row>
    <row r="23" spans="1:10" x14ac:dyDescent="0.35">
      <c r="A23" s="25">
        <v>42247</v>
      </c>
      <c r="B23" s="21">
        <v>5.2219439811516249E-3</v>
      </c>
      <c r="C23" s="11">
        <f t="shared" si="6"/>
        <v>19</v>
      </c>
      <c r="D23" s="21">
        <v>-5.7867382320548687E-2</v>
      </c>
      <c r="E23" s="11">
        <f t="shared" si="0"/>
        <v>-1.3496226315034678</v>
      </c>
      <c r="F23" s="32">
        <f t="shared" si="1"/>
        <v>8.6363636363636365E-2</v>
      </c>
      <c r="G23" s="32">
        <f t="shared" si="2"/>
        <v>8.1818181818181818E-2</v>
      </c>
      <c r="H23" s="32">
        <f t="shared" si="3"/>
        <v>8.8568530470492471E-2</v>
      </c>
      <c r="I23" s="32">
        <f t="shared" si="4"/>
        <v>-2.2048941068561062E-3</v>
      </c>
      <c r="J23" s="39">
        <f t="shared" si="5"/>
        <v>6.7503486523106532E-3</v>
      </c>
    </row>
    <row r="24" spans="1:10" x14ac:dyDescent="0.35">
      <c r="A24" s="25">
        <v>42254</v>
      </c>
      <c r="B24" s="21">
        <v>-1.0471299867295366E-2</v>
      </c>
      <c r="C24" s="11">
        <f t="shared" si="6"/>
        <v>20</v>
      </c>
      <c r="D24" s="21">
        <v>-5.6833474763165991E-2</v>
      </c>
      <c r="E24" s="11">
        <f t="shared" si="0"/>
        <v>-1.3226268883629941</v>
      </c>
      <c r="F24" s="32">
        <f t="shared" si="1"/>
        <v>9.0909090909090912E-2</v>
      </c>
      <c r="G24" s="32">
        <f t="shared" si="2"/>
        <v>8.6363636363636365E-2</v>
      </c>
      <c r="H24" s="32">
        <f t="shared" si="3"/>
        <v>9.2979743937251003E-2</v>
      </c>
      <c r="I24" s="32">
        <f t="shared" si="4"/>
        <v>-2.070653028160091E-3</v>
      </c>
      <c r="J24" s="39">
        <f t="shared" si="5"/>
        <v>6.616107573614638E-3</v>
      </c>
    </row>
    <row r="25" spans="1:10" x14ac:dyDescent="0.35">
      <c r="A25" s="25">
        <v>42261</v>
      </c>
      <c r="B25" s="21">
        <v>-2.0202707317519355E-2</v>
      </c>
      <c r="C25" s="11">
        <f t="shared" si="6"/>
        <v>21</v>
      </c>
      <c r="D25" s="21">
        <v>-5.56471787143916E-2</v>
      </c>
      <c r="E25" s="11">
        <f t="shared" si="0"/>
        <v>-1.2916522202772491</v>
      </c>
      <c r="F25" s="32">
        <f t="shared" si="1"/>
        <v>9.5454545454545459E-2</v>
      </c>
      <c r="G25" s="32">
        <f t="shared" si="2"/>
        <v>9.0909090909090912E-2</v>
      </c>
      <c r="H25" s="32">
        <f t="shared" si="3"/>
        <v>9.823880547898392E-2</v>
      </c>
      <c r="I25" s="32">
        <f t="shared" si="4"/>
        <v>-2.7842600244384619E-3</v>
      </c>
      <c r="J25" s="39">
        <f t="shared" si="5"/>
        <v>7.3297145698930088E-3</v>
      </c>
    </row>
    <row r="26" spans="1:10" x14ac:dyDescent="0.35">
      <c r="A26" s="25">
        <v>42268</v>
      </c>
      <c r="B26" s="21">
        <v>-4.8414294967487607E-2</v>
      </c>
      <c r="C26" s="11">
        <f t="shared" si="6"/>
        <v>22</v>
      </c>
      <c r="D26" s="21">
        <v>-5.4067221270275703E-2</v>
      </c>
      <c r="E26" s="11">
        <f t="shared" si="0"/>
        <v>-1.2503988944555435</v>
      </c>
      <c r="F26" s="32">
        <f t="shared" si="1"/>
        <v>0.1</v>
      </c>
      <c r="G26" s="32">
        <f t="shared" si="2"/>
        <v>9.5454545454545459E-2</v>
      </c>
      <c r="H26" s="32">
        <f t="shared" si="3"/>
        <v>0.10557693412238099</v>
      </c>
      <c r="I26" s="32">
        <f t="shared" si="4"/>
        <v>-5.576934122380986E-3</v>
      </c>
      <c r="J26" s="39">
        <f t="shared" si="5"/>
        <v>1.0122388667835533E-2</v>
      </c>
    </row>
    <row r="27" spans="1:10" x14ac:dyDescent="0.35">
      <c r="A27" s="25">
        <v>42275</v>
      </c>
      <c r="B27" s="21">
        <v>-4.1432853736205394E-2</v>
      </c>
      <c r="C27" s="11">
        <f t="shared" si="6"/>
        <v>23</v>
      </c>
      <c r="D27" s="21">
        <v>-5.3404373842947744E-2</v>
      </c>
      <c r="E27" s="11">
        <f t="shared" si="0"/>
        <v>-1.2330916809027501</v>
      </c>
      <c r="F27" s="32">
        <f t="shared" si="1"/>
        <v>0.10454545454545454</v>
      </c>
      <c r="G27" s="32">
        <f t="shared" si="2"/>
        <v>0.1</v>
      </c>
      <c r="H27" s="32">
        <f t="shared" si="3"/>
        <v>0.10877078044285539</v>
      </c>
      <c r="I27" s="32">
        <f t="shared" si="4"/>
        <v>-4.2253258974008501E-3</v>
      </c>
      <c r="J27" s="39">
        <f t="shared" si="5"/>
        <v>8.7707804428553832E-3</v>
      </c>
    </row>
    <row r="28" spans="1:10" x14ac:dyDescent="0.35">
      <c r="A28" s="25">
        <v>42289</v>
      </c>
      <c r="B28" s="21">
        <v>-3.7573480564423778E-2</v>
      </c>
      <c r="C28" s="11">
        <f t="shared" si="6"/>
        <v>24</v>
      </c>
      <c r="D28" s="21">
        <v>-4.9689708591315419E-2</v>
      </c>
      <c r="E28" s="11">
        <f t="shared" si="0"/>
        <v>-1.1361002736247479</v>
      </c>
      <c r="F28" s="32">
        <f t="shared" si="1"/>
        <v>0.10909090909090909</v>
      </c>
      <c r="G28" s="32">
        <f t="shared" si="2"/>
        <v>0.10454545454545454</v>
      </c>
      <c r="H28" s="32">
        <f t="shared" si="3"/>
        <v>0.12795730027143862</v>
      </c>
      <c r="I28" s="32">
        <f t="shared" si="4"/>
        <v>-1.8866391180529532E-2</v>
      </c>
      <c r="J28" s="39">
        <f t="shared" si="5"/>
        <v>2.3411845725984079E-2</v>
      </c>
    </row>
    <row r="29" spans="1:10" x14ac:dyDescent="0.35">
      <c r="A29" s="25">
        <v>42296</v>
      </c>
      <c r="B29" s="21">
        <v>-3.3840979842405684E-3</v>
      </c>
      <c r="C29" s="11">
        <f t="shared" si="6"/>
        <v>25</v>
      </c>
      <c r="D29" s="21">
        <v>-4.8854599235017032E-2</v>
      </c>
      <c r="E29" s="11">
        <f t="shared" si="0"/>
        <v>-1.1142952316595764</v>
      </c>
      <c r="F29" s="32">
        <f t="shared" si="1"/>
        <v>0.11363636363636363</v>
      </c>
      <c r="G29" s="32">
        <f t="shared" si="2"/>
        <v>0.10909090909090909</v>
      </c>
      <c r="H29" s="32">
        <f t="shared" si="3"/>
        <v>0.13257627597847629</v>
      </c>
      <c r="I29" s="32">
        <f t="shared" si="4"/>
        <v>-1.8939912342112661E-2</v>
      </c>
      <c r="J29" s="39">
        <f t="shared" si="5"/>
        <v>2.3485366887567208E-2</v>
      </c>
    </row>
    <row r="30" spans="1:10" x14ac:dyDescent="0.35">
      <c r="A30" s="25">
        <v>42303</v>
      </c>
      <c r="B30" s="21">
        <v>-4.0351295523567463E-2</v>
      </c>
      <c r="C30" s="11">
        <f t="shared" si="6"/>
        <v>26</v>
      </c>
      <c r="D30" s="21">
        <v>-4.8414294967487607E-2</v>
      </c>
      <c r="E30" s="11">
        <f t="shared" si="0"/>
        <v>-1.1027987097268337</v>
      </c>
      <c r="F30" s="32">
        <f t="shared" si="1"/>
        <v>0.11818181818181818</v>
      </c>
      <c r="G30" s="32">
        <f t="shared" si="2"/>
        <v>0.11363636363636363</v>
      </c>
      <c r="H30" s="32">
        <f t="shared" si="3"/>
        <v>0.13505729428429847</v>
      </c>
      <c r="I30" s="32">
        <f t="shared" si="4"/>
        <v>-1.6875476102480289E-2</v>
      </c>
      <c r="J30" s="39">
        <f t="shared" si="5"/>
        <v>2.1420930647934835E-2</v>
      </c>
    </row>
    <row r="31" spans="1:10" x14ac:dyDescent="0.35">
      <c r="A31" s="25">
        <v>42310</v>
      </c>
      <c r="B31" s="21">
        <v>-2.1403908663153604E-2</v>
      </c>
      <c r="C31" s="11">
        <f t="shared" si="6"/>
        <v>27</v>
      </c>
      <c r="D31" s="21">
        <v>-4.8373584284215711E-2</v>
      </c>
      <c r="E31" s="11">
        <f t="shared" si="0"/>
        <v>-1.1017357373741956</v>
      </c>
      <c r="F31" s="32">
        <f t="shared" si="1"/>
        <v>0.12272727272727273</v>
      </c>
      <c r="G31" s="32">
        <f t="shared" si="2"/>
        <v>0.11818181818181818</v>
      </c>
      <c r="H31" s="32">
        <f t="shared" si="3"/>
        <v>0.13528828772850407</v>
      </c>
      <c r="I31" s="32">
        <f t="shared" si="4"/>
        <v>-1.2561015001231343E-2</v>
      </c>
      <c r="J31" s="39">
        <f t="shared" si="5"/>
        <v>1.710646954668589E-2</v>
      </c>
    </row>
    <row r="32" spans="1:10" x14ac:dyDescent="0.35">
      <c r="A32" s="25">
        <v>42317</v>
      </c>
      <c r="B32" s="21">
        <v>-2.6798193154724047E-2</v>
      </c>
      <c r="C32" s="11">
        <f t="shared" si="6"/>
        <v>28</v>
      </c>
      <c r="D32" s="21">
        <v>-4.773140282118981E-2</v>
      </c>
      <c r="E32" s="11">
        <f t="shared" si="0"/>
        <v>-1.08496812048076</v>
      </c>
      <c r="F32" s="32">
        <f t="shared" si="1"/>
        <v>0.12727272727272726</v>
      </c>
      <c r="G32" s="32">
        <f t="shared" si="2"/>
        <v>0.12272727272727273</v>
      </c>
      <c r="H32" s="32">
        <f t="shared" si="3"/>
        <v>0.13896788752789399</v>
      </c>
      <c r="I32" s="32">
        <f t="shared" si="4"/>
        <v>-1.1695160255166731E-2</v>
      </c>
      <c r="J32" s="39">
        <f t="shared" si="5"/>
        <v>1.6240614800621264E-2</v>
      </c>
    </row>
    <row r="33" spans="1:10" x14ac:dyDescent="0.35">
      <c r="A33" s="25">
        <v>42338</v>
      </c>
      <c r="B33" s="21">
        <v>-4.3603637482132022E-2</v>
      </c>
      <c r="C33" s="11">
        <f t="shared" si="6"/>
        <v>29</v>
      </c>
      <c r="D33" s="21">
        <v>-4.7670102018130031E-2</v>
      </c>
      <c r="E33" s="11">
        <f t="shared" si="0"/>
        <v>-1.0833675317996059</v>
      </c>
      <c r="F33" s="32">
        <f t="shared" si="1"/>
        <v>0.13181818181818181</v>
      </c>
      <c r="G33" s="32">
        <f t="shared" si="2"/>
        <v>0.12727272727272726</v>
      </c>
      <c r="H33" s="32">
        <f t="shared" si="3"/>
        <v>0.13932266058673456</v>
      </c>
      <c r="I33" s="32">
        <f t="shared" si="4"/>
        <v>-7.5044787685527581E-3</v>
      </c>
      <c r="J33" s="39">
        <f t="shared" si="5"/>
        <v>1.2049933314007305E-2</v>
      </c>
    </row>
    <row r="34" spans="1:10" x14ac:dyDescent="0.35">
      <c r="A34" s="25">
        <v>42345</v>
      </c>
      <c r="B34" s="21">
        <v>2.8828351899977595E-2</v>
      </c>
      <c r="C34" s="11">
        <f t="shared" si="6"/>
        <v>30</v>
      </c>
      <c r="D34" s="21">
        <v>-4.7146778425702078E-2</v>
      </c>
      <c r="E34" s="11">
        <f t="shared" si="0"/>
        <v>-1.0697033418247319</v>
      </c>
      <c r="F34" s="32">
        <f t="shared" si="1"/>
        <v>0.13636363636363635</v>
      </c>
      <c r="G34" s="32">
        <f t="shared" si="2"/>
        <v>0.13181818181818181</v>
      </c>
      <c r="H34" s="32">
        <f t="shared" si="3"/>
        <v>0.14237643082236159</v>
      </c>
      <c r="I34" s="32">
        <f t="shared" si="4"/>
        <v>-6.0127944587252402E-3</v>
      </c>
      <c r="J34" s="39">
        <f t="shared" si="5"/>
        <v>1.0558249004179787E-2</v>
      </c>
    </row>
    <row r="35" spans="1:10" x14ac:dyDescent="0.35">
      <c r="A35" s="25">
        <v>42352</v>
      </c>
      <c r="B35" s="21">
        <v>-3.7220009536226013E-2</v>
      </c>
      <c r="C35" s="11">
        <f t="shared" si="6"/>
        <v>31</v>
      </c>
      <c r="D35" s="21">
        <v>-4.7012181997054599E-2</v>
      </c>
      <c r="E35" s="11">
        <f t="shared" si="0"/>
        <v>-1.0661889748105371</v>
      </c>
      <c r="F35" s="32">
        <f t="shared" si="1"/>
        <v>0.1409090909090909</v>
      </c>
      <c r="G35" s="32">
        <f t="shared" si="2"/>
        <v>0.13636363636363635</v>
      </c>
      <c r="H35" s="32">
        <f t="shared" si="3"/>
        <v>0.14316911251710501</v>
      </c>
      <c r="I35" s="32">
        <f t="shared" si="4"/>
        <v>-2.2600216080141122E-3</v>
      </c>
      <c r="J35" s="39">
        <f t="shared" si="5"/>
        <v>6.8054761534686592E-3</v>
      </c>
    </row>
    <row r="36" spans="1:10" x14ac:dyDescent="0.35">
      <c r="A36" s="25">
        <v>42359</v>
      </c>
      <c r="B36" s="21">
        <v>-3.1386313820670718E-2</v>
      </c>
      <c r="C36" s="11">
        <f t="shared" si="6"/>
        <v>32</v>
      </c>
      <c r="D36" s="21">
        <v>-4.5091571503065177E-2</v>
      </c>
      <c r="E36" s="11">
        <f t="shared" si="0"/>
        <v>-1.01604106052322</v>
      </c>
      <c r="F36" s="32">
        <f t="shared" si="1"/>
        <v>0.14545454545454545</v>
      </c>
      <c r="G36" s="32">
        <f t="shared" si="2"/>
        <v>0.1409090909090909</v>
      </c>
      <c r="H36" s="32">
        <f t="shared" si="3"/>
        <v>0.15480491698764379</v>
      </c>
      <c r="I36" s="32">
        <f t="shared" si="4"/>
        <v>-9.3503715330983395E-3</v>
      </c>
      <c r="J36" s="39">
        <f t="shared" si="5"/>
        <v>1.3895826078552886E-2</v>
      </c>
    </row>
    <row r="37" spans="1:10" x14ac:dyDescent="0.35">
      <c r="A37" s="25">
        <v>42366</v>
      </c>
      <c r="B37" s="21">
        <v>2.8573372444056163E-2</v>
      </c>
      <c r="C37" s="11">
        <f t="shared" si="6"/>
        <v>33</v>
      </c>
      <c r="D37" s="21">
        <v>-4.4451762570833921E-2</v>
      </c>
      <c r="E37" s="11">
        <f t="shared" si="0"/>
        <v>-0.99933539136531235</v>
      </c>
      <c r="F37" s="32">
        <f t="shared" si="1"/>
        <v>0.15</v>
      </c>
      <c r="G37" s="32">
        <f t="shared" si="2"/>
        <v>0.14545454545454545</v>
      </c>
      <c r="H37" s="32">
        <f t="shared" si="3"/>
        <v>0.15881612320410568</v>
      </c>
      <c r="I37" s="32">
        <f t="shared" si="4"/>
        <v>-8.8161232041056858E-3</v>
      </c>
      <c r="J37" s="39">
        <f t="shared" si="5"/>
        <v>1.3361577749560233E-2</v>
      </c>
    </row>
    <row r="38" spans="1:10" x14ac:dyDescent="0.35">
      <c r="A38" s="25">
        <v>42373</v>
      </c>
      <c r="B38" s="21">
        <v>2.0906684819313643E-2</v>
      </c>
      <c r="C38" s="11">
        <f t="shared" si="6"/>
        <v>34</v>
      </c>
      <c r="D38" s="21">
        <v>-4.3603637482132022E-2</v>
      </c>
      <c r="E38" s="11">
        <f t="shared" si="0"/>
        <v>-0.97719050337982571</v>
      </c>
      <c r="F38" s="32">
        <f t="shared" si="1"/>
        <v>0.15454545454545454</v>
      </c>
      <c r="G38" s="32">
        <f t="shared" si="2"/>
        <v>0.15</v>
      </c>
      <c r="H38" s="32">
        <f t="shared" si="3"/>
        <v>0.16423742430564897</v>
      </c>
      <c r="I38" s="32">
        <f t="shared" si="4"/>
        <v>-9.6919697601944299E-3</v>
      </c>
      <c r="J38" s="39">
        <f t="shared" si="5"/>
        <v>1.4237424305648977E-2</v>
      </c>
    </row>
    <row r="39" spans="1:10" x14ac:dyDescent="0.35">
      <c r="A39" s="25">
        <v>42401</v>
      </c>
      <c r="B39" s="21">
        <v>5.7398538706032211E-2</v>
      </c>
      <c r="C39" s="11">
        <f t="shared" si="6"/>
        <v>35</v>
      </c>
      <c r="D39" s="21">
        <v>-4.2559614418796007E-2</v>
      </c>
      <c r="E39" s="11">
        <f t="shared" si="0"/>
        <v>-0.94993064030087027</v>
      </c>
      <c r="F39" s="32">
        <f t="shared" si="1"/>
        <v>0.15909090909090909</v>
      </c>
      <c r="G39" s="32">
        <f t="shared" si="2"/>
        <v>0.15454545454545454</v>
      </c>
      <c r="H39" s="32">
        <f t="shared" si="3"/>
        <v>0.17107374834875241</v>
      </c>
      <c r="I39" s="32">
        <f t="shared" si="4"/>
        <v>-1.1982839257843325E-2</v>
      </c>
      <c r="J39" s="39">
        <f t="shared" si="5"/>
        <v>1.6528293803297872E-2</v>
      </c>
    </row>
    <row r="40" spans="1:10" x14ac:dyDescent="0.35">
      <c r="A40" s="25">
        <v>42415</v>
      </c>
      <c r="B40" s="21">
        <v>1.660415505203516E-2</v>
      </c>
      <c r="C40" s="11">
        <f t="shared" si="6"/>
        <v>36</v>
      </c>
      <c r="D40" s="21">
        <v>-4.2395558967685619E-2</v>
      </c>
      <c r="E40" s="11">
        <f t="shared" si="0"/>
        <v>-0.94564708633383865</v>
      </c>
      <c r="F40" s="32">
        <f t="shared" si="1"/>
        <v>0.16363636363636364</v>
      </c>
      <c r="G40" s="32">
        <f t="shared" si="2"/>
        <v>0.15909090909090909</v>
      </c>
      <c r="H40" s="32">
        <f t="shared" si="3"/>
        <v>0.17216430968982704</v>
      </c>
      <c r="I40" s="32">
        <f t="shared" si="4"/>
        <v>-8.5279460534634088E-3</v>
      </c>
      <c r="J40" s="39">
        <f t="shared" si="5"/>
        <v>1.3073400598917956E-2</v>
      </c>
    </row>
    <row r="41" spans="1:10" x14ac:dyDescent="0.35">
      <c r="A41" s="25">
        <v>42422</v>
      </c>
      <c r="B41" s="21">
        <v>-1.204833851617448E-2</v>
      </c>
      <c r="C41" s="11">
        <f t="shared" si="6"/>
        <v>37</v>
      </c>
      <c r="D41" s="21">
        <v>-4.2302379690689389E-2</v>
      </c>
      <c r="E41" s="11">
        <f t="shared" si="0"/>
        <v>-0.94321413784647767</v>
      </c>
      <c r="F41" s="32">
        <f t="shared" si="1"/>
        <v>0.16818181818181818</v>
      </c>
      <c r="G41" s="32">
        <f t="shared" si="2"/>
        <v>0.16363636363636364</v>
      </c>
      <c r="H41" s="32">
        <f t="shared" si="3"/>
        <v>0.17278569168361985</v>
      </c>
      <c r="I41" s="32">
        <f t="shared" si="4"/>
        <v>-4.6038735018016641E-3</v>
      </c>
      <c r="J41" s="39">
        <f t="shared" si="5"/>
        <v>9.1493280472562111E-3</v>
      </c>
    </row>
    <row r="42" spans="1:10" x14ac:dyDescent="0.35">
      <c r="A42" s="25">
        <v>42429</v>
      </c>
      <c r="B42" s="21">
        <v>1.0550210895152392E-2</v>
      </c>
      <c r="C42" s="11">
        <f t="shared" si="6"/>
        <v>38</v>
      </c>
      <c r="D42" s="21">
        <v>-4.1432853736205394E-2</v>
      </c>
      <c r="E42" s="11">
        <f t="shared" si="0"/>
        <v>-0.92051046462771569</v>
      </c>
      <c r="F42" s="32">
        <f t="shared" si="1"/>
        <v>0.17272727272727273</v>
      </c>
      <c r="G42" s="32">
        <f t="shared" si="2"/>
        <v>0.16818181818181818</v>
      </c>
      <c r="H42" s="32">
        <f t="shared" si="3"/>
        <v>0.17865303351961342</v>
      </c>
      <c r="I42" s="32">
        <f t="shared" si="4"/>
        <v>-5.9257607923406952E-3</v>
      </c>
      <c r="J42" s="39">
        <f t="shared" si="5"/>
        <v>1.0471215337795242E-2</v>
      </c>
    </row>
    <row r="43" spans="1:10" x14ac:dyDescent="0.35">
      <c r="A43" s="25">
        <v>42436</v>
      </c>
      <c r="B43" s="21">
        <v>-1.2066511413116479E-2</v>
      </c>
      <c r="C43" s="11">
        <f t="shared" si="6"/>
        <v>39</v>
      </c>
      <c r="D43" s="21">
        <v>-4.1141943331175185E-2</v>
      </c>
      <c r="E43" s="11">
        <f t="shared" si="0"/>
        <v>-0.91291467667258441</v>
      </c>
      <c r="F43" s="32">
        <f t="shared" si="1"/>
        <v>0.17727272727272728</v>
      </c>
      <c r="G43" s="32">
        <f t="shared" si="2"/>
        <v>0.17272727272727273</v>
      </c>
      <c r="H43" s="32">
        <f t="shared" si="3"/>
        <v>0.18064370894652215</v>
      </c>
      <c r="I43" s="32">
        <f t="shared" si="4"/>
        <v>-3.3709816737948761E-3</v>
      </c>
      <c r="J43" s="39">
        <f t="shared" si="5"/>
        <v>7.9164362192494231E-3</v>
      </c>
    </row>
    <row r="44" spans="1:10" x14ac:dyDescent="0.35">
      <c r="A44" s="25">
        <v>42443</v>
      </c>
      <c r="B44" s="21">
        <v>1.516300517964008E-3</v>
      </c>
      <c r="C44" s="11">
        <f t="shared" si="6"/>
        <v>40</v>
      </c>
      <c r="D44" s="21">
        <v>-4.1101675685551918E-2</v>
      </c>
      <c r="E44" s="11">
        <f t="shared" si="0"/>
        <v>-0.9118632722115616</v>
      </c>
      <c r="F44" s="32">
        <f t="shared" si="1"/>
        <v>0.18181818181818182</v>
      </c>
      <c r="G44" s="32">
        <f t="shared" si="2"/>
        <v>0.17727272727272728</v>
      </c>
      <c r="H44" s="32">
        <f t="shared" si="3"/>
        <v>0.18092034887684025</v>
      </c>
      <c r="I44" s="32">
        <f t="shared" si="4"/>
        <v>8.9783294134157532E-4</v>
      </c>
      <c r="J44" s="39">
        <f t="shared" si="5"/>
        <v>3.6476216041129716E-3</v>
      </c>
    </row>
    <row r="45" spans="1:10" x14ac:dyDescent="0.35">
      <c r="A45" s="25">
        <v>42450</v>
      </c>
      <c r="B45" s="21">
        <v>0</v>
      </c>
      <c r="C45" s="11">
        <f t="shared" si="6"/>
        <v>41</v>
      </c>
      <c r="D45" s="21">
        <v>-4.0821994520255166E-2</v>
      </c>
      <c r="E45" s="11">
        <f t="shared" si="0"/>
        <v>-0.90456068423291036</v>
      </c>
      <c r="F45" s="32">
        <f t="shared" si="1"/>
        <v>0.18636363636363637</v>
      </c>
      <c r="G45" s="32">
        <f t="shared" si="2"/>
        <v>0.18181818181818182</v>
      </c>
      <c r="H45" s="32">
        <f t="shared" si="3"/>
        <v>0.18284908587165505</v>
      </c>
      <c r="I45" s="32">
        <f t="shared" si="4"/>
        <v>3.514550491981322E-3</v>
      </c>
      <c r="J45" s="39">
        <f t="shared" si="5"/>
        <v>1.030904053473225E-3</v>
      </c>
    </row>
    <row r="46" spans="1:10" x14ac:dyDescent="0.35">
      <c r="A46" s="25">
        <v>42464</v>
      </c>
      <c r="B46" s="21">
        <v>2.3989156370022576E-2</v>
      </c>
      <c r="C46" s="11">
        <f t="shared" si="6"/>
        <v>42</v>
      </c>
      <c r="D46" s="21">
        <v>-4.0351295523567463E-2</v>
      </c>
      <c r="E46" s="11">
        <f t="shared" si="0"/>
        <v>-0.89227054366828684</v>
      </c>
      <c r="F46" s="32">
        <f t="shared" si="1"/>
        <v>0.19090909090909092</v>
      </c>
      <c r="G46" s="32">
        <f t="shared" si="2"/>
        <v>0.18636363636363637</v>
      </c>
      <c r="H46" s="32">
        <f t="shared" si="3"/>
        <v>0.18612396940523271</v>
      </c>
      <c r="I46" s="32">
        <f t="shared" si="4"/>
        <v>4.7851215038582084E-3</v>
      </c>
      <c r="J46" s="39">
        <f t="shared" si="5"/>
        <v>-2.3966695840366148E-4</v>
      </c>
    </row>
    <row r="47" spans="1:10" x14ac:dyDescent="0.35">
      <c r="A47" s="25">
        <v>42471</v>
      </c>
      <c r="B47" s="21">
        <v>-1.1922644956906146E-2</v>
      </c>
      <c r="C47" s="11">
        <f t="shared" si="6"/>
        <v>43</v>
      </c>
      <c r="D47" s="21">
        <v>-3.9045673768973103E-2</v>
      </c>
      <c r="E47" s="11">
        <f t="shared" si="0"/>
        <v>-0.85818023329772664</v>
      </c>
      <c r="F47" s="32">
        <f t="shared" si="1"/>
        <v>0.19545454545454546</v>
      </c>
      <c r="G47" s="32">
        <f t="shared" si="2"/>
        <v>0.19090909090909092</v>
      </c>
      <c r="H47" s="32">
        <f t="shared" si="3"/>
        <v>0.19539647455943884</v>
      </c>
      <c r="I47" s="32">
        <f t="shared" si="4"/>
        <v>5.8070895106621112E-5</v>
      </c>
      <c r="J47" s="39">
        <f t="shared" si="5"/>
        <v>4.4873836503479259E-3</v>
      </c>
    </row>
    <row r="48" spans="1:10" x14ac:dyDescent="0.35">
      <c r="A48" s="25">
        <v>42478</v>
      </c>
      <c r="B48" s="21">
        <v>-4.4451762570833921E-2</v>
      </c>
      <c r="C48" s="11">
        <f t="shared" si="6"/>
        <v>44</v>
      </c>
      <c r="D48" s="21">
        <v>-3.8874152761664831E-2</v>
      </c>
      <c r="E48" s="11">
        <f t="shared" si="0"/>
        <v>-0.85370175064864817</v>
      </c>
      <c r="F48" s="32">
        <f t="shared" si="1"/>
        <v>0.2</v>
      </c>
      <c r="G48" s="32">
        <f t="shared" si="2"/>
        <v>0.19545454545454546</v>
      </c>
      <c r="H48" s="32">
        <f t="shared" si="3"/>
        <v>0.19663513195454616</v>
      </c>
      <c r="I48" s="32">
        <f t="shared" si="4"/>
        <v>3.364868045453856E-3</v>
      </c>
      <c r="J48" s="39">
        <f t="shared" si="5"/>
        <v>1.180586500000691E-3</v>
      </c>
    </row>
    <row r="49" spans="1:10" x14ac:dyDescent="0.35">
      <c r="A49" s="25">
        <v>42485</v>
      </c>
      <c r="B49" s="21">
        <v>-6.9776877799160197E-2</v>
      </c>
      <c r="C49" s="11">
        <f t="shared" si="6"/>
        <v>45</v>
      </c>
      <c r="D49" s="21">
        <v>-3.8714512180690393E-2</v>
      </c>
      <c r="E49" s="11">
        <f t="shared" si="0"/>
        <v>-0.84953347072070995</v>
      </c>
      <c r="F49" s="32">
        <f t="shared" si="1"/>
        <v>0.20454545454545456</v>
      </c>
      <c r="G49" s="32">
        <f t="shared" si="2"/>
        <v>0.2</v>
      </c>
      <c r="H49" s="32">
        <f t="shared" si="3"/>
        <v>0.19779225692386446</v>
      </c>
      <c r="I49" s="32">
        <f t="shared" si="4"/>
        <v>6.7531976215901013E-3</v>
      </c>
      <c r="J49" s="39">
        <f t="shared" si="5"/>
        <v>-2.2077430761355543E-3</v>
      </c>
    </row>
    <row r="50" spans="1:10" x14ac:dyDescent="0.35">
      <c r="A50" s="25">
        <v>42492</v>
      </c>
      <c r="B50" s="21">
        <v>8.3682496705165792E-3</v>
      </c>
      <c r="C50" s="11">
        <f t="shared" si="6"/>
        <v>46</v>
      </c>
      <c r="D50" s="21">
        <v>-3.7573480564423778E-2</v>
      </c>
      <c r="E50" s="11">
        <f t="shared" si="0"/>
        <v>-0.81974067521598426</v>
      </c>
      <c r="F50" s="32">
        <f t="shared" si="1"/>
        <v>0.20909090909090908</v>
      </c>
      <c r="G50" s="32">
        <f t="shared" si="2"/>
        <v>0.20454545454545456</v>
      </c>
      <c r="H50" s="32">
        <f t="shared" si="3"/>
        <v>0.20618197843673167</v>
      </c>
      <c r="I50" s="32">
        <f t="shared" si="4"/>
        <v>2.9089306541774107E-3</v>
      </c>
      <c r="J50" s="39">
        <f t="shared" si="5"/>
        <v>1.6365238912771085E-3</v>
      </c>
    </row>
    <row r="51" spans="1:10" x14ac:dyDescent="0.35">
      <c r="A51" s="25">
        <v>42499</v>
      </c>
      <c r="B51" s="21">
        <v>-1.6680571006970587E-3</v>
      </c>
      <c r="C51" s="11">
        <f t="shared" si="6"/>
        <v>47</v>
      </c>
      <c r="D51" s="21">
        <v>-3.7567404362779028E-2</v>
      </c>
      <c r="E51" s="11">
        <f t="shared" si="0"/>
        <v>-0.81958202314143458</v>
      </c>
      <c r="F51" s="32">
        <f t="shared" si="1"/>
        <v>0.21363636363636362</v>
      </c>
      <c r="G51" s="32">
        <f t="shared" si="2"/>
        <v>0.20909090909090908</v>
      </c>
      <c r="H51" s="32">
        <f t="shared" si="3"/>
        <v>0.20622721260321722</v>
      </c>
      <c r="I51" s="32">
        <f t="shared" si="4"/>
        <v>7.409151033146405E-3</v>
      </c>
      <c r="J51" s="39">
        <f t="shared" si="5"/>
        <v>-2.863696487691858E-3</v>
      </c>
    </row>
    <row r="52" spans="1:10" x14ac:dyDescent="0.35">
      <c r="A52" s="25">
        <v>42506</v>
      </c>
      <c r="B52" s="21">
        <v>4.9958471933716697E-3</v>
      </c>
      <c r="C52" s="11">
        <f t="shared" si="6"/>
        <v>48</v>
      </c>
      <c r="D52" s="21">
        <v>-3.7220009536226013E-2</v>
      </c>
      <c r="E52" s="11">
        <f t="shared" si="0"/>
        <v>-0.81051140416879142</v>
      </c>
      <c r="F52" s="32">
        <f t="shared" si="1"/>
        <v>0.21818181818181817</v>
      </c>
      <c r="G52" s="32">
        <f t="shared" si="2"/>
        <v>0.21363636363636362</v>
      </c>
      <c r="H52" s="32">
        <f t="shared" si="3"/>
        <v>0.20882315666040388</v>
      </c>
      <c r="I52" s="32">
        <f t="shared" si="4"/>
        <v>9.358661521414291E-3</v>
      </c>
      <c r="J52" s="39">
        <f t="shared" si="5"/>
        <v>-4.813206975959744E-3</v>
      </c>
    </row>
    <row r="53" spans="1:10" x14ac:dyDescent="0.35">
      <c r="A53" s="25">
        <v>42520</v>
      </c>
      <c r="B53" s="21">
        <v>-3.8874152761664831E-2</v>
      </c>
      <c r="C53" s="11">
        <f t="shared" si="6"/>
        <v>49</v>
      </c>
      <c r="D53" s="21">
        <v>-3.7194370008048927E-2</v>
      </c>
      <c r="E53" s="11">
        <f t="shared" si="0"/>
        <v>-0.80984194575157686</v>
      </c>
      <c r="F53" s="32">
        <f t="shared" si="1"/>
        <v>0.22272727272727272</v>
      </c>
      <c r="G53" s="32">
        <f t="shared" si="2"/>
        <v>0.21818181818181817</v>
      </c>
      <c r="H53" s="32">
        <f t="shared" si="3"/>
        <v>0.20901551065398685</v>
      </c>
      <c r="I53" s="32">
        <f t="shared" si="4"/>
        <v>1.3711762073285866E-2</v>
      </c>
      <c r="J53" s="39">
        <f t="shared" si="5"/>
        <v>-9.1663075278313189E-3</v>
      </c>
    </row>
    <row r="54" spans="1:10" x14ac:dyDescent="0.35">
      <c r="A54" s="25">
        <v>42527</v>
      </c>
      <c r="B54" s="21">
        <v>7.4622640204197108E-2</v>
      </c>
      <c r="C54" s="11">
        <f t="shared" si="6"/>
        <v>50</v>
      </c>
      <c r="D54" s="21">
        <v>-3.6577706139927939E-2</v>
      </c>
      <c r="E54" s="11">
        <f t="shared" si="0"/>
        <v>-0.79374060354846232</v>
      </c>
      <c r="F54" s="32">
        <f t="shared" si="1"/>
        <v>0.22727272727272727</v>
      </c>
      <c r="G54" s="32">
        <f t="shared" si="2"/>
        <v>0.22272727272727272</v>
      </c>
      <c r="H54" s="32">
        <f t="shared" si="3"/>
        <v>0.21367322861420882</v>
      </c>
      <c r="I54" s="32">
        <f t="shared" si="4"/>
        <v>1.359949865851845E-2</v>
      </c>
      <c r="J54" s="39">
        <f t="shared" si="5"/>
        <v>-9.0540441130639027E-3</v>
      </c>
    </row>
    <row r="55" spans="1:10" x14ac:dyDescent="0.35">
      <c r="A55" s="25">
        <v>42534</v>
      </c>
      <c r="B55" s="21">
        <v>-3.0562650410166696E-2</v>
      </c>
      <c r="C55" s="11">
        <f t="shared" si="6"/>
        <v>51</v>
      </c>
      <c r="D55" s="21">
        <v>-3.4168895615249897E-2</v>
      </c>
      <c r="E55" s="11">
        <f t="shared" si="0"/>
        <v>-0.73084558964326019</v>
      </c>
      <c r="F55" s="32">
        <f t="shared" si="1"/>
        <v>0.23181818181818181</v>
      </c>
      <c r="G55" s="32">
        <f t="shared" si="2"/>
        <v>0.22727272727272727</v>
      </c>
      <c r="H55" s="32">
        <f t="shared" si="3"/>
        <v>0.23243673670620357</v>
      </c>
      <c r="I55" s="32">
        <f t="shared" si="4"/>
        <v>-6.1855488802176062E-4</v>
      </c>
      <c r="J55" s="39">
        <f t="shared" si="5"/>
        <v>5.1640094334763076E-3</v>
      </c>
    </row>
    <row r="56" spans="1:10" x14ac:dyDescent="0.35">
      <c r="A56" s="25">
        <v>42541</v>
      </c>
      <c r="B56" s="21">
        <v>-1.2142386825725425E-2</v>
      </c>
      <c r="C56" s="11">
        <f t="shared" si="6"/>
        <v>52</v>
      </c>
      <c r="D56" s="21">
        <v>-3.3566823639083275E-2</v>
      </c>
      <c r="E56" s="11">
        <f t="shared" si="0"/>
        <v>-0.71512524762175833</v>
      </c>
      <c r="F56" s="32">
        <f t="shared" si="1"/>
        <v>0.23636363636363636</v>
      </c>
      <c r="G56" s="32">
        <f t="shared" si="2"/>
        <v>0.23181818181818181</v>
      </c>
      <c r="H56" s="32">
        <f t="shared" si="3"/>
        <v>0.23726582716038466</v>
      </c>
      <c r="I56" s="32">
        <f t="shared" si="4"/>
        <v>-9.0219079674830338E-4</v>
      </c>
      <c r="J56" s="39">
        <f t="shared" si="5"/>
        <v>5.4476453422028503E-3</v>
      </c>
    </row>
    <row r="57" spans="1:10" x14ac:dyDescent="0.35">
      <c r="A57" s="25">
        <v>42548</v>
      </c>
      <c r="B57" s="21">
        <v>1.2142386825725561E-2</v>
      </c>
      <c r="C57" s="11">
        <f t="shared" si="6"/>
        <v>53</v>
      </c>
      <c r="D57" s="21">
        <v>-3.3115608784497437E-2</v>
      </c>
      <c r="E57" s="11">
        <f t="shared" si="0"/>
        <v>-0.70334384586239695</v>
      </c>
      <c r="F57" s="32">
        <f t="shared" si="1"/>
        <v>0.24090909090909091</v>
      </c>
      <c r="G57" s="32">
        <f t="shared" si="2"/>
        <v>0.23636363636363636</v>
      </c>
      <c r="H57" s="32">
        <f t="shared" si="3"/>
        <v>0.24092074618174047</v>
      </c>
      <c r="I57" s="32">
        <f t="shared" si="4"/>
        <v>-1.1655272649568893E-5</v>
      </c>
      <c r="J57" s="39">
        <f t="shared" si="5"/>
        <v>4.5571098181041159E-3</v>
      </c>
    </row>
    <row r="58" spans="1:10" x14ac:dyDescent="0.35">
      <c r="A58" s="25">
        <v>42555</v>
      </c>
      <c r="B58" s="21">
        <v>-4.7670102018130031E-2</v>
      </c>
      <c r="C58" s="11">
        <f t="shared" si="6"/>
        <v>54</v>
      </c>
      <c r="D58" s="21">
        <v>-3.3072748274022193E-2</v>
      </c>
      <c r="E58" s="11">
        <f t="shared" si="0"/>
        <v>-0.70222474065478224</v>
      </c>
      <c r="F58" s="32">
        <f t="shared" si="1"/>
        <v>0.24545454545454545</v>
      </c>
      <c r="G58" s="32">
        <f t="shared" si="2"/>
        <v>0.24090909090909091</v>
      </c>
      <c r="H58" s="32">
        <f t="shared" si="3"/>
        <v>0.24126950941671699</v>
      </c>
      <c r="I58" s="32">
        <f t="shared" si="4"/>
        <v>4.1850360378284657E-3</v>
      </c>
      <c r="J58" s="39">
        <f t="shared" si="5"/>
        <v>3.604185076260813E-4</v>
      </c>
    </row>
    <row r="59" spans="1:10" x14ac:dyDescent="0.35">
      <c r="A59" s="25">
        <v>42562</v>
      </c>
      <c r="B59" s="21">
        <v>-3.8714512180690393E-2</v>
      </c>
      <c r="C59" s="11">
        <f t="shared" si="6"/>
        <v>55</v>
      </c>
      <c r="D59" s="21">
        <v>-3.1623188430512185E-2</v>
      </c>
      <c r="E59" s="11">
        <f t="shared" si="0"/>
        <v>-0.66437614875435858</v>
      </c>
      <c r="F59" s="32">
        <f t="shared" si="1"/>
        <v>0.25</v>
      </c>
      <c r="G59" s="32">
        <f t="shared" si="2"/>
        <v>0.24545454545454545</v>
      </c>
      <c r="H59" s="32">
        <f t="shared" si="3"/>
        <v>0.25322479722792113</v>
      </c>
      <c r="I59" s="32">
        <f t="shared" si="4"/>
        <v>-3.2247972279211279E-3</v>
      </c>
      <c r="J59" s="39">
        <f t="shared" si="5"/>
        <v>7.7702517733756749E-3</v>
      </c>
    </row>
    <row r="60" spans="1:10" x14ac:dyDescent="0.35">
      <c r="A60" s="25">
        <v>42569</v>
      </c>
      <c r="B60" s="21">
        <v>5.8410762156414303E-2</v>
      </c>
      <c r="C60" s="11">
        <f t="shared" si="6"/>
        <v>56</v>
      </c>
      <c r="D60" s="21">
        <v>-3.1386313820670718E-2</v>
      </c>
      <c r="E60" s="11">
        <f t="shared" si="0"/>
        <v>-0.65819125719599925</v>
      </c>
      <c r="F60" s="32">
        <f t="shared" si="1"/>
        <v>0.25454545454545452</v>
      </c>
      <c r="G60" s="32">
        <f t="shared" si="2"/>
        <v>0.25</v>
      </c>
      <c r="H60" s="32">
        <f t="shared" si="3"/>
        <v>0.25520762099693584</v>
      </c>
      <c r="I60" s="32">
        <f t="shared" si="4"/>
        <v>-6.6216645148131636E-4</v>
      </c>
      <c r="J60" s="39">
        <f t="shared" si="5"/>
        <v>5.2076209969358356E-3</v>
      </c>
    </row>
    <row r="61" spans="1:10" x14ac:dyDescent="0.35">
      <c r="A61" s="25">
        <v>42576</v>
      </c>
      <c r="B61" s="21">
        <v>8.656801630845902E-2</v>
      </c>
      <c r="C61" s="11">
        <f t="shared" si="6"/>
        <v>57</v>
      </c>
      <c r="D61" s="21">
        <v>-3.1090587070031119E-2</v>
      </c>
      <c r="E61" s="11">
        <f t="shared" si="0"/>
        <v>-0.65046971251530927</v>
      </c>
      <c r="F61" s="32">
        <f t="shared" si="1"/>
        <v>0.25909090909090909</v>
      </c>
      <c r="G61" s="32">
        <f t="shared" si="2"/>
        <v>0.25454545454545452</v>
      </c>
      <c r="H61" s="32">
        <f t="shared" si="3"/>
        <v>0.25769442980828638</v>
      </c>
      <c r="I61" s="32">
        <f t="shared" si="4"/>
        <v>1.396479282622709E-3</v>
      </c>
      <c r="J61" s="39">
        <f t="shared" si="5"/>
        <v>3.1489752628318657E-3</v>
      </c>
    </row>
    <row r="62" spans="1:10" x14ac:dyDescent="0.35">
      <c r="A62" s="25">
        <v>42583</v>
      </c>
      <c r="B62" s="21">
        <v>-1.1447385840350835E-2</v>
      </c>
      <c r="C62" s="11">
        <f t="shared" si="6"/>
        <v>58</v>
      </c>
      <c r="D62" s="21">
        <v>-3.1090587070031119E-2</v>
      </c>
      <c r="E62" s="11">
        <f t="shared" si="0"/>
        <v>-0.65046971251530927</v>
      </c>
      <c r="F62" s="32">
        <f t="shared" si="1"/>
        <v>0.26363636363636361</v>
      </c>
      <c r="G62" s="32">
        <f t="shared" si="2"/>
        <v>0.25909090909090909</v>
      </c>
      <c r="H62" s="32">
        <f t="shared" si="3"/>
        <v>0.25769442980828638</v>
      </c>
      <c r="I62" s="32">
        <f t="shared" si="4"/>
        <v>5.9419338280772283E-3</v>
      </c>
      <c r="J62" s="39">
        <f t="shared" si="5"/>
        <v>-1.396479282622709E-3</v>
      </c>
    </row>
    <row r="63" spans="1:10" x14ac:dyDescent="0.35">
      <c r="A63" s="25">
        <v>42590</v>
      </c>
      <c r="B63" s="21">
        <v>-4.7146778425702078E-2</v>
      </c>
      <c r="C63" s="11">
        <f t="shared" si="6"/>
        <v>59</v>
      </c>
      <c r="D63" s="21">
        <v>-3.0771658666753545E-2</v>
      </c>
      <c r="E63" s="11">
        <f t="shared" si="0"/>
        <v>-0.6421423633305543</v>
      </c>
      <c r="F63" s="32">
        <f t="shared" si="1"/>
        <v>0.26818181818181819</v>
      </c>
      <c r="G63" s="32">
        <f t="shared" si="2"/>
        <v>0.26363636363636361</v>
      </c>
      <c r="H63" s="32">
        <f t="shared" si="3"/>
        <v>0.26039037595457704</v>
      </c>
      <c r="I63" s="32">
        <f t="shared" si="4"/>
        <v>7.7914422272411521E-3</v>
      </c>
      <c r="J63" s="39">
        <f t="shared" si="5"/>
        <v>-3.2459876817865774E-3</v>
      </c>
    </row>
    <row r="64" spans="1:10" x14ac:dyDescent="0.35">
      <c r="A64" s="25">
        <v>42597</v>
      </c>
      <c r="B64" s="21">
        <v>2.8889009852137069E-2</v>
      </c>
      <c r="C64" s="11">
        <f t="shared" si="6"/>
        <v>60</v>
      </c>
      <c r="D64" s="21">
        <v>-3.0562650410166696E-2</v>
      </c>
      <c r="E64" s="11">
        <f t="shared" si="0"/>
        <v>-0.63668507348992265</v>
      </c>
      <c r="F64" s="32">
        <f t="shared" si="1"/>
        <v>0.27272727272727271</v>
      </c>
      <c r="G64" s="32">
        <f t="shared" si="2"/>
        <v>0.26818181818181819</v>
      </c>
      <c r="H64" s="32">
        <f t="shared" si="3"/>
        <v>0.2621649990893079</v>
      </c>
      <c r="I64" s="32">
        <f t="shared" si="4"/>
        <v>1.0562273637964803E-2</v>
      </c>
      <c r="J64" s="39">
        <f t="shared" si="5"/>
        <v>-6.0168190925102838E-3</v>
      </c>
    </row>
    <row r="65" spans="1:10" x14ac:dyDescent="0.35">
      <c r="A65" s="25">
        <v>42604</v>
      </c>
      <c r="B65" s="21">
        <v>1.496287267671232E-2</v>
      </c>
      <c r="C65" s="11">
        <f t="shared" si="6"/>
        <v>61</v>
      </c>
      <c r="D65" s="21">
        <v>-3.0459207484708574E-2</v>
      </c>
      <c r="E65" s="11">
        <f t="shared" si="0"/>
        <v>-0.6339841370034579</v>
      </c>
      <c r="F65" s="32">
        <f t="shared" si="1"/>
        <v>0.27727272727272728</v>
      </c>
      <c r="G65" s="32">
        <f t="shared" si="2"/>
        <v>0.27272727272727271</v>
      </c>
      <c r="H65" s="32">
        <f t="shared" si="3"/>
        <v>0.26304558728986505</v>
      </c>
      <c r="I65" s="32">
        <f t="shared" si="4"/>
        <v>1.4227139982862236E-2</v>
      </c>
      <c r="J65" s="39">
        <f t="shared" si="5"/>
        <v>-9.6816854374076611E-3</v>
      </c>
    </row>
    <row r="66" spans="1:10" x14ac:dyDescent="0.35">
      <c r="A66" s="25">
        <v>42611</v>
      </c>
      <c r="B66" s="21">
        <v>2.2839491969822736E-2</v>
      </c>
      <c r="C66" s="11">
        <f t="shared" si="6"/>
        <v>62</v>
      </c>
      <c r="D66" s="21">
        <v>-2.8820438535491971E-2</v>
      </c>
      <c r="E66" s="11">
        <f t="shared" si="0"/>
        <v>-0.59119521907386363</v>
      </c>
      <c r="F66" s="32">
        <f t="shared" si="1"/>
        <v>0.2818181818181818</v>
      </c>
      <c r="G66" s="32">
        <f t="shared" si="2"/>
        <v>0.27727272727272728</v>
      </c>
      <c r="H66" s="32">
        <f t="shared" si="3"/>
        <v>0.27719481287193426</v>
      </c>
      <c r="I66" s="32">
        <f t="shared" si="4"/>
        <v>4.6233689462475414E-3</v>
      </c>
      <c r="J66" s="39">
        <f t="shared" si="5"/>
        <v>-7.7914400793022143E-5</v>
      </c>
    </row>
    <row r="67" spans="1:10" x14ac:dyDescent="0.35">
      <c r="A67" s="25">
        <v>42618</v>
      </c>
      <c r="B67" s="21">
        <v>2.7050177533026042E-2</v>
      </c>
      <c r="C67" s="11">
        <f t="shared" si="6"/>
        <v>63</v>
      </c>
      <c r="D67" s="21">
        <v>-2.8330506626225996E-2</v>
      </c>
      <c r="E67" s="11">
        <f t="shared" si="0"/>
        <v>-0.57840289940812151</v>
      </c>
      <c r="F67" s="32">
        <f t="shared" si="1"/>
        <v>0.28636363636363638</v>
      </c>
      <c r="G67" s="32">
        <f t="shared" si="2"/>
        <v>0.2818181818181818</v>
      </c>
      <c r="H67" s="32">
        <f t="shared" si="3"/>
        <v>0.28149606845033071</v>
      </c>
      <c r="I67" s="32">
        <f t="shared" si="4"/>
        <v>4.8675679133056704E-3</v>
      </c>
      <c r="J67" s="39">
        <f t="shared" si="5"/>
        <v>-3.2211336785109568E-4</v>
      </c>
    </row>
    <row r="68" spans="1:10" x14ac:dyDescent="0.35">
      <c r="A68" s="25">
        <v>42625</v>
      </c>
      <c r="B68" s="21">
        <v>1.557663892873732E-2</v>
      </c>
      <c r="C68" s="11">
        <f t="shared" si="6"/>
        <v>64</v>
      </c>
      <c r="D68" s="21">
        <v>-2.6798193154724047E-2</v>
      </c>
      <c r="E68" s="11">
        <f t="shared" si="0"/>
        <v>-0.53839357691891288</v>
      </c>
      <c r="F68" s="32">
        <f t="shared" si="1"/>
        <v>0.29090909090909089</v>
      </c>
      <c r="G68" s="32">
        <f t="shared" si="2"/>
        <v>0.28636363636363638</v>
      </c>
      <c r="H68" s="32">
        <f t="shared" si="3"/>
        <v>0.29515267989869942</v>
      </c>
      <c r="I68" s="32">
        <f t="shared" si="4"/>
        <v>-4.2435889896085266E-3</v>
      </c>
      <c r="J68" s="39">
        <f t="shared" si="5"/>
        <v>8.7890435350630458E-3</v>
      </c>
    </row>
    <row r="69" spans="1:10" x14ac:dyDescent="0.35">
      <c r="A69" s="25">
        <v>42639</v>
      </c>
      <c r="B69" s="21">
        <v>-1.6023649468157063E-2</v>
      </c>
      <c r="C69" s="11">
        <f t="shared" si="6"/>
        <v>65</v>
      </c>
      <c r="D69" s="21">
        <v>-2.5250510968887103E-2</v>
      </c>
      <c r="E69" s="11">
        <f t="shared" si="0"/>
        <v>-0.49798297110255929</v>
      </c>
      <c r="F69" s="32">
        <f t="shared" si="1"/>
        <v>0.29545454545454547</v>
      </c>
      <c r="G69" s="32">
        <f t="shared" si="2"/>
        <v>0.29090909090909089</v>
      </c>
      <c r="H69" s="32">
        <f t="shared" si="3"/>
        <v>0.309248022388523</v>
      </c>
      <c r="I69" s="32">
        <f t="shared" si="4"/>
        <v>-1.3793476933977533E-2</v>
      </c>
      <c r="J69" s="39">
        <f t="shared" si="5"/>
        <v>1.8338931479432108E-2</v>
      </c>
    </row>
    <row r="70" spans="1:10" x14ac:dyDescent="0.35">
      <c r="A70" s="25">
        <v>42646</v>
      </c>
      <c r="B70" s="21">
        <v>-7.3692301065483327E-3</v>
      </c>
      <c r="C70" s="11">
        <f t="shared" si="6"/>
        <v>66</v>
      </c>
      <c r="D70" s="21">
        <v>-2.5112700815075214E-2</v>
      </c>
      <c r="E70" s="11">
        <f t="shared" ref="E70:E133" si="7">(D70-$M$2)/$M$3</f>
        <v>-0.49438469242871663</v>
      </c>
      <c r="F70" s="32">
        <f t="shared" ref="F70:F133" si="8">C70/$M$1</f>
        <v>0.3</v>
      </c>
      <c r="G70" s="32">
        <f t="shared" ref="G70:G133" si="9">(C70-1)/$M$1</f>
        <v>0.29545454545454547</v>
      </c>
      <c r="H70" s="32">
        <f t="shared" ref="H70:H133" si="10">_xlfn.NORM.S.DIST(E70,1)</f>
        <v>0.3105172613115631</v>
      </c>
      <c r="I70" s="32">
        <f t="shared" ref="I70:I133" si="11">F70-H70</f>
        <v>-1.0517261311563109E-2</v>
      </c>
      <c r="J70" s="39">
        <f t="shared" ref="J70:J133" si="12">H70-G70</f>
        <v>1.5062715857017628E-2</v>
      </c>
    </row>
    <row r="71" spans="1:10" x14ac:dyDescent="0.35">
      <c r="A71" s="25">
        <v>42653</v>
      </c>
      <c r="B71" s="21">
        <v>-4.2302379690689389E-2</v>
      </c>
      <c r="C71" s="11">
        <f t="shared" ref="C71:C134" si="13">1+C70</f>
        <v>67</v>
      </c>
      <c r="D71" s="21">
        <v>-2.4451095864164423E-2</v>
      </c>
      <c r="E71" s="11">
        <f t="shared" si="7"/>
        <v>-0.47710992043607664</v>
      </c>
      <c r="F71" s="32">
        <f t="shared" si="8"/>
        <v>0.30454545454545456</v>
      </c>
      <c r="G71" s="32">
        <f t="shared" si="9"/>
        <v>0.3</v>
      </c>
      <c r="H71" s="32">
        <f t="shared" si="10"/>
        <v>0.31664192541457559</v>
      </c>
      <c r="I71" s="32">
        <f t="shared" si="11"/>
        <v>-1.2096470869121023E-2</v>
      </c>
      <c r="J71" s="39">
        <f t="shared" si="12"/>
        <v>1.6641925414575598E-2</v>
      </c>
    </row>
    <row r="72" spans="1:10" x14ac:dyDescent="0.35">
      <c r="A72" s="25">
        <v>42667</v>
      </c>
      <c r="B72" s="21">
        <v>-1.2461220437812002E-2</v>
      </c>
      <c r="C72" s="11">
        <f t="shared" si="13"/>
        <v>68</v>
      </c>
      <c r="D72" s="21">
        <v>-2.1761491781512748E-2</v>
      </c>
      <c r="E72" s="11">
        <f t="shared" si="7"/>
        <v>-0.4068832735309717</v>
      </c>
      <c r="F72" s="32">
        <f t="shared" si="8"/>
        <v>0.30909090909090908</v>
      </c>
      <c r="G72" s="32">
        <f t="shared" si="9"/>
        <v>0.30454545454545456</v>
      </c>
      <c r="H72" s="32">
        <f t="shared" si="10"/>
        <v>0.34204686074345447</v>
      </c>
      <c r="I72" s="32">
        <f t="shared" si="11"/>
        <v>-3.295595165254539E-2</v>
      </c>
      <c r="J72" s="39">
        <f t="shared" si="12"/>
        <v>3.7501406197999909E-2</v>
      </c>
    </row>
    <row r="73" spans="1:10" x14ac:dyDescent="0.35">
      <c r="A73" s="25">
        <v>42674</v>
      </c>
      <c r="B73" s="21">
        <v>-7.8678612006136787E-3</v>
      </c>
      <c r="C73" s="11">
        <f t="shared" si="13"/>
        <v>69</v>
      </c>
      <c r="D73" s="21">
        <v>-2.1403908663153604E-2</v>
      </c>
      <c r="E73" s="11">
        <f t="shared" si="7"/>
        <v>-0.39754663415188651</v>
      </c>
      <c r="F73" s="32">
        <f t="shared" si="8"/>
        <v>0.31363636363636366</v>
      </c>
      <c r="G73" s="32">
        <f t="shared" si="9"/>
        <v>0.30909090909090908</v>
      </c>
      <c r="H73" s="32">
        <f t="shared" si="10"/>
        <v>0.34548220233668836</v>
      </c>
      <c r="I73" s="32">
        <f t="shared" si="11"/>
        <v>-3.1845838700324702E-2</v>
      </c>
      <c r="J73" s="39">
        <f t="shared" si="12"/>
        <v>3.6391293245779277E-2</v>
      </c>
    </row>
    <row r="74" spans="1:10" x14ac:dyDescent="0.35">
      <c r="A74" s="25">
        <v>42681</v>
      </c>
      <c r="B74" s="21">
        <v>-4.7506027585978647E-3</v>
      </c>
      <c r="C74" s="11">
        <f t="shared" si="13"/>
        <v>70</v>
      </c>
      <c r="D74" s="21">
        <v>-2.1112677237559295E-2</v>
      </c>
      <c r="E74" s="11">
        <f t="shared" si="7"/>
        <v>-0.38994246422040796</v>
      </c>
      <c r="F74" s="32">
        <f t="shared" si="8"/>
        <v>0.31818181818181818</v>
      </c>
      <c r="G74" s="32">
        <f t="shared" si="9"/>
        <v>0.31363636363636366</v>
      </c>
      <c r="H74" s="32">
        <f t="shared" si="10"/>
        <v>0.34828954627321684</v>
      </c>
      <c r="I74" s="32">
        <f t="shared" si="11"/>
        <v>-3.0107728091398667E-2</v>
      </c>
      <c r="J74" s="39">
        <f t="shared" si="12"/>
        <v>3.4653182636853186E-2</v>
      </c>
    </row>
    <row r="75" spans="1:10" x14ac:dyDescent="0.35">
      <c r="A75" s="25">
        <v>42688</v>
      </c>
      <c r="B75" s="21">
        <v>4.7506027585977988E-3</v>
      </c>
      <c r="C75" s="11">
        <f t="shared" si="13"/>
        <v>71</v>
      </c>
      <c r="D75" s="21">
        <v>-2.0202707317519355E-2</v>
      </c>
      <c r="E75" s="11">
        <f t="shared" si="7"/>
        <v>-0.366182782756098</v>
      </c>
      <c r="F75" s="32">
        <f t="shared" si="8"/>
        <v>0.32272727272727275</v>
      </c>
      <c r="G75" s="32">
        <f t="shared" si="9"/>
        <v>0.31818181818181818</v>
      </c>
      <c r="H75" s="32">
        <f t="shared" si="10"/>
        <v>0.35711434434842104</v>
      </c>
      <c r="I75" s="32">
        <f t="shared" si="11"/>
        <v>-3.4387071621148291E-2</v>
      </c>
      <c r="J75" s="39">
        <f t="shared" si="12"/>
        <v>3.8932526166602865E-2</v>
      </c>
    </row>
    <row r="76" spans="1:10" x14ac:dyDescent="0.35">
      <c r="A76" s="25">
        <v>42695</v>
      </c>
      <c r="B76" s="21">
        <v>-9.5238815112554786E-3</v>
      </c>
      <c r="C76" s="11">
        <f t="shared" si="13"/>
        <v>72</v>
      </c>
      <c r="D76" s="21">
        <v>-1.9802627296179754E-2</v>
      </c>
      <c r="E76" s="11">
        <f t="shared" si="7"/>
        <v>-0.35573653210767431</v>
      </c>
      <c r="F76" s="32">
        <f t="shared" si="8"/>
        <v>0.32727272727272727</v>
      </c>
      <c r="G76" s="32">
        <f t="shared" si="9"/>
        <v>0.32272727272727275</v>
      </c>
      <c r="H76" s="32">
        <f t="shared" si="10"/>
        <v>0.36101894182749728</v>
      </c>
      <c r="I76" s="32">
        <f t="shared" si="11"/>
        <v>-3.3746214554770004E-2</v>
      </c>
      <c r="J76" s="39">
        <f t="shared" si="12"/>
        <v>3.8291669100224524E-2</v>
      </c>
    </row>
    <row r="77" spans="1:10" x14ac:dyDescent="0.35">
      <c r="A77" s="25">
        <v>42702</v>
      </c>
      <c r="B77" s="21">
        <v>6.0343129907468436E-2</v>
      </c>
      <c r="C77" s="11">
        <f t="shared" si="13"/>
        <v>73</v>
      </c>
      <c r="D77" s="21">
        <v>-1.9324272826402814E-2</v>
      </c>
      <c r="E77" s="11">
        <f t="shared" si="7"/>
        <v>-0.34324650405440621</v>
      </c>
      <c r="F77" s="32">
        <f t="shared" si="8"/>
        <v>0.33181818181818185</v>
      </c>
      <c r="G77" s="32">
        <f t="shared" si="9"/>
        <v>0.32727272727272727</v>
      </c>
      <c r="H77" s="32">
        <f t="shared" si="10"/>
        <v>0.36570651110461017</v>
      </c>
      <c r="I77" s="32">
        <f t="shared" si="11"/>
        <v>-3.388832928642832E-2</v>
      </c>
      <c r="J77" s="39">
        <f t="shared" si="12"/>
        <v>3.8433783831882895E-2</v>
      </c>
    </row>
    <row r="78" spans="1:10" x14ac:dyDescent="0.35">
      <c r="A78" s="25">
        <v>42709</v>
      </c>
      <c r="B78" s="21">
        <v>6.2565855991738306E-2</v>
      </c>
      <c r="C78" s="11">
        <f t="shared" si="13"/>
        <v>74</v>
      </c>
      <c r="D78" s="21">
        <v>-1.8018505502678365E-2</v>
      </c>
      <c r="E78" s="11">
        <f t="shared" si="7"/>
        <v>-0.30915239281517348</v>
      </c>
      <c r="F78" s="32">
        <f t="shared" si="8"/>
        <v>0.33636363636363636</v>
      </c>
      <c r="G78" s="32">
        <f t="shared" si="9"/>
        <v>0.33181818181818185</v>
      </c>
      <c r="H78" s="32">
        <f t="shared" si="10"/>
        <v>0.3786028030744405</v>
      </c>
      <c r="I78" s="32">
        <f t="shared" si="11"/>
        <v>-4.2239166710804132E-2</v>
      </c>
      <c r="J78" s="39">
        <f t="shared" si="12"/>
        <v>4.6784621256258652E-2</v>
      </c>
    </row>
    <row r="79" spans="1:10" x14ac:dyDescent="0.35">
      <c r="A79" s="25">
        <v>42716</v>
      </c>
      <c r="B79" s="21">
        <v>9.8246404285181003E-3</v>
      </c>
      <c r="C79" s="11">
        <f t="shared" si="13"/>
        <v>75</v>
      </c>
      <c r="D79" s="21">
        <v>-1.7241806434505878E-2</v>
      </c>
      <c r="E79" s="11">
        <f t="shared" si="7"/>
        <v>-0.28887246702092889</v>
      </c>
      <c r="F79" s="32">
        <f t="shared" si="8"/>
        <v>0.34090909090909088</v>
      </c>
      <c r="G79" s="32">
        <f t="shared" si="9"/>
        <v>0.33636363636363636</v>
      </c>
      <c r="H79" s="32">
        <f t="shared" si="10"/>
        <v>0.38633948702465765</v>
      </c>
      <c r="I79" s="32">
        <f t="shared" si="11"/>
        <v>-4.5430396115566762E-2</v>
      </c>
      <c r="J79" s="39">
        <f t="shared" si="12"/>
        <v>4.9975850661021282E-2</v>
      </c>
    </row>
    <row r="80" spans="1:10" x14ac:dyDescent="0.35">
      <c r="A80" s="25">
        <v>42723</v>
      </c>
      <c r="B80" s="21">
        <v>-6.3421826437495943E-2</v>
      </c>
      <c r="C80" s="11">
        <f t="shared" si="13"/>
        <v>76</v>
      </c>
      <c r="D80" s="21">
        <v>-1.7167803622365446E-2</v>
      </c>
      <c r="E80" s="11">
        <f t="shared" si="7"/>
        <v>-0.2869402237618961</v>
      </c>
      <c r="F80" s="32">
        <f t="shared" si="8"/>
        <v>0.34545454545454546</v>
      </c>
      <c r="G80" s="32">
        <f t="shared" si="9"/>
        <v>0.34090909090909088</v>
      </c>
      <c r="H80" s="32">
        <f t="shared" si="10"/>
        <v>0.387079045393799</v>
      </c>
      <c r="I80" s="32">
        <f t="shared" si="11"/>
        <v>-4.1624499939253545E-2</v>
      </c>
      <c r="J80" s="39">
        <f t="shared" si="12"/>
        <v>4.616995448470812E-2</v>
      </c>
    </row>
    <row r="81" spans="1:10" x14ac:dyDescent="0.35">
      <c r="A81" s="25">
        <v>42730</v>
      </c>
      <c r="B81" s="21">
        <v>3.3653505041642363E-2</v>
      </c>
      <c r="C81" s="11">
        <f t="shared" si="13"/>
        <v>77</v>
      </c>
      <c r="D81" s="21">
        <v>-1.7123706078591514E-2</v>
      </c>
      <c r="E81" s="11">
        <f t="shared" si="7"/>
        <v>-0.28578881911614568</v>
      </c>
      <c r="F81" s="32">
        <f t="shared" si="8"/>
        <v>0.35</v>
      </c>
      <c r="G81" s="32">
        <f t="shared" si="9"/>
        <v>0.34545454545454546</v>
      </c>
      <c r="H81" s="32">
        <f t="shared" si="10"/>
        <v>0.38751993609587043</v>
      </c>
      <c r="I81" s="32">
        <f t="shared" si="11"/>
        <v>-3.7519936095870454E-2</v>
      </c>
      <c r="J81" s="39">
        <f t="shared" si="12"/>
        <v>4.2065390641324973E-2</v>
      </c>
    </row>
    <row r="82" spans="1:10" x14ac:dyDescent="0.35">
      <c r="A82" s="25">
        <v>42744</v>
      </c>
      <c r="B82" s="21">
        <v>2.2305757514298186E-2</v>
      </c>
      <c r="C82" s="11">
        <f t="shared" si="13"/>
        <v>78</v>
      </c>
      <c r="D82" s="21">
        <v>-1.7021687569430524E-2</v>
      </c>
      <c r="E82" s="11">
        <f t="shared" si="7"/>
        <v>-0.28312507471344883</v>
      </c>
      <c r="F82" s="32">
        <f t="shared" si="8"/>
        <v>0.35454545454545455</v>
      </c>
      <c r="G82" s="32">
        <f t="shared" si="9"/>
        <v>0.35</v>
      </c>
      <c r="H82" s="32">
        <f t="shared" si="10"/>
        <v>0.38854048040451389</v>
      </c>
      <c r="I82" s="32">
        <f t="shared" si="11"/>
        <v>-3.3995025859059336E-2</v>
      </c>
      <c r="J82" s="39">
        <f t="shared" si="12"/>
        <v>3.854048040451391E-2</v>
      </c>
    </row>
    <row r="83" spans="1:10" x14ac:dyDescent="0.35">
      <c r="A83" s="25">
        <v>42751</v>
      </c>
      <c r="B83" s="21">
        <v>2.8987536873252187E-2</v>
      </c>
      <c r="C83" s="11">
        <f t="shared" si="13"/>
        <v>79</v>
      </c>
      <c r="D83" s="21">
        <v>-1.6807118316381289E-2</v>
      </c>
      <c r="E83" s="11">
        <f t="shared" si="7"/>
        <v>-0.2775225850132827</v>
      </c>
      <c r="F83" s="32">
        <f t="shared" si="8"/>
        <v>0.35909090909090907</v>
      </c>
      <c r="G83" s="32">
        <f t="shared" si="9"/>
        <v>0.35454545454545455</v>
      </c>
      <c r="H83" s="32">
        <f t="shared" si="10"/>
        <v>0.39068943314323518</v>
      </c>
      <c r="I83" s="32">
        <f t="shared" si="11"/>
        <v>-3.1598524052326105E-2</v>
      </c>
      <c r="J83" s="39">
        <f t="shared" si="12"/>
        <v>3.6143978597780624E-2</v>
      </c>
    </row>
    <row r="84" spans="1:10" x14ac:dyDescent="0.35">
      <c r="A84" s="25">
        <v>42758</v>
      </c>
      <c r="B84" s="21">
        <v>-7.168489478612516E-3</v>
      </c>
      <c r="C84" s="11">
        <f t="shared" si="13"/>
        <v>80</v>
      </c>
      <c r="D84" s="21">
        <v>-1.6285741870785558E-2</v>
      </c>
      <c r="E84" s="11">
        <f t="shared" si="7"/>
        <v>-0.26390923582718545</v>
      </c>
      <c r="F84" s="32">
        <f t="shared" si="8"/>
        <v>0.36363636363636365</v>
      </c>
      <c r="G84" s="32">
        <f t="shared" si="9"/>
        <v>0.35909090909090907</v>
      </c>
      <c r="H84" s="32">
        <f t="shared" si="10"/>
        <v>0.39592492935916762</v>
      </c>
      <c r="I84" s="32">
        <f t="shared" si="11"/>
        <v>-3.2288565722803975E-2</v>
      </c>
      <c r="J84" s="39">
        <f t="shared" si="12"/>
        <v>3.6834020268258549E-2</v>
      </c>
    </row>
    <row r="85" spans="1:10" x14ac:dyDescent="0.35">
      <c r="A85" s="25">
        <v>42765</v>
      </c>
      <c r="B85" s="21">
        <v>1.4285957247476434E-2</v>
      </c>
      <c r="C85" s="11">
        <f t="shared" si="13"/>
        <v>81</v>
      </c>
      <c r="D85" s="21">
        <v>-1.6086137751624496E-2</v>
      </c>
      <c r="E85" s="11">
        <f t="shared" si="7"/>
        <v>-0.25869749180599533</v>
      </c>
      <c r="F85" s="32">
        <f t="shared" si="8"/>
        <v>0.36818181818181817</v>
      </c>
      <c r="G85" s="32">
        <f t="shared" si="9"/>
        <v>0.36363636363636365</v>
      </c>
      <c r="H85" s="32">
        <f t="shared" si="10"/>
        <v>0.39793432747634888</v>
      </c>
      <c r="I85" s="32">
        <f t="shared" si="11"/>
        <v>-2.9752509294530716E-2</v>
      </c>
      <c r="J85" s="39">
        <f t="shared" si="12"/>
        <v>3.4297963839985235E-2</v>
      </c>
    </row>
    <row r="86" spans="1:10" x14ac:dyDescent="0.35">
      <c r="A86" s="25">
        <v>42772</v>
      </c>
      <c r="B86" s="21">
        <v>-1.7167803622365446E-2</v>
      </c>
      <c r="C86" s="11">
        <f t="shared" si="13"/>
        <v>82</v>
      </c>
      <c r="D86" s="21">
        <v>-1.6023649468157063E-2</v>
      </c>
      <c r="E86" s="11">
        <f t="shared" si="7"/>
        <v>-0.25706589753266756</v>
      </c>
      <c r="F86" s="32">
        <f t="shared" si="8"/>
        <v>0.37272727272727274</v>
      </c>
      <c r="G86" s="32">
        <f t="shared" si="9"/>
        <v>0.36818181818181817</v>
      </c>
      <c r="H86" s="32">
        <f t="shared" si="10"/>
        <v>0.39856395145166601</v>
      </c>
      <c r="I86" s="32">
        <f t="shared" si="11"/>
        <v>-2.5836678724393269E-2</v>
      </c>
      <c r="J86" s="39">
        <f t="shared" si="12"/>
        <v>3.0382133269847844E-2</v>
      </c>
    </row>
    <row r="87" spans="1:10" x14ac:dyDescent="0.35">
      <c r="A87" s="25">
        <v>42779</v>
      </c>
      <c r="B87" s="21">
        <v>-3.0771658666753545E-2</v>
      </c>
      <c r="C87" s="11">
        <f t="shared" si="13"/>
        <v>83</v>
      </c>
      <c r="D87" s="21">
        <v>-1.5915455305899457E-2</v>
      </c>
      <c r="E87" s="11">
        <f t="shared" si="7"/>
        <v>-0.25424090433791913</v>
      </c>
      <c r="F87" s="32">
        <f t="shared" si="8"/>
        <v>0.37727272727272726</v>
      </c>
      <c r="G87" s="32">
        <f t="shared" si="9"/>
        <v>0.37272727272727274</v>
      </c>
      <c r="H87" s="32">
        <f t="shared" si="10"/>
        <v>0.39965472571887073</v>
      </c>
      <c r="I87" s="32">
        <f t="shared" si="11"/>
        <v>-2.238199844614347E-2</v>
      </c>
      <c r="J87" s="39">
        <f t="shared" si="12"/>
        <v>2.6927452991597989E-2</v>
      </c>
    </row>
    <row r="88" spans="1:10" x14ac:dyDescent="0.35">
      <c r="A88" s="25">
        <v>42786</v>
      </c>
      <c r="B88" s="21">
        <v>2.2075951699199826E-2</v>
      </c>
      <c r="C88" s="11">
        <f t="shared" si="13"/>
        <v>84</v>
      </c>
      <c r="D88" s="21">
        <v>-1.5666116744399463E-2</v>
      </c>
      <c r="E88" s="11">
        <f t="shared" si="7"/>
        <v>-0.24773057397694512</v>
      </c>
      <c r="F88" s="32">
        <f t="shared" si="8"/>
        <v>0.38181818181818183</v>
      </c>
      <c r="G88" s="32">
        <f t="shared" si="9"/>
        <v>0.37727272727272726</v>
      </c>
      <c r="H88" s="32">
        <f t="shared" si="10"/>
        <v>0.40217143722898863</v>
      </c>
      <c r="I88" s="32">
        <f t="shared" si="11"/>
        <v>-2.0353255410806792E-2</v>
      </c>
      <c r="J88" s="39">
        <f t="shared" si="12"/>
        <v>2.4898709956261367E-2</v>
      </c>
    </row>
    <row r="89" spans="1:10" x14ac:dyDescent="0.35">
      <c r="A89" s="25">
        <v>42793</v>
      </c>
      <c r="B89" s="21">
        <v>-7.242983784481459E-2</v>
      </c>
      <c r="C89" s="11">
        <f t="shared" si="13"/>
        <v>85</v>
      </c>
      <c r="D89" s="21">
        <v>-1.5201161332050553E-2</v>
      </c>
      <c r="E89" s="11">
        <f t="shared" si="7"/>
        <v>-0.23559040071491893</v>
      </c>
      <c r="F89" s="32">
        <f t="shared" si="8"/>
        <v>0.38636363636363635</v>
      </c>
      <c r="G89" s="32">
        <f t="shared" si="9"/>
        <v>0.38181818181818183</v>
      </c>
      <c r="H89" s="32">
        <f t="shared" si="10"/>
        <v>0.40687526147110331</v>
      </c>
      <c r="I89" s="32">
        <f t="shared" si="11"/>
        <v>-2.0511625107466958E-2</v>
      </c>
      <c r="J89" s="39">
        <f t="shared" si="12"/>
        <v>2.5057079652921477E-2</v>
      </c>
    </row>
    <row r="90" spans="1:10" x14ac:dyDescent="0.35">
      <c r="A90" s="25">
        <v>42800</v>
      </c>
      <c r="B90" s="21">
        <v>-8.1478270725948113E-2</v>
      </c>
      <c r="C90" s="11">
        <f t="shared" si="13"/>
        <v>86</v>
      </c>
      <c r="D90" s="21">
        <v>-1.5037877364540559E-2</v>
      </c>
      <c r="E90" s="11">
        <f t="shared" si="7"/>
        <v>-0.23132699049571531</v>
      </c>
      <c r="F90" s="32">
        <f t="shared" si="8"/>
        <v>0.39090909090909093</v>
      </c>
      <c r="G90" s="32">
        <f t="shared" si="9"/>
        <v>0.38636363636363635</v>
      </c>
      <c r="H90" s="32">
        <f t="shared" si="10"/>
        <v>0.4085303899398075</v>
      </c>
      <c r="I90" s="32">
        <f t="shared" si="11"/>
        <v>-1.7621299030716575E-2</v>
      </c>
      <c r="J90" s="39">
        <f t="shared" si="12"/>
        <v>2.216675357617115E-2</v>
      </c>
    </row>
    <row r="91" spans="1:10" x14ac:dyDescent="0.35">
      <c r="A91" s="25">
        <v>42807</v>
      </c>
      <c r="B91" s="21">
        <v>-1.7123706078591514E-2</v>
      </c>
      <c r="C91" s="11">
        <f t="shared" si="13"/>
        <v>87</v>
      </c>
      <c r="D91" s="21">
        <v>-1.4723241552893942E-2</v>
      </c>
      <c r="E91" s="11">
        <f t="shared" si="7"/>
        <v>-0.22311172260899206</v>
      </c>
      <c r="F91" s="32">
        <f t="shared" si="8"/>
        <v>0.39545454545454545</v>
      </c>
      <c r="G91" s="32">
        <f t="shared" si="9"/>
        <v>0.39090909090909093</v>
      </c>
      <c r="H91" s="32">
        <f t="shared" si="10"/>
        <v>0.41172427748904461</v>
      </c>
      <c r="I91" s="32">
        <f t="shared" si="11"/>
        <v>-1.6269732034499162E-2</v>
      </c>
      <c r="J91" s="39">
        <f t="shared" si="12"/>
        <v>2.0815186579953682E-2</v>
      </c>
    </row>
    <row r="92" spans="1:10" x14ac:dyDescent="0.35">
      <c r="A92" s="25">
        <v>42814</v>
      </c>
      <c r="B92" s="21">
        <v>-1.5666116744399463E-2</v>
      </c>
      <c r="C92" s="11">
        <f t="shared" si="13"/>
        <v>88</v>
      </c>
      <c r="D92" s="21">
        <v>-1.3591427203539001E-2</v>
      </c>
      <c r="E92" s="11">
        <f t="shared" si="7"/>
        <v>-0.19355959365924796</v>
      </c>
      <c r="F92" s="32">
        <f t="shared" si="8"/>
        <v>0.4</v>
      </c>
      <c r="G92" s="32">
        <f t="shared" si="9"/>
        <v>0.39545454545454545</v>
      </c>
      <c r="H92" s="32">
        <f t="shared" si="10"/>
        <v>0.42326036967554093</v>
      </c>
      <c r="I92" s="32">
        <f t="shared" si="11"/>
        <v>-2.3260369675540904E-2</v>
      </c>
      <c r="J92" s="39">
        <f t="shared" si="12"/>
        <v>2.7805824220995479E-2</v>
      </c>
    </row>
    <row r="93" spans="1:10" x14ac:dyDescent="0.35">
      <c r="A93" s="25">
        <v>42821</v>
      </c>
      <c r="B93" s="21">
        <v>-7.275935428242819E-2</v>
      </c>
      <c r="C93" s="11">
        <f t="shared" si="13"/>
        <v>89</v>
      </c>
      <c r="D93" s="21">
        <v>-1.3295542481244614E-2</v>
      </c>
      <c r="E93" s="11">
        <f t="shared" si="7"/>
        <v>-0.18583392427496556</v>
      </c>
      <c r="F93" s="32">
        <f t="shared" si="8"/>
        <v>0.40454545454545454</v>
      </c>
      <c r="G93" s="32">
        <f t="shared" si="9"/>
        <v>0.4</v>
      </c>
      <c r="H93" s="32">
        <f t="shared" si="10"/>
        <v>0.42628750008111488</v>
      </c>
      <c r="I93" s="32">
        <f t="shared" si="11"/>
        <v>-2.1742045535660337E-2</v>
      </c>
      <c r="J93" s="39">
        <f t="shared" si="12"/>
        <v>2.6287500081114856E-2</v>
      </c>
    </row>
    <row r="94" spans="1:10" x14ac:dyDescent="0.35">
      <c r="A94" s="25">
        <v>42828</v>
      </c>
      <c r="B94" s="21">
        <v>-1.3295542481244614E-2</v>
      </c>
      <c r="C94" s="11">
        <f t="shared" si="13"/>
        <v>90</v>
      </c>
      <c r="D94" s="21">
        <v>-1.3262793878410445E-2</v>
      </c>
      <c r="E94" s="11">
        <f t="shared" si="7"/>
        <v>-0.18497884505244919</v>
      </c>
      <c r="F94" s="32">
        <f t="shared" si="8"/>
        <v>0.40909090909090912</v>
      </c>
      <c r="G94" s="32">
        <f t="shared" si="9"/>
        <v>0.40454545454545454</v>
      </c>
      <c r="H94" s="32">
        <f t="shared" si="10"/>
        <v>0.42662281421186882</v>
      </c>
      <c r="I94" s="32">
        <f t="shared" si="11"/>
        <v>-1.7531905120959701E-2</v>
      </c>
      <c r="J94" s="39">
        <f t="shared" si="12"/>
        <v>2.2077359666414276E-2</v>
      </c>
    </row>
    <row r="95" spans="1:10" x14ac:dyDescent="0.35">
      <c r="A95" s="25">
        <v>42842</v>
      </c>
      <c r="B95" s="21">
        <v>9.5329606587236868E-3</v>
      </c>
      <c r="C95" s="11">
        <f t="shared" si="13"/>
        <v>91</v>
      </c>
      <c r="D95" s="21">
        <v>-1.2500162764231494E-2</v>
      </c>
      <c r="E95" s="11">
        <f t="shared" si="7"/>
        <v>-0.16506623920843583</v>
      </c>
      <c r="F95" s="32">
        <f t="shared" si="8"/>
        <v>0.41363636363636364</v>
      </c>
      <c r="G95" s="32">
        <f t="shared" si="9"/>
        <v>0.40909090909090912</v>
      </c>
      <c r="H95" s="32">
        <f t="shared" si="10"/>
        <v>0.43444592283117434</v>
      </c>
      <c r="I95" s="32">
        <f t="shared" si="11"/>
        <v>-2.0809559194810701E-2</v>
      </c>
      <c r="J95" s="39">
        <f t="shared" si="12"/>
        <v>2.535501374026522E-2</v>
      </c>
    </row>
    <row r="96" spans="1:10" x14ac:dyDescent="0.35">
      <c r="A96" s="25">
        <v>42849</v>
      </c>
      <c r="B96" s="21">
        <v>1.6933612529439673E-2</v>
      </c>
      <c r="C96" s="11">
        <f t="shared" si="13"/>
        <v>92</v>
      </c>
      <c r="D96" s="21">
        <v>-1.2461220437812002E-2</v>
      </c>
      <c r="E96" s="11">
        <f t="shared" si="7"/>
        <v>-0.16404943936612268</v>
      </c>
      <c r="F96" s="32">
        <f t="shared" si="8"/>
        <v>0.41818181818181815</v>
      </c>
      <c r="G96" s="32">
        <f t="shared" si="9"/>
        <v>0.41363636363636364</v>
      </c>
      <c r="H96" s="32">
        <f t="shared" si="10"/>
        <v>0.43484611199642309</v>
      </c>
      <c r="I96" s="32">
        <f t="shared" si="11"/>
        <v>-1.6664293814604936E-2</v>
      </c>
      <c r="J96" s="39">
        <f t="shared" si="12"/>
        <v>2.1209748360059455E-2</v>
      </c>
    </row>
    <row r="97" spans="1:10" x14ac:dyDescent="0.35">
      <c r="A97" s="25">
        <v>42856</v>
      </c>
      <c r="B97" s="21">
        <v>1.8639334380627327E-3</v>
      </c>
      <c r="C97" s="11">
        <f t="shared" si="13"/>
        <v>93</v>
      </c>
      <c r="D97" s="21">
        <v>-1.2320484388040624E-2</v>
      </c>
      <c r="E97" s="11">
        <f t="shared" si="7"/>
        <v>-0.16037476436921019</v>
      </c>
      <c r="F97" s="32">
        <f t="shared" si="8"/>
        <v>0.42272727272727273</v>
      </c>
      <c r="G97" s="32">
        <f t="shared" si="9"/>
        <v>0.41818181818181815</v>
      </c>
      <c r="H97" s="32">
        <f t="shared" si="10"/>
        <v>0.43629293370931105</v>
      </c>
      <c r="I97" s="32">
        <f t="shared" si="11"/>
        <v>-1.3565660982038319E-2</v>
      </c>
      <c r="J97" s="39">
        <f t="shared" si="12"/>
        <v>1.8111115527492894E-2</v>
      </c>
    </row>
    <row r="98" spans="1:10" x14ac:dyDescent="0.35">
      <c r="A98" s="25">
        <v>42863</v>
      </c>
      <c r="B98" s="21">
        <v>-2.8330506626225996E-2</v>
      </c>
      <c r="C98" s="11">
        <f t="shared" si="13"/>
        <v>94</v>
      </c>
      <c r="D98" s="21">
        <v>-1.2142386825725425E-2</v>
      </c>
      <c r="E98" s="11">
        <f t="shared" si="7"/>
        <v>-0.15572456521757946</v>
      </c>
      <c r="F98" s="32">
        <f t="shared" si="8"/>
        <v>0.42727272727272725</v>
      </c>
      <c r="G98" s="32">
        <f t="shared" si="9"/>
        <v>0.42272727272727273</v>
      </c>
      <c r="H98" s="32">
        <f t="shared" si="10"/>
        <v>0.43812506657215233</v>
      </c>
      <c r="I98" s="32">
        <f t="shared" si="11"/>
        <v>-1.0852339299425084E-2</v>
      </c>
      <c r="J98" s="39">
        <f t="shared" si="12"/>
        <v>1.5397793844879604E-2</v>
      </c>
    </row>
    <row r="99" spans="1:10" x14ac:dyDescent="0.35">
      <c r="A99" s="25">
        <v>42870</v>
      </c>
      <c r="B99" s="21">
        <v>-1.9175461292718174E-3</v>
      </c>
      <c r="C99" s="11">
        <f t="shared" si="13"/>
        <v>95</v>
      </c>
      <c r="D99" s="21">
        <v>-1.2103022171243649E-2</v>
      </c>
      <c r="E99" s="11">
        <f t="shared" si="7"/>
        <v>-0.15469673821929961</v>
      </c>
      <c r="F99" s="32">
        <f t="shared" si="8"/>
        <v>0.43181818181818182</v>
      </c>
      <c r="G99" s="32">
        <f t="shared" si="9"/>
        <v>0.42727272727272725</v>
      </c>
      <c r="H99" s="32">
        <f t="shared" si="10"/>
        <v>0.43853020078132132</v>
      </c>
      <c r="I99" s="32">
        <f t="shared" si="11"/>
        <v>-6.7120189631394989E-3</v>
      </c>
      <c r="J99" s="39">
        <f t="shared" si="12"/>
        <v>1.1257473508594074E-2</v>
      </c>
    </row>
    <row r="100" spans="1:10" x14ac:dyDescent="0.35">
      <c r="A100" s="25">
        <v>42877</v>
      </c>
      <c r="B100" s="21">
        <v>-1.1583141089630759E-2</v>
      </c>
      <c r="C100" s="11">
        <f t="shared" si="13"/>
        <v>96</v>
      </c>
      <c r="D100" s="21">
        <v>-1.2066511413116479E-2</v>
      </c>
      <c r="E100" s="11">
        <f t="shared" si="7"/>
        <v>-0.15374342760537957</v>
      </c>
      <c r="F100" s="32">
        <f t="shared" si="8"/>
        <v>0.43636363636363634</v>
      </c>
      <c r="G100" s="32">
        <f t="shared" si="9"/>
        <v>0.43181818181818182</v>
      </c>
      <c r="H100" s="32">
        <f t="shared" si="10"/>
        <v>0.43890602077786034</v>
      </c>
      <c r="I100" s="32">
        <f t="shared" si="11"/>
        <v>-2.5423844142239971E-3</v>
      </c>
      <c r="J100" s="39">
        <f t="shared" si="12"/>
        <v>7.0878389596785163E-3</v>
      </c>
    </row>
    <row r="101" spans="1:10" x14ac:dyDescent="0.35">
      <c r="A101" s="25">
        <v>42884</v>
      </c>
      <c r="B101" s="21">
        <v>-3.3566823639083275E-2</v>
      </c>
      <c r="C101" s="11">
        <f t="shared" si="13"/>
        <v>97</v>
      </c>
      <c r="D101" s="21">
        <v>-1.204833851617448E-2</v>
      </c>
      <c r="E101" s="11">
        <f t="shared" si="7"/>
        <v>-0.15326892593986666</v>
      </c>
      <c r="F101" s="32">
        <f t="shared" si="8"/>
        <v>0.44090909090909092</v>
      </c>
      <c r="G101" s="32">
        <f t="shared" si="9"/>
        <v>0.43636363636363634</v>
      </c>
      <c r="H101" s="32">
        <f t="shared" si="10"/>
        <v>0.43909310230812587</v>
      </c>
      <c r="I101" s="32">
        <f t="shared" si="11"/>
        <v>1.8159886009650461E-3</v>
      </c>
      <c r="J101" s="39">
        <f t="shared" si="12"/>
        <v>2.7294659444895286E-3</v>
      </c>
    </row>
    <row r="102" spans="1:10" x14ac:dyDescent="0.35">
      <c r="A102" s="25">
        <v>42891</v>
      </c>
      <c r="B102" s="21">
        <v>2.006018726865766E-3</v>
      </c>
      <c r="C102" s="11">
        <f t="shared" si="13"/>
        <v>98</v>
      </c>
      <c r="D102" s="21">
        <v>-1.1922644956906146E-2</v>
      </c>
      <c r="E102" s="11">
        <f t="shared" si="7"/>
        <v>-0.14998701643433057</v>
      </c>
      <c r="F102" s="32">
        <f t="shared" si="8"/>
        <v>0.44545454545454544</v>
      </c>
      <c r="G102" s="32">
        <f t="shared" si="9"/>
        <v>0.44090909090909092</v>
      </c>
      <c r="H102" s="32">
        <f t="shared" si="10"/>
        <v>0.44038742938304282</v>
      </c>
      <c r="I102" s="32">
        <f t="shared" si="11"/>
        <v>5.0671160715026198E-3</v>
      </c>
      <c r="J102" s="39">
        <f t="shared" si="12"/>
        <v>-5.2166152604810057E-4</v>
      </c>
    </row>
    <row r="103" spans="1:10" x14ac:dyDescent="0.35">
      <c r="A103" s="25">
        <v>42898</v>
      </c>
      <c r="B103" s="21">
        <v>-0.10781286333653349</v>
      </c>
      <c r="C103" s="11">
        <f t="shared" si="13"/>
        <v>99</v>
      </c>
      <c r="D103" s="21">
        <v>-1.1583141089630759E-2</v>
      </c>
      <c r="E103" s="11">
        <f t="shared" si="7"/>
        <v>-0.14112243358964652</v>
      </c>
      <c r="F103" s="32">
        <f t="shared" si="8"/>
        <v>0.45</v>
      </c>
      <c r="G103" s="32">
        <f t="shared" si="9"/>
        <v>0.44545454545454544</v>
      </c>
      <c r="H103" s="32">
        <f t="shared" si="10"/>
        <v>0.44388661078141772</v>
      </c>
      <c r="I103" s="32">
        <f t="shared" si="11"/>
        <v>6.113389218582288E-3</v>
      </c>
      <c r="J103" s="39">
        <f t="shared" si="12"/>
        <v>-1.5679346731277133E-3</v>
      </c>
    </row>
    <row r="104" spans="1:10" x14ac:dyDescent="0.35">
      <c r="A104" s="25">
        <v>42905</v>
      </c>
      <c r="B104" s="21">
        <v>-1.8018505502678365E-2</v>
      </c>
      <c r="C104" s="11">
        <f t="shared" si="13"/>
        <v>100</v>
      </c>
      <c r="D104" s="21">
        <v>-1.1447385840350835E-2</v>
      </c>
      <c r="E104" s="11">
        <f t="shared" si="7"/>
        <v>-0.13757780930156299</v>
      </c>
      <c r="F104" s="32">
        <f t="shared" si="8"/>
        <v>0.45454545454545453</v>
      </c>
      <c r="G104" s="32">
        <f t="shared" si="9"/>
        <v>0.45</v>
      </c>
      <c r="H104" s="32">
        <f t="shared" si="10"/>
        <v>0.445287047172582</v>
      </c>
      <c r="I104" s="32">
        <f t="shared" si="11"/>
        <v>9.2584073728725347E-3</v>
      </c>
      <c r="J104" s="39">
        <f t="shared" si="12"/>
        <v>-4.7129528274180155E-3</v>
      </c>
    </row>
    <row r="105" spans="1:10" x14ac:dyDescent="0.35">
      <c r="A105" s="25">
        <v>42912</v>
      </c>
      <c r="B105" s="21">
        <v>2.2472855852058576E-2</v>
      </c>
      <c r="C105" s="11">
        <f t="shared" si="13"/>
        <v>101</v>
      </c>
      <c r="D105" s="21">
        <v>-1.1187189390564381E-2</v>
      </c>
      <c r="E105" s="11">
        <f t="shared" si="7"/>
        <v>-0.13078397510009937</v>
      </c>
      <c r="F105" s="32">
        <f t="shared" si="8"/>
        <v>0.45909090909090911</v>
      </c>
      <c r="G105" s="32">
        <f t="shared" si="9"/>
        <v>0.45454545454545453</v>
      </c>
      <c r="H105" s="32">
        <f t="shared" si="10"/>
        <v>0.44797310006044688</v>
      </c>
      <c r="I105" s="32">
        <f t="shared" si="11"/>
        <v>1.1117809030462222E-2</v>
      </c>
      <c r="J105" s="39">
        <f t="shared" si="12"/>
        <v>-6.5723544850076476E-3</v>
      </c>
    </row>
    <row r="106" spans="1:10" x14ac:dyDescent="0.35">
      <c r="A106" s="25">
        <v>42919</v>
      </c>
      <c r="B106" s="21">
        <v>3.0636969461889801E-2</v>
      </c>
      <c r="C106" s="11">
        <f t="shared" si="13"/>
        <v>102</v>
      </c>
      <c r="D106" s="21">
        <v>-1.0471299867295366E-2</v>
      </c>
      <c r="E106" s="11">
        <f t="shared" si="7"/>
        <v>-0.11209181103849834</v>
      </c>
      <c r="F106" s="32">
        <f t="shared" si="8"/>
        <v>0.46363636363636362</v>
      </c>
      <c r="G106" s="32">
        <f t="shared" si="9"/>
        <v>0.45909090909090911</v>
      </c>
      <c r="H106" s="32">
        <f t="shared" si="10"/>
        <v>0.45537530517539815</v>
      </c>
      <c r="I106" s="32">
        <f t="shared" si="11"/>
        <v>8.2610584609654758E-3</v>
      </c>
      <c r="J106" s="39">
        <f t="shared" si="12"/>
        <v>-3.7156039155109566E-3</v>
      </c>
    </row>
    <row r="107" spans="1:10" x14ac:dyDescent="0.35">
      <c r="A107" s="25">
        <v>42926</v>
      </c>
      <c r="B107" s="21">
        <v>-1.5201161332050553E-2</v>
      </c>
      <c r="C107" s="11">
        <f t="shared" si="13"/>
        <v>103</v>
      </c>
      <c r="D107" s="21">
        <v>-9.5238815112554786E-3</v>
      </c>
      <c r="E107" s="11">
        <f t="shared" si="7"/>
        <v>-8.7354335812987696E-2</v>
      </c>
      <c r="F107" s="32">
        <f t="shared" si="8"/>
        <v>0.4681818181818182</v>
      </c>
      <c r="G107" s="32">
        <f t="shared" si="9"/>
        <v>0.46363636363636362</v>
      </c>
      <c r="H107" s="32">
        <f t="shared" si="10"/>
        <v>0.46519493265471673</v>
      </c>
      <c r="I107" s="32">
        <f t="shared" si="11"/>
        <v>2.9868855271014683E-3</v>
      </c>
      <c r="J107" s="39">
        <f t="shared" si="12"/>
        <v>1.5585690183531065E-3</v>
      </c>
    </row>
    <row r="108" spans="1:10" x14ac:dyDescent="0.35">
      <c r="A108" s="25">
        <v>42933</v>
      </c>
      <c r="B108" s="21">
        <v>3.0174703122213032E-2</v>
      </c>
      <c r="C108" s="11">
        <f t="shared" si="13"/>
        <v>104</v>
      </c>
      <c r="D108" s="21">
        <v>-9.4023526783903934E-3</v>
      </c>
      <c r="E108" s="11">
        <f t="shared" si="7"/>
        <v>-8.4181168992839353E-2</v>
      </c>
      <c r="F108" s="32">
        <f t="shared" si="8"/>
        <v>0.47272727272727272</v>
      </c>
      <c r="G108" s="32">
        <f t="shared" si="9"/>
        <v>0.4681818181818182</v>
      </c>
      <c r="H108" s="32">
        <f t="shared" si="10"/>
        <v>0.46645619500253416</v>
      </c>
      <c r="I108" s="32">
        <f t="shared" si="11"/>
        <v>6.2710777247385607E-3</v>
      </c>
      <c r="J108" s="39">
        <f t="shared" si="12"/>
        <v>-1.7256231792840415E-3</v>
      </c>
    </row>
    <row r="109" spans="1:10" x14ac:dyDescent="0.35">
      <c r="A109" s="25">
        <v>42940</v>
      </c>
      <c r="B109" s="21">
        <v>2.1208915691376296E-3</v>
      </c>
      <c r="C109" s="11">
        <f t="shared" si="13"/>
        <v>105</v>
      </c>
      <c r="D109" s="21">
        <v>-8.8496152769824993E-3</v>
      </c>
      <c r="E109" s="11">
        <f t="shared" si="7"/>
        <v>-6.9748972607396653E-2</v>
      </c>
      <c r="F109" s="32">
        <f t="shared" si="8"/>
        <v>0.47727272727272729</v>
      </c>
      <c r="G109" s="32">
        <f t="shared" si="9"/>
        <v>0.47272727272727272</v>
      </c>
      <c r="H109" s="32">
        <f t="shared" si="10"/>
        <v>0.47219673108059096</v>
      </c>
      <c r="I109" s="32">
        <f t="shared" si="11"/>
        <v>5.0759961921363339E-3</v>
      </c>
      <c r="J109" s="39">
        <f t="shared" si="12"/>
        <v>-5.3054164668175918E-4</v>
      </c>
    </row>
    <row r="110" spans="1:10" x14ac:dyDescent="0.35">
      <c r="A110" s="25">
        <v>42947</v>
      </c>
      <c r="B110" s="21">
        <v>-4.773140282118981E-2</v>
      </c>
      <c r="C110" s="11">
        <f t="shared" si="13"/>
        <v>106</v>
      </c>
      <c r="D110" s="21">
        <v>-8.6687849364466118E-3</v>
      </c>
      <c r="E110" s="11">
        <f t="shared" si="7"/>
        <v>-6.5027419514711124E-2</v>
      </c>
      <c r="F110" s="32">
        <f t="shared" si="8"/>
        <v>0.48181818181818181</v>
      </c>
      <c r="G110" s="32">
        <f t="shared" si="9"/>
        <v>0.47727272727272729</v>
      </c>
      <c r="H110" s="32">
        <f t="shared" si="10"/>
        <v>0.47407608441796056</v>
      </c>
      <c r="I110" s="32">
        <f t="shared" si="11"/>
        <v>7.7420974002212484E-3</v>
      </c>
      <c r="J110" s="39">
        <f t="shared" si="12"/>
        <v>-3.1966428547667292E-3</v>
      </c>
    </row>
    <row r="111" spans="1:10" x14ac:dyDescent="0.35">
      <c r="A111" s="25">
        <v>42954</v>
      </c>
      <c r="B111" s="21">
        <v>1.3245226750020723E-2</v>
      </c>
      <c r="C111" s="11">
        <f t="shared" si="13"/>
        <v>107</v>
      </c>
      <c r="D111" s="21">
        <v>-8.4259403140717112E-3</v>
      </c>
      <c r="E111" s="11">
        <f t="shared" si="7"/>
        <v>-5.8686648522308399E-2</v>
      </c>
      <c r="F111" s="32">
        <f t="shared" si="8"/>
        <v>0.48636363636363639</v>
      </c>
      <c r="G111" s="32">
        <f t="shared" si="9"/>
        <v>0.48181818181818181</v>
      </c>
      <c r="H111" s="32">
        <f t="shared" si="10"/>
        <v>0.4766008469721067</v>
      </c>
      <c r="I111" s="32">
        <f t="shared" si="11"/>
        <v>9.7627893915296915E-3</v>
      </c>
      <c r="J111" s="39">
        <f t="shared" si="12"/>
        <v>-5.2173348460751168E-3</v>
      </c>
    </row>
    <row r="112" spans="1:10" x14ac:dyDescent="0.35">
      <c r="A112" s="25">
        <v>42968</v>
      </c>
      <c r="B112" s="21">
        <v>1.4815085785140682E-2</v>
      </c>
      <c r="C112" s="11">
        <f t="shared" si="13"/>
        <v>108</v>
      </c>
      <c r="D112" s="21">
        <v>-7.8678612006136787E-3</v>
      </c>
      <c r="E112" s="11">
        <f t="shared" si="7"/>
        <v>-4.4114977881738918E-2</v>
      </c>
      <c r="F112" s="32">
        <f t="shared" si="8"/>
        <v>0.49090909090909091</v>
      </c>
      <c r="G112" s="32">
        <f t="shared" si="9"/>
        <v>0.48636363636363639</v>
      </c>
      <c r="H112" s="32">
        <f t="shared" si="10"/>
        <v>0.48240637689235932</v>
      </c>
      <c r="I112" s="32">
        <f t="shared" si="11"/>
        <v>8.5027140167315829E-3</v>
      </c>
      <c r="J112" s="39">
        <f t="shared" si="12"/>
        <v>-3.9572594712770637E-3</v>
      </c>
    </row>
    <row r="113" spans="1:10" x14ac:dyDescent="0.35">
      <c r="A113" s="25">
        <v>42975</v>
      </c>
      <c r="B113" s="21">
        <v>-6.7343572065179783E-2</v>
      </c>
      <c r="C113" s="11">
        <f t="shared" si="13"/>
        <v>109</v>
      </c>
      <c r="D113" s="21">
        <v>-7.3692301065483327E-3</v>
      </c>
      <c r="E113" s="11">
        <f t="shared" si="7"/>
        <v>-3.109551899383084E-2</v>
      </c>
      <c r="F113" s="32">
        <f t="shared" si="8"/>
        <v>0.49545454545454548</v>
      </c>
      <c r="G113" s="32">
        <f t="shared" si="9"/>
        <v>0.49090909090909091</v>
      </c>
      <c r="H113" s="32">
        <f t="shared" si="10"/>
        <v>0.48759668163400133</v>
      </c>
      <c r="I113" s="32">
        <f t="shared" si="11"/>
        <v>7.8578638205441531E-3</v>
      </c>
      <c r="J113" s="39">
        <f t="shared" si="12"/>
        <v>-3.3124092750895784E-3</v>
      </c>
    </row>
    <row r="114" spans="1:10" x14ac:dyDescent="0.35">
      <c r="A114" s="25">
        <v>42982</v>
      </c>
      <c r="B114" s="21">
        <v>1.7817843316793893E-2</v>
      </c>
      <c r="C114" s="11">
        <f t="shared" si="13"/>
        <v>110</v>
      </c>
      <c r="D114" s="21">
        <v>-7.168489478612516E-3</v>
      </c>
      <c r="E114" s="11">
        <f t="shared" si="7"/>
        <v>-2.5854100270351253E-2</v>
      </c>
      <c r="F114" s="32">
        <f t="shared" si="8"/>
        <v>0.5</v>
      </c>
      <c r="G114" s="32">
        <f t="shared" si="9"/>
        <v>0.49545454545454548</v>
      </c>
      <c r="H114" s="32">
        <f t="shared" si="10"/>
        <v>0.48968685523684496</v>
      </c>
      <c r="I114" s="32">
        <f t="shared" si="11"/>
        <v>1.0313144763155035E-2</v>
      </c>
      <c r="J114" s="39">
        <f t="shared" si="12"/>
        <v>-5.7676902177005163E-3</v>
      </c>
    </row>
    <row r="115" spans="1:10" x14ac:dyDescent="0.35">
      <c r="A115" s="25">
        <v>42989</v>
      </c>
      <c r="B115" s="21">
        <v>5.37186070084218E-2</v>
      </c>
      <c r="C115" s="11">
        <f t="shared" si="13"/>
        <v>111</v>
      </c>
      <c r="D115" s="21">
        <v>-6.4249876826576622E-3</v>
      </c>
      <c r="E115" s="11">
        <f t="shared" si="7"/>
        <v>-6.4409686371052332E-3</v>
      </c>
      <c r="F115" s="32">
        <f t="shared" si="8"/>
        <v>0.50454545454545452</v>
      </c>
      <c r="G115" s="32">
        <f t="shared" si="9"/>
        <v>0.5</v>
      </c>
      <c r="H115" s="32">
        <f t="shared" si="10"/>
        <v>0.49743044305073764</v>
      </c>
      <c r="I115" s="32">
        <f t="shared" si="11"/>
        <v>7.115011494716883E-3</v>
      </c>
      <c r="J115" s="39">
        <f t="shared" si="12"/>
        <v>-2.5695569492623638E-3</v>
      </c>
    </row>
    <row r="116" spans="1:10" x14ac:dyDescent="0.35">
      <c r="A116" s="25">
        <v>42996</v>
      </c>
      <c r="B116" s="21">
        <v>-6.2959284568148118E-3</v>
      </c>
      <c r="C116" s="11">
        <f t="shared" si="13"/>
        <v>112</v>
      </c>
      <c r="D116" s="21">
        <v>-6.3897980987708981E-3</v>
      </c>
      <c r="E116" s="11">
        <f t="shared" si="7"/>
        <v>-5.5221544152302578E-3</v>
      </c>
      <c r="F116" s="32">
        <f t="shared" si="8"/>
        <v>0.50909090909090904</v>
      </c>
      <c r="G116" s="32">
        <f t="shared" si="9"/>
        <v>0.50454545454545452</v>
      </c>
      <c r="H116" s="32">
        <f t="shared" si="10"/>
        <v>0.49779699032136393</v>
      </c>
      <c r="I116" s="32">
        <f t="shared" si="11"/>
        <v>1.1293918769545108E-2</v>
      </c>
      <c r="J116" s="39">
        <f t="shared" si="12"/>
        <v>-6.748464224090589E-3</v>
      </c>
    </row>
    <row r="117" spans="1:10" x14ac:dyDescent="0.35">
      <c r="A117" s="25">
        <v>43010</v>
      </c>
      <c r="B117" s="21">
        <v>-1.2320484388040624E-2</v>
      </c>
      <c r="C117" s="11">
        <f t="shared" si="13"/>
        <v>113</v>
      </c>
      <c r="D117" s="21">
        <v>-6.2959284568148118E-3</v>
      </c>
      <c r="E117" s="11">
        <f t="shared" si="7"/>
        <v>-3.071180220448584E-3</v>
      </c>
      <c r="F117" s="32">
        <f t="shared" si="8"/>
        <v>0.51363636363636367</v>
      </c>
      <c r="G117" s="32">
        <f t="shared" si="9"/>
        <v>0.50909090909090904</v>
      </c>
      <c r="H117" s="32">
        <f t="shared" si="10"/>
        <v>0.4987747782854095</v>
      </c>
      <c r="I117" s="32">
        <f t="shared" si="11"/>
        <v>1.4861585350954165E-2</v>
      </c>
      <c r="J117" s="39">
        <f t="shared" si="12"/>
        <v>-1.0316130805499535E-2</v>
      </c>
    </row>
    <row r="118" spans="1:10" x14ac:dyDescent="0.35">
      <c r="A118" s="25">
        <v>43017</v>
      </c>
      <c r="B118" s="21">
        <v>-2.0682530640590683E-3</v>
      </c>
      <c r="C118" s="11">
        <f t="shared" si="13"/>
        <v>114</v>
      </c>
      <c r="D118" s="21">
        <v>-6.2112000926406357E-3</v>
      </c>
      <c r="E118" s="11">
        <f t="shared" si="7"/>
        <v>-8.5888847383555557E-4</v>
      </c>
      <c r="F118" s="32">
        <f t="shared" si="8"/>
        <v>0.51818181818181819</v>
      </c>
      <c r="G118" s="32">
        <f t="shared" si="9"/>
        <v>0.51363636363636367</v>
      </c>
      <c r="H118" s="32">
        <f t="shared" si="10"/>
        <v>0.49965735311576537</v>
      </c>
      <c r="I118" s="32">
        <f t="shared" si="11"/>
        <v>1.852446506605282E-2</v>
      </c>
      <c r="J118" s="39">
        <f t="shared" si="12"/>
        <v>-1.3979010520598301E-2</v>
      </c>
    </row>
    <row r="119" spans="1:10" x14ac:dyDescent="0.35">
      <c r="A119" s="25">
        <v>43024</v>
      </c>
      <c r="B119" s="21">
        <v>2.2518863535349824E-2</v>
      </c>
      <c r="C119" s="11">
        <f t="shared" si="13"/>
        <v>115</v>
      </c>
      <c r="D119" s="21">
        <v>-5.949868806234943E-3</v>
      </c>
      <c r="E119" s="11">
        <f t="shared" si="7"/>
        <v>5.9645767692629026E-3</v>
      </c>
      <c r="F119" s="32">
        <f t="shared" si="8"/>
        <v>0.52272727272727271</v>
      </c>
      <c r="G119" s="32">
        <f t="shared" si="9"/>
        <v>0.51818181818181819</v>
      </c>
      <c r="H119" s="32">
        <f t="shared" si="10"/>
        <v>0.50237950774898632</v>
      </c>
      <c r="I119" s="32">
        <f t="shared" si="11"/>
        <v>2.0347764978286387E-2</v>
      </c>
      <c r="J119" s="39">
        <f t="shared" si="12"/>
        <v>-1.5802310432831868E-2</v>
      </c>
    </row>
    <row r="120" spans="1:10" x14ac:dyDescent="0.35">
      <c r="A120" s="25">
        <v>43031</v>
      </c>
      <c r="B120" s="21">
        <v>8.3462577320942269E-2</v>
      </c>
      <c r="C120" s="11">
        <f t="shared" si="13"/>
        <v>116</v>
      </c>
      <c r="D120" s="21">
        <v>-5.8651194523981339E-3</v>
      </c>
      <c r="E120" s="11">
        <f t="shared" si="7"/>
        <v>8.1774165644292063E-3</v>
      </c>
      <c r="F120" s="32">
        <f t="shared" si="8"/>
        <v>0.52727272727272723</v>
      </c>
      <c r="G120" s="32">
        <f t="shared" si="9"/>
        <v>0.52272727272727271</v>
      </c>
      <c r="H120" s="32">
        <f t="shared" si="10"/>
        <v>0.50326228085376812</v>
      </c>
      <c r="I120" s="32">
        <f t="shared" si="11"/>
        <v>2.4010446418959108E-2</v>
      </c>
      <c r="J120" s="39">
        <f t="shared" si="12"/>
        <v>-1.9464991873504589E-2</v>
      </c>
    </row>
    <row r="121" spans="1:10" x14ac:dyDescent="0.35">
      <c r="A121" s="25">
        <v>43038</v>
      </c>
      <c r="B121" s="21">
        <v>-3.7313476128581356E-3</v>
      </c>
      <c r="C121" s="11">
        <f t="shared" si="13"/>
        <v>117</v>
      </c>
      <c r="D121" s="21">
        <v>-5.5555698446021051E-3</v>
      </c>
      <c r="E121" s="11">
        <f t="shared" si="7"/>
        <v>1.6259881618123414E-2</v>
      </c>
      <c r="F121" s="32">
        <f t="shared" si="8"/>
        <v>0.53181818181818186</v>
      </c>
      <c r="G121" s="32">
        <f t="shared" si="9"/>
        <v>0.52727272727272723</v>
      </c>
      <c r="H121" s="32">
        <f t="shared" si="10"/>
        <v>0.50648646843105727</v>
      </c>
      <c r="I121" s="32">
        <f t="shared" si="11"/>
        <v>2.5331713387124588E-2</v>
      </c>
      <c r="J121" s="39">
        <f t="shared" si="12"/>
        <v>-2.0786258841669958E-2</v>
      </c>
    </row>
    <row r="122" spans="1:10" x14ac:dyDescent="0.35">
      <c r="A122" s="25">
        <v>43052</v>
      </c>
      <c r="B122" s="21">
        <v>-3.6577706139927939E-2</v>
      </c>
      <c r="C122" s="11">
        <f t="shared" si="13"/>
        <v>118</v>
      </c>
      <c r="D122" s="21">
        <v>-4.7506027585978647E-3</v>
      </c>
      <c r="E122" s="11">
        <f t="shared" si="7"/>
        <v>3.7277896754134829E-2</v>
      </c>
      <c r="F122" s="32">
        <f t="shared" si="8"/>
        <v>0.53636363636363638</v>
      </c>
      <c r="G122" s="32">
        <f t="shared" si="9"/>
        <v>0.53181818181818186</v>
      </c>
      <c r="H122" s="32">
        <f t="shared" si="10"/>
        <v>0.51486828546197061</v>
      </c>
      <c r="I122" s="32">
        <f t="shared" si="11"/>
        <v>2.1495350901665766E-2</v>
      </c>
      <c r="J122" s="39">
        <f t="shared" si="12"/>
        <v>-1.6949896356211247E-2</v>
      </c>
    </row>
    <row r="123" spans="1:10" x14ac:dyDescent="0.35">
      <c r="A123" s="25">
        <v>43059</v>
      </c>
      <c r="B123" s="21">
        <v>3.4685557987890109E-2</v>
      </c>
      <c r="C123" s="11">
        <f t="shared" si="13"/>
        <v>119</v>
      </c>
      <c r="D123" s="21">
        <v>-4.3010818993906973E-3</v>
      </c>
      <c r="E123" s="11">
        <f t="shared" si="7"/>
        <v>4.9015067611229139E-2</v>
      </c>
      <c r="F123" s="32">
        <f t="shared" si="8"/>
        <v>0.54090909090909089</v>
      </c>
      <c r="G123" s="32">
        <f t="shared" si="9"/>
        <v>0.53636363636363638</v>
      </c>
      <c r="H123" s="32">
        <f t="shared" si="10"/>
        <v>0.51954635592238674</v>
      </c>
      <c r="I123" s="32">
        <f t="shared" si="11"/>
        <v>2.1362734986704157E-2</v>
      </c>
      <c r="J123" s="39">
        <f t="shared" si="12"/>
        <v>-1.6817280441249638E-2</v>
      </c>
    </row>
    <row r="124" spans="1:10" x14ac:dyDescent="0.35">
      <c r="A124" s="25">
        <v>43066</v>
      </c>
      <c r="B124" s="21">
        <v>-2.8820438535491971E-2</v>
      </c>
      <c r="C124" s="11">
        <f t="shared" si="13"/>
        <v>120</v>
      </c>
      <c r="D124" s="21">
        <v>-4.0485885260002205E-3</v>
      </c>
      <c r="E124" s="11">
        <f t="shared" si="7"/>
        <v>5.560777138251808E-2</v>
      </c>
      <c r="F124" s="32">
        <f t="shared" si="8"/>
        <v>0.54545454545454541</v>
      </c>
      <c r="G124" s="32">
        <f t="shared" si="9"/>
        <v>0.54090909090909089</v>
      </c>
      <c r="H124" s="32">
        <f t="shared" si="10"/>
        <v>0.52217286329071744</v>
      </c>
      <c r="I124" s="32">
        <f t="shared" si="11"/>
        <v>2.3281682163827977E-2</v>
      </c>
      <c r="J124" s="39">
        <f t="shared" si="12"/>
        <v>-1.8736227618373458E-2</v>
      </c>
    </row>
    <row r="125" spans="1:10" x14ac:dyDescent="0.35">
      <c r="A125" s="25">
        <v>43073</v>
      </c>
      <c r="B125" s="21">
        <v>-3.9062549670650995E-3</v>
      </c>
      <c r="C125" s="11">
        <f t="shared" si="13"/>
        <v>121</v>
      </c>
      <c r="D125" s="21">
        <v>-4.0040093533821189E-3</v>
      </c>
      <c r="E125" s="11">
        <f t="shared" si="7"/>
        <v>5.677175155155717E-2</v>
      </c>
      <c r="F125" s="32">
        <f t="shared" si="8"/>
        <v>0.55000000000000004</v>
      </c>
      <c r="G125" s="32">
        <f t="shared" si="9"/>
        <v>0.54545454545454541</v>
      </c>
      <c r="H125" s="32">
        <f t="shared" si="10"/>
        <v>0.52263649168506898</v>
      </c>
      <c r="I125" s="32">
        <f t="shared" si="11"/>
        <v>2.7363508314931062E-2</v>
      </c>
      <c r="J125" s="39">
        <f t="shared" si="12"/>
        <v>-2.2818053769476432E-2</v>
      </c>
    </row>
    <row r="126" spans="1:10" x14ac:dyDescent="0.35">
      <c r="A126" s="25">
        <v>43080</v>
      </c>
      <c r="B126" s="21">
        <v>-2.1761491781512748E-2</v>
      </c>
      <c r="C126" s="11">
        <f t="shared" si="13"/>
        <v>122</v>
      </c>
      <c r="D126" s="21">
        <v>-3.9062549670650995E-3</v>
      </c>
      <c r="E126" s="11">
        <f t="shared" si="7"/>
        <v>5.9324157987727652E-2</v>
      </c>
      <c r="F126" s="32">
        <f t="shared" si="8"/>
        <v>0.55454545454545456</v>
      </c>
      <c r="G126" s="32">
        <f t="shared" si="9"/>
        <v>0.55000000000000004</v>
      </c>
      <c r="H126" s="32">
        <f t="shared" si="10"/>
        <v>0.523653040147122</v>
      </c>
      <c r="I126" s="32">
        <f t="shared" si="11"/>
        <v>3.0892414398332568E-2</v>
      </c>
      <c r="J126" s="39">
        <f t="shared" si="12"/>
        <v>-2.6346959852878049E-2</v>
      </c>
    </row>
    <row r="127" spans="1:10" x14ac:dyDescent="0.35">
      <c r="A127" s="25">
        <v>43101</v>
      </c>
      <c r="B127" s="21">
        <v>-5.5555698446021051E-3</v>
      </c>
      <c r="C127" s="11">
        <f t="shared" si="13"/>
        <v>123</v>
      </c>
      <c r="D127" s="21">
        <v>-3.7313476128581356E-3</v>
      </c>
      <c r="E127" s="11">
        <f t="shared" si="7"/>
        <v>6.389105951952806E-2</v>
      </c>
      <c r="F127" s="32">
        <f t="shared" si="8"/>
        <v>0.55909090909090908</v>
      </c>
      <c r="G127" s="32">
        <f t="shared" si="9"/>
        <v>0.55454545454545456</v>
      </c>
      <c r="H127" s="32">
        <f t="shared" si="10"/>
        <v>0.52547151439745532</v>
      </c>
      <c r="I127" s="32">
        <f t="shared" si="11"/>
        <v>3.3619394693453764E-2</v>
      </c>
      <c r="J127" s="39">
        <f t="shared" si="12"/>
        <v>-2.9073940147999244E-2</v>
      </c>
    </row>
    <row r="128" spans="1:10" x14ac:dyDescent="0.35">
      <c r="A128" s="25">
        <v>43108</v>
      </c>
      <c r="B128" s="21">
        <v>-2.1112677237559295E-2</v>
      </c>
      <c r="C128" s="11">
        <f t="shared" si="13"/>
        <v>124</v>
      </c>
      <c r="D128" s="21">
        <v>-3.3840979842405684E-3</v>
      </c>
      <c r="E128" s="11">
        <f t="shared" si="7"/>
        <v>7.2957887315540482E-2</v>
      </c>
      <c r="F128" s="32">
        <f t="shared" si="8"/>
        <v>0.5636363636363636</v>
      </c>
      <c r="G128" s="32">
        <f t="shared" si="9"/>
        <v>0.55909090909090908</v>
      </c>
      <c r="H128" s="32">
        <f t="shared" si="10"/>
        <v>0.52908018539321489</v>
      </c>
      <c r="I128" s="32">
        <f t="shared" si="11"/>
        <v>3.4556178243148716E-2</v>
      </c>
      <c r="J128" s="39">
        <f t="shared" si="12"/>
        <v>-3.0010723697694197E-2</v>
      </c>
    </row>
    <row r="129" spans="1:10" x14ac:dyDescent="0.35">
      <c r="A129" s="25">
        <v>43122</v>
      </c>
      <c r="B129" s="21">
        <v>-8.6687849364466118E-3</v>
      </c>
      <c r="C129" s="11">
        <f t="shared" si="13"/>
        <v>125</v>
      </c>
      <c r="D129" s="21">
        <v>-2.5895569067336775E-3</v>
      </c>
      <c r="E129" s="11">
        <f t="shared" si="7"/>
        <v>9.3703675166467201E-2</v>
      </c>
      <c r="F129" s="32">
        <f t="shared" si="8"/>
        <v>0.56818181818181823</v>
      </c>
      <c r="G129" s="32">
        <f t="shared" si="9"/>
        <v>0.5636363636363636</v>
      </c>
      <c r="H129" s="32">
        <f t="shared" si="10"/>
        <v>0.53732772461750478</v>
      </c>
      <c r="I129" s="32">
        <f t="shared" si="11"/>
        <v>3.0854093564313456E-2</v>
      </c>
      <c r="J129" s="39">
        <f t="shared" si="12"/>
        <v>-2.6308639018858826E-2</v>
      </c>
    </row>
    <row r="130" spans="1:10" x14ac:dyDescent="0.35">
      <c r="A130" s="25">
        <v>43129</v>
      </c>
      <c r="B130" s="21">
        <v>6.199647879525429E-3</v>
      </c>
      <c r="C130" s="11">
        <f t="shared" si="13"/>
        <v>126</v>
      </c>
      <c r="D130" s="21">
        <v>-2.0682530640590683E-3</v>
      </c>
      <c r="E130" s="11">
        <f t="shared" si="7"/>
        <v>0.1073151286610243</v>
      </c>
      <c r="F130" s="32">
        <f t="shared" si="8"/>
        <v>0.57272727272727275</v>
      </c>
      <c r="G130" s="32">
        <f t="shared" si="9"/>
        <v>0.56818181818181823</v>
      </c>
      <c r="H130" s="32">
        <f t="shared" si="10"/>
        <v>0.54273050854173643</v>
      </c>
      <c r="I130" s="32">
        <f t="shared" si="11"/>
        <v>2.9996764185536318E-2</v>
      </c>
      <c r="J130" s="39">
        <f t="shared" si="12"/>
        <v>-2.5451309640081798E-2</v>
      </c>
    </row>
    <row r="131" spans="1:10" x14ac:dyDescent="0.35">
      <c r="A131" s="25">
        <v>43136</v>
      </c>
      <c r="B131" s="21">
        <v>-1.1187189390564381E-2</v>
      </c>
      <c r="C131" s="11">
        <f t="shared" si="13"/>
        <v>127</v>
      </c>
      <c r="D131" s="21">
        <v>-1.9175461292718174E-3</v>
      </c>
      <c r="E131" s="11">
        <f t="shared" si="7"/>
        <v>0.11125014748543824</v>
      </c>
      <c r="F131" s="32">
        <f t="shared" si="8"/>
        <v>0.57727272727272727</v>
      </c>
      <c r="G131" s="32">
        <f t="shared" si="9"/>
        <v>0.57272727272727275</v>
      </c>
      <c r="H131" s="32">
        <f t="shared" si="10"/>
        <v>0.54429100677025244</v>
      </c>
      <c r="I131" s="32">
        <f t="shared" si="11"/>
        <v>3.2981720502474832E-2</v>
      </c>
      <c r="J131" s="39">
        <f t="shared" si="12"/>
        <v>-2.8436265957020312E-2</v>
      </c>
    </row>
    <row r="132" spans="1:10" x14ac:dyDescent="0.35">
      <c r="A132" s="25">
        <v>43150</v>
      </c>
      <c r="B132" s="21">
        <v>7.0542058473780839E-2</v>
      </c>
      <c r="C132" s="11">
        <f t="shared" si="13"/>
        <v>128</v>
      </c>
      <c r="D132" s="21">
        <v>-1.6680571006970587E-3</v>
      </c>
      <c r="E132" s="11">
        <f t="shared" si="7"/>
        <v>0.11776440660239476</v>
      </c>
      <c r="F132" s="32">
        <f t="shared" si="8"/>
        <v>0.58181818181818179</v>
      </c>
      <c r="G132" s="32">
        <f t="shared" si="9"/>
        <v>0.57727272727272727</v>
      </c>
      <c r="H132" s="32">
        <f t="shared" si="10"/>
        <v>0.54687283366765316</v>
      </c>
      <c r="I132" s="32">
        <f t="shared" si="11"/>
        <v>3.4945348150528632E-2</v>
      </c>
      <c r="J132" s="39">
        <f t="shared" si="12"/>
        <v>-3.0399893605074113E-2</v>
      </c>
    </row>
    <row r="133" spans="1:10" x14ac:dyDescent="0.35">
      <c r="A133" s="25">
        <v>43157</v>
      </c>
      <c r="B133" s="21">
        <v>-6.2112000926406357E-3</v>
      </c>
      <c r="C133" s="11">
        <f t="shared" si="13"/>
        <v>129</v>
      </c>
      <c r="D133" s="21">
        <v>-1.5455953617805973E-3</v>
      </c>
      <c r="E133" s="11">
        <f t="shared" si="7"/>
        <v>0.12096193197564327</v>
      </c>
      <c r="F133" s="32">
        <f t="shared" si="8"/>
        <v>0.58636363636363631</v>
      </c>
      <c r="G133" s="32">
        <f t="shared" si="9"/>
        <v>0.58181818181818179</v>
      </c>
      <c r="H133" s="32">
        <f t="shared" si="10"/>
        <v>0.54813940619342805</v>
      </c>
      <c r="I133" s="32">
        <f t="shared" si="11"/>
        <v>3.8224230170208262E-2</v>
      </c>
      <c r="J133" s="39">
        <f t="shared" si="12"/>
        <v>-3.3678775624753743E-2</v>
      </c>
    </row>
    <row r="134" spans="1:10" x14ac:dyDescent="0.35">
      <c r="A134" s="25">
        <v>43164</v>
      </c>
      <c r="B134" s="21">
        <v>-1.3591427203539001E-2</v>
      </c>
      <c r="C134" s="11">
        <f t="shared" si="13"/>
        <v>130</v>
      </c>
      <c r="D134" s="21">
        <v>0</v>
      </c>
      <c r="E134" s="11">
        <f t="shared" ref="E134:E197" si="14">(D134-$M$2)/$M$3</f>
        <v>0.16131804997458776</v>
      </c>
      <c r="F134" s="32">
        <f t="shared" ref="F134:F197" si="15">C134/$M$1</f>
        <v>0.59090909090909094</v>
      </c>
      <c r="G134" s="32">
        <f t="shared" ref="G134:G197" si="16">(C134-1)/$M$1</f>
        <v>0.58636363636363631</v>
      </c>
      <c r="H134" s="32">
        <f t="shared" ref="H134:H197" si="17">_xlfn.NORM.S.DIST(E134,1)</f>
        <v>0.5640785461889426</v>
      </c>
      <c r="I134" s="32">
        <f t="shared" ref="I134:I197" si="18">F134-H134</f>
        <v>2.6830544720148342E-2</v>
      </c>
      <c r="J134" s="39">
        <f t="shared" ref="J134:J197" si="19">H134-G134</f>
        <v>-2.2285090174693711E-2</v>
      </c>
    </row>
    <row r="135" spans="1:10" x14ac:dyDescent="0.35">
      <c r="A135" s="25">
        <v>43171</v>
      </c>
      <c r="B135" s="21">
        <v>2.10305019677889E-3</v>
      </c>
      <c r="C135" s="11">
        <f t="shared" ref="C135:C198" si="20">1+C134</f>
        <v>131</v>
      </c>
      <c r="D135" s="21">
        <v>0</v>
      </c>
      <c r="E135" s="11">
        <f t="shared" si="14"/>
        <v>0.16131804997458776</v>
      </c>
      <c r="F135" s="32">
        <f t="shared" si="15"/>
        <v>0.59545454545454546</v>
      </c>
      <c r="G135" s="32">
        <f t="shared" si="16"/>
        <v>0.59090909090909094</v>
      </c>
      <c r="H135" s="32">
        <f t="shared" si="17"/>
        <v>0.5640785461889426</v>
      </c>
      <c r="I135" s="32">
        <f t="shared" si="18"/>
        <v>3.1375999265602861E-2</v>
      </c>
      <c r="J135" s="39">
        <f t="shared" si="19"/>
        <v>-2.6830544720148342E-2</v>
      </c>
    </row>
    <row r="136" spans="1:10" x14ac:dyDescent="0.35">
      <c r="A136" s="25">
        <v>43178</v>
      </c>
      <c r="B136" s="21">
        <v>3.6105004642116356E-2</v>
      </c>
      <c r="C136" s="11">
        <f t="shared" si="20"/>
        <v>132</v>
      </c>
      <c r="D136" s="21">
        <v>1.5140048312150113E-3</v>
      </c>
      <c r="E136" s="11">
        <f t="shared" si="14"/>
        <v>0.20084932648482248</v>
      </c>
      <c r="F136" s="32">
        <f t="shared" si="15"/>
        <v>0.6</v>
      </c>
      <c r="G136" s="32">
        <f t="shared" si="16"/>
        <v>0.59545454545454546</v>
      </c>
      <c r="H136" s="32">
        <f t="shared" si="17"/>
        <v>0.57959180410938616</v>
      </c>
      <c r="I136" s="32">
        <f t="shared" si="18"/>
        <v>2.0408195890613823E-2</v>
      </c>
      <c r="J136" s="39">
        <f t="shared" si="19"/>
        <v>-1.5862741345159304E-2</v>
      </c>
    </row>
    <row r="137" spans="1:10" x14ac:dyDescent="0.35">
      <c r="A137" s="25">
        <v>43192</v>
      </c>
      <c r="B137" s="21">
        <v>-4.0821994520255166E-2</v>
      </c>
      <c r="C137" s="11">
        <f t="shared" si="20"/>
        <v>133</v>
      </c>
      <c r="D137" s="21">
        <v>1.516300517964008E-3</v>
      </c>
      <c r="E137" s="11">
        <f t="shared" si="14"/>
        <v>0.20090926779133908</v>
      </c>
      <c r="F137" s="32">
        <f t="shared" si="15"/>
        <v>0.6045454545454545</v>
      </c>
      <c r="G137" s="32">
        <f t="shared" si="16"/>
        <v>0.6</v>
      </c>
      <c r="H137" s="32">
        <f t="shared" si="17"/>
        <v>0.57961523958858985</v>
      </c>
      <c r="I137" s="32">
        <f t="shared" si="18"/>
        <v>2.4930214956864649E-2</v>
      </c>
      <c r="J137" s="39">
        <f t="shared" si="19"/>
        <v>-2.038476041141013E-2</v>
      </c>
    </row>
    <row r="138" spans="1:10" x14ac:dyDescent="0.35">
      <c r="A138" s="25">
        <v>43206</v>
      </c>
      <c r="B138" s="21">
        <v>5.1067433291164054E-2</v>
      </c>
      <c r="C138" s="11">
        <f t="shared" si="20"/>
        <v>134</v>
      </c>
      <c r="D138" s="21">
        <v>1.8639334380627327E-3</v>
      </c>
      <c r="E138" s="11">
        <f t="shared" si="14"/>
        <v>0.20998610348244753</v>
      </c>
      <c r="F138" s="32">
        <f t="shared" si="15"/>
        <v>0.60909090909090913</v>
      </c>
      <c r="G138" s="32">
        <f t="shared" si="16"/>
        <v>0.6045454545454545</v>
      </c>
      <c r="H138" s="32">
        <f t="shared" si="17"/>
        <v>0.5831607404714283</v>
      </c>
      <c r="I138" s="32">
        <f t="shared" si="18"/>
        <v>2.5930168619480831E-2</v>
      </c>
      <c r="J138" s="39">
        <f t="shared" si="19"/>
        <v>-2.1384714074026201E-2</v>
      </c>
    </row>
    <row r="139" spans="1:10" x14ac:dyDescent="0.35">
      <c r="A139" s="25">
        <v>43213</v>
      </c>
      <c r="B139" s="21">
        <v>-4.3010818993906973E-3</v>
      </c>
      <c r="C139" s="11">
        <f t="shared" si="20"/>
        <v>135</v>
      </c>
      <c r="D139" s="21">
        <v>2.0040086867152622E-3</v>
      </c>
      <c r="E139" s="11">
        <f t="shared" si="14"/>
        <v>0.21364352469574657</v>
      </c>
      <c r="F139" s="32">
        <f t="shared" si="15"/>
        <v>0.61363636363636365</v>
      </c>
      <c r="G139" s="32">
        <f t="shared" si="16"/>
        <v>0.60909090909090913</v>
      </c>
      <c r="H139" s="32">
        <f t="shared" si="17"/>
        <v>0.58458747243573128</v>
      </c>
      <c r="I139" s="32">
        <f t="shared" si="18"/>
        <v>2.9048891200632365E-2</v>
      </c>
      <c r="J139" s="39">
        <f t="shared" si="19"/>
        <v>-2.4503436655177846E-2</v>
      </c>
    </row>
    <row r="140" spans="1:10" x14ac:dyDescent="0.35">
      <c r="A140" s="25">
        <v>43220</v>
      </c>
      <c r="B140" s="21">
        <v>-2.5895569067336775E-3</v>
      </c>
      <c r="C140" s="11">
        <f t="shared" si="20"/>
        <v>136</v>
      </c>
      <c r="D140" s="21">
        <v>2.006018726865766E-3</v>
      </c>
      <c r="E140" s="11">
        <f t="shared" si="14"/>
        <v>0.21369600765441879</v>
      </c>
      <c r="F140" s="32">
        <f t="shared" si="15"/>
        <v>0.61818181818181817</v>
      </c>
      <c r="G140" s="32">
        <f t="shared" si="16"/>
        <v>0.61363636363636365</v>
      </c>
      <c r="H140" s="32">
        <f t="shared" si="17"/>
        <v>0.58460793756859952</v>
      </c>
      <c r="I140" s="32">
        <f t="shared" si="18"/>
        <v>3.3573880613218643E-2</v>
      </c>
      <c r="J140" s="39">
        <f t="shared" si="19"/>
        <v>-2.9028426067764124E-2</v>
      </c>
    </row>
    <row r="141" spans="1:10" x14ac:dyDescent="0.35">
      <c r="A141" s="25">
        <v>43227</v>
      </c>
      <c r="B141" s="21">
        <v>2.5895569067336767E-3</v>
      </c>
      <c r="C141" s="11">
        <f t="shared" si="20"/>
        <v>137</v>
      </c>
      <c r="D141" s="21">
        <v>2.10305019677889E-3</v>
      </c>
      <c r="E141" s="11">
        <f t="shared" si="14"/>
        <v>0.21622953845184167</v>
      </c>
      <c r="F141" s="32">
        <f t="shared" si="15"/>
        <v>0.62272727272727268</v>
      </c>
      <c r="G141" s="32">
        <f t="shared" si="16"/>
        <v>0.61818181818181817</v>
      </c>
      <c r="H141" s="32">
        <f t="shared" si="17"/>
        <v>0.58559558511108367</v>
      </c>
      <c r="I141" s="32">
        <f t="shared" si="18"/>
        <v>3.7131687616189013E-2</v>
      </c>
      <c r="J141" s="39">
        <f t="shared" si="19"/>
        <v>-3.2586233070734494E-2</v>
      </c>
    </row>
    <row r="142" spans="1:10" x14ac:dyDescent="0.35">
      <c r="A142" s="25">
        <v>43234</v>
      </c>
      <c r="B142" s="21">
        <v>4.0546094394350009E-2</v>
      </c>
      <c r="C142" s="11">
        <f t="shared" si="20"/>
        <v>138</v>
      </c>
      <c r="D142" s="21">
        <v>2.1208915691376296E-3</v>
      </c>
      <c r="E142" s="11">
        <f t="shared" si="14"/>
        <v>0.2166953838768324</v>
      </c>
      <c r="F142" s="32">
        <f t="shared" si="15"/>
        <v>0.62727272727272732</v>
      </c>
      <c r="G142" s="32">
        <f t="shared" si="16"/>
        <v>0.62272727272727268</v>
      </c>
      <c r="H142" s="32">
        <f t="shared" si="17"/>
        <v>0.58577712716569275</v>
      </c>
      <c r="I142" s="32">
        <f t="shared" si="18"/>
        <v>4.1495600107034569E-2</v>
      </c>
      <c r="J142" s="39">
        <f t="shared" si="19"/>
        <v>-3.6950145561579939E-2</v>
      </c>
    </row>
    <row r="143" spans="1:10" x14ac:dyDescent="0.35">
      <c r="A143" s="25">
        <v>43241</v>
      </c>
      <c r="B143" s="21">
        <v>5.6330256442719981E-2</v>
      </c>
      <c r="C143" s="11">
        <f t="shared" si="20"/>
        <v>139</v>
      </c>
      <c r="D143" s="21">
        <v>2.5895569067336767E-3</v>
      </c>
      <c r="E143" s="11">
        <f t="shared" si="14"/>
        <v>0.22893242478270834</v>
      </c>
      <c r="F143" s="32">
        <f t="shared" si="15"/>
        <v>0.63181818181818183</v>
      </c>
      <c r="G143" s="32">
        <f t="shared" si="16"/>
        <v>0.62727272727272732</v>
      </c>
      <c r="H143" s="32">
        <f t="shared" si="17"/>
        <v>0.59053928080430296</v>
      </c>
      <c r="I143" s="32">
        <f t="shared" si="18"/>
        <v>4.1278901013878877E-2</v>
      </c>
      <c r="J143" s="39">
        <f t="shared" si="19"/>
        <v>-3.6733446468424358E-2</v>
      </c>
    </row>
    <row r="144" spans="1:10" x14ac:dyDescent="0.35">
      <c r="A144" s="25">
        <v>43248</v>
      </c>
      <c r="B144" s="21">
        <v>2.9300476947782383E-2</v>
      </c>
      <c r="C144" s="11">
        <f t="shared" si="20"/>
        <v>140</v>
      </c>
      <c r="D144" s="21">
        <v>3.3300064071874295E-3</v>
      </c>
      <c r="E144" s="11">
        <f t="shared" si="14"/>
        <v>0.24826585974989537</v>
      </c>
      <c r="F144" s="32">
        <f t="shared" si="15"/>
        <v>0.63636363636363635</v>
      </c>
      <c r="G144" s="32">
        <f t="shared" si="16"/>
        <v>0.63181818181818183</v>
      </c>
      <c r="H144" s="32">
        <f t="shared" si="17"/>
        <v>0.59803564390272879</v>
      </c>
      <c r="I144" s="32">
        <f t="shared" si="18"/>
        <v>3.8327992460907567E-2</v>
      </c>
      <c r="J144" s="39">
        <f t="shared" si="19"/>
        <v>-3.3782537915453048E-2</v>
      </c>
    </row>
    <row r="145" spans="1:10" x14ac:dyDescent="0.35">
      <c r="A145" s="25">
        <v>43255</v>
      </c>
      <c r="B145" s="21">
        <v>-1.6086137751624496E-2</v>
      </c>
      <c r="C145" s="11">
        <f t="shared" si="20"/>
        <v>141</v>
      </c>
      <c r="D145" s="21">
        <v>3.9814252991848221E-3</v>
      </c>
      <c r="E145" s="11">
        <f t="shared" si="14"/>
        <v>0.26527466963782276</v>
      </c>
      <c r="F145" s="32">
        <f t="shared" si="15"/>
        <v>0.64090909090909087</v>
      </c>
      <c r="G145" s="32">
        <f t="shared" si="16"/>
        <v>0.63636363636363635</v>
      </c>
      <c r="H145" s="32">
        <f t="shared" si="17"/>
        <v>0.60460106180316298</v>
      </c>
      <c r="I145" s="32">
        <f t="shared" si="18"/>
        <v>3.6308029105927897E-2</v>
      </c>
      <c r="J145" s="39">
        <f t="shared" si="19"/>
        <v>-3.1762574560473378E-2</v>
      </c>
    </row>
    <row r="146" spans="1:10" x14ac:dyDescent="0.35">
      <c r="A146" s="25">
        <v>43262</v>
      </c>
      <c r="B146" s="21">
        <v>-1.5455953617805973E-3</v>
      </c>
      <c r="C146" s="11">
        <f t="shared" si="20"/>
        <v>142</v>
      </c>
      <c r="D146" s="21">
        <v>4.7506027585977988E-3</v>
      </c>
      <c r="E146" s="11">
        <f t="shared" si="14"/>
        <v>0.28535820319503896</v>
      </c>
      <c r="F146" s="32">
        <f t="shared" si="15"/>
        <v>0.6454545454545455</v>
      </c>
      <c r="G146" s="32">
        <f t="shared" si="16"/>
        <v>0.64090909090909087</v>
      </c>
      <c r="H146" s="32">
        <f t="shared" si="17"/>
        <v>0.61231513707709051</v>
      </c>
      <c r="I146" s="32">
        <f t="shared" si="18"/>
        <v>3.3139408377454993E-2</v>
      </c>
      <c r="J146" s="39">
        <f t="shared" si="19"/>
        <v>-2.8593953832000363E-2</v>
      </c>
    </row>
    <row r="147" spans="1:10" x14ac:dyDescent="0.35">
      <c r="A147" s="25">
        <v>43269</v>
      </c>
      <c r="B147" s="21">
        <v>4.0172131432815707E-2</v>
      </c>
      <c r="C147" s="11">
        <f t="shared" si="20"/>
        <v>143</v>
      </c>
      <c r="D147" s="21">
        <v>4.9958471933716697E-3</v>
      </c>
      <c r="E147" s="11">
        <f t="shared" si="14"/>
        <v>0.29176163425665713</v>
      </c>
      <c r="F147" s="32">
        <f t="shared" si="15"/>
        <v>0.65</v>
      </c>
      <c r="G147" s="32">
        <f t="shared" si="16"/>
        <v>0.6454545454545455</v>
      </c>
      <c r="H147" s="32">
        <f t="shared" si="17"/>
        <v>0.61476555952473877</v>
      </c>
      <c r="I147" s="32">
        <f t="shared" si="18"/>
        <v>3.5234440475261253E-2</v>
      </c>
      <c r="J147" s="39">
        <f t="shared" si="19"/>
        <v>-3.0688985929806734E-2</v>
      </c>
    </row>
    <row r="148" spans="1:10" x14ac:dyDescent="0.35">
      <c r="A148" s="25">
        <v>43276</v>
      </c>
      <c r="B148" s="21">
        <v>5.5630087885179272E-2</v>
      </c>
      <c r="C148" s="11">
        <f t="shared" si="20"/>
        <v>144</v>
      </c>
      <c r="D148" s="21">
        <v>5.2219439811516249E-3</v>
      </c>
      <c r="E148" s="11">
        <f t="shared" si="14"/>
        <v>0.29766511253593875</v>
      </c>
      <c r="F148" s="32">
        <f t="shared" si="15"/>
        <v>0.65454545454545454</v>
      </c>
      <c r="G148" s="32">
        <f t="shared" si="16"/>
        <v>0.65</v>
      </c>
      <c r="H148" s="32">
        <f t="shared" si="17"/>
        <v>0.61702061341463721</v>
      </c>
      <c r="I148" s="32">
        <f t="shared" si="18"/>
        <v>3.7524841130817332E-2</v>
      </c>
      <c r="J148" s="39">
        <f t="shared" si="19"/>
        <v>-3.2979386585362813E-2</v>
      </c>
    </row>
    <row r="149" spans="1:10" x14ac:dyDescent="0.35">
      <c r="A149" s="25">
        <v>43283</v>
      </c>
      <c r="B149" s="21">
        <v>3.9274768668308348E-2</v>
      </c>
      <c r="C149" s="11">
        <f t="shared" si="20"/>
        <v>145</v>
      </c>
      <c r="D149" s="21">
        <v>5.7353700847441276E-3</v>
      </c>
      <c r="E149" s="11">
        <f t="shared" si="14"/>
        <v>0.31107087508717152</v>
      </c>
      <c r="F149" s="32">
        <f t="shared" si="15"/>
        <v>0.65909090909090906</v>
      </c>
      <c r="G149" s="32">
        <f t="shared" si="16"/>
        <v>0.65454545454545454</v>
      </c>
      <c r="H149" s="32">
        <f t="shared" si="17"/>
        <v>0.62212662909729222</v>
      </c>
      <c r="I149" s="32">
        <f t="shared" si="18"/>
        <v>3.6964279993616844E-2</v>
      </c>
      <c r="J149" s="39">
        <f t="shared" si="19"/>
        <v>-3.2418825448162325E-2</v>
      </c>
    </row>
    <row r="150" spans="1:10" x14ac:dyDescent="0.35">
      <c r="A150" s="25">
        <v>43304</v>
      </c>
      <c r="B150" s="21">
        <v>-7.287637151334915E-2</v>
      </c>
      <c r="C150" s="11">
        <f t="shared" si="20"/>
        <v>146</v>
      </c>
      <c r="D150" s="21">
        <v>5.998818229253443E-3</v>
      </c>
      <c r="E150" s="11">
        <f t="shared" si="14"/>
        <v>0.31794961234876146</v>
      </c>
      <c r="F150" s="32">
        <f t="shared" si="15"/>
        <v>0.66363636363636369</v>
      </c>
      <c r="G150" s="32">
        <f t="shared" si="16"/>
        <v>0.65909090909090906</v>
      </c>
      <c r="H150" s="32">
        <f t="shared" si="17"/>
        <v>0.62473842074557084</v>
      </c>
      <c r="I150" s="32">
        <f t="shared" si="18"/>
        <v>3.8897942890792847E-2</v>
      </c>
      <c r="J150" s="39">
        <f t="shared" si="19"/>
        <v>-3.4352488345338217E-2</v>
      </c>
    </row>
    <row r="151" spans="1:10" x14ac:dyDescent="0.35">
      <c r="A151" s="25">
        <v>43325</v>
      </c>
      <c r="B151" s="21">
        <v>9.5174069868901711E-3</v>
      </c>
      <c r="C151" s="11">
        <f t="shared" si="20"/>
        <v>147</v>
      </c>
      <c r="D151" s="21">
        <v>6.199647879525429E-3</v>
      </c>
      <c r="E151" s="11">
        <f t="shared" si="14"/>
        <v>0.3231933554813276</v>
      </c>
      <c r="F151" s="32">
        <f t="shared" si="15"/>
        <v>0.66818181818181821</v>
      </c>
      <c r="G151" s="32">
        <f t="shared" si="16"/>
        <v>0.66363636363636369</v>
      </c>
      <c r="H151" s="32">
        <f t="shared" si="17"/>
        <v>0.62672559365926017</v>
      </c>
      <c r="I151" s="32">
        <f t="shared" si="18"/>
        <v>4.1456224522558038E-2</v>
      </c>
      <c r="J151" s="39">
        <f t="shared" si="19"/>
        <v>-3.6910769977103519E-2</v>
      </c>
    </row>
    <row r="152" spans="1:10" x14ac:dyDescent="0.35">
      <c r="A152" s="25">
        <v>43332</v>
      </c>
      <c r="B152" s="21">
        <v>-5.56471787143916E-2</v>
      </c>
      <c r="C152" s="11">
        <f t="shared" si="20"/>
        <v>148</v>
      </c>
      <c r="D152" s="21">
        <v>6.4249876826577412E-3</v>
      </c>
      <c r="E152" s="11">
        <f t="shared" si="14"/>
        <v>0.32907706858628283</v>
      </c>
      <c r="F152" s="32">
        <f t="shared" si="15"/>
        <v>0.67272727272727273</v>
      </c>
      <c r="G152" s="32">
        <f t="shared" si="16"/>
        <v>0.66818181818181821</v>
      </c>
      <c r="H152" s="32">
        <f t="shared" si="17"/>
        <v>0.62895128177338044</v>
      </c>
      <c r="I152" s="32">
        <f t="shared" si="18"/>
        <v>4.3775990953892285E-2</v>
      </c>
      <c r="J152" s="39">
        <f t="shared" si="19"/>
        <v>-3.9230536408437766E-2</v>
      </c>
    </row>
    <row r="153" spans="1:10" x14ac:dyDescent="0.35">
      <c r="A153" s="25">
        <v>43339</v>
      </c>
      <c r="B153" s="21">
        <v>-5.8927207731302889E-2</v>
      </c>
      <c r="C153" s="11">
        <f t="shared" si="20"/>
        <v>149</v>
      </c>
      <c r="D153" s="21">
        <v>8.3682496705165792E-3</v>
      </c>
      <c r="E153" s="11">
        <f t="shared" si="14"/>
        <v>0.37981642251042269</v>
      </c>
      <c r="F153" s="32">
        <f t="shared" si="15"/>
        <v>0.67727272727272725</v>
      </c>
      <c r="G153" s="32">
        <f t="shared" si="16"/>
        <v>0.67272727272727273</v>
      </c>
      <c r="H153" s="32">
        <f t="shared" si="17"/>
        <v>0.64795915455052322</v>
      </c>
      <c r="I153" s="32">
        <f t="shared" si="18"/>
        <v>2.9313572722204029E-2</v>
      </c>
      <c r="J153" s="39">
        <f t="shared" si="19"/>
        <v>-2.476811817674951E-2</v>
      </c>
    </row>
    <row r="154" spans="1:10" x14ac:dyDescent="0.35">
      <c r="A154" s="25">
        <v>43353</v>
      </c>
      <c r="B154" s="21">
        <v>-4.8854599235017032E-2</v>
      </c>
      <c r="C154" s="11">
        <f t="shared" si="20"/>
        <v>150</v>
      </c>
      <c r="D154" s="21">
        <v>8.4746269909722356E-3</v>
      </c>
      <c r="E154" s="11">
        <f t="shared" si="14"/>
        <v>0.38259397723326705</v>
      </c>
      <c r="F154" s="32">
        <f t="shared" si="15"/>
        <v>0.68181818181818177</v>
      </c>
      <c r="G154" s="32">
        <f t="shared" si="16"/>
        <v>0.67727272727272725</v>
      </c>
      <c r="H154" s="32">
        <f t="shared" si="17"/>
        <v>0.6489895817101814</v>
      </c>
      <c r="I154" s="32">
        <f t="shared" si="18"/>
        <v>3.2828600108000372E-2</v>
      </c>
      <c r="J154" s="39">
        <f t="shared" si="19"/>
        <v>-2.8283145562545853E-2</v>
      </c>
    </row>
    <row r="155" spans="1:10" x14ac:dyDescent="0.35">
      <c r="A155" s="25">
        <v>43360</v>
      </c>
      <c r="B155" s="21">
        <v>2.670385644742819E-2</v>
      </c>
      <c r="C155" s="11">
        <f t="shared" si="20"/>
        <v>151</v>
      </c>
      <c r="D155" s="21">
        <v>8.9833188851915283E-3</v>
      </c>
      <c r="E155" s="11">
        <f t="shared" si="14"/>
        <v>0.39587612766918073</v>
      </c>
      <c r="F155" s="32">
        <f t="shared" si="15"/>
        <v>0.6863636363636364</v>
      </c>
      <c r="G155" s="32">
        <f t="shared" si="16"/>
        <v>0.68181818181818177</v>
      </c>
      <c r="H155" s="32">
        <f t="shared" si="17"/>
        <v>0.65390179360515088</v>
      </c>
      <c r="I155" s="32">
        <f t="shared" si="18"/>
        <v>3.2461842758485515E-2</v>
      </c>
      <c r="J155" s="39">
        <f t="shared" si="19"/>
        <v>-2.7916388213030885E-2</v>
      </c>
    </row>
    <row r="156" spans="1:10" x14ac:dyDescent="0.35">
      <c r="A156" s="25">
        <v>43367</v>
      </c>
      <c r="B156" s="21">
        <v>-1.3262793878410445E-2</v>
      </c>
      <c r="C156" s="11">
        <f t="shared" si="20"/>
        <v>152</v>
      </c>
      <c r="D156" s="21">
        <v>9.5174069868901711E-3</v>
      </c>
      <c r="E156" s="11">
        <f t="shared" si="14"/>
        <v>0.40982138332079698</v>
      </c>
      <c r="F156" s="32">
        <f t="shared" si="15"/>
        <v>0.69090909090909092</v>
      </c>
      <c r="G156" s="32">
        <f t="shared" si="16"/>
        <v>0.6863636363636364</v>
      </c>
      <c r="H156" s="32">
        <f t="shared" si="17"/>
        <v>0.65903151050656683</v>
      </c>
      <c r="I156" s="32">
        <f t="shared" si="18"/>
        <v>3.1877580402524086E-2</v>
      </c>
      <c r="J156" s="39">
        <f t="shared" si="19"/>
        <v>-2.7332125857069567E-2</v>
      </c>
    </row>
    <row r="157" spans="1:10" x14ac:dyDescent="0.35">
      <c r="A157" s="25">
        <v>43381</v>
      </c>
      <c r="B157" s="21">
        <v>-3.4168895615249897E-2</v>
      </c>
      <c r="C157" s="11">
        <f t="shared" si="20"/>
        <v>153</v>
      </c>
      <c r="D157" s="21">
        <v>9.5329606587236868E-3</v>
      </c>
      <c r="E157" s="11">
        <f t="shared" si="14"/>
        <v>0.41022749596279345</v>
      </c>
      <c r="F157" s="32">
        <f t="shared" si="15"/>
        <v>0.69545454545454544</v>
      </c>
      <c r="G157" s="32">
        <f t="shared" si="16"/>
        <v>0.69090909090909092</v>
      </c>
      <c r="H157" s="32">
        <f t="shared" si="17"/>
        <v>0.65918046368308314</v>
      </c>
      <c r="I157" s="32">
        <f t="shared" si="18"/>
        <v>3.6274081771462297E-2</v>
      </c>
      <c r="J157" s="39">
        <f t="shared" si="19"/>
        <v>-3.1728627226007777E-2</v>
      </c>
    </row>
    <row r="158" spans="1:10" x14ac:dyDescent="0.35">
      <c r="A158" s="25">
        <v>43388</v>
      </c>
      <c r="B158" s="21">
        <v>9.0681105878592225E-2</v>
      </c>
      <c r="C158" s="11">
        <f t="shared" si="20"/>
        <v>154</v>
      </c>
      <c r="D158" s="21">
        <v>9.8246404285181003E-3</v>
      </c>
      <c r="E158" s="11">
        <f t="shared" si="14"/>
        <v>0.41784337234208552</v>
      </c>
      <c r="F158" s="32">
        <f t="shared" si="15"/>
        <v>0.7</v>
      </c>
      <c r="G158" s="32">
        <f t="shared" si="16"/>
        <v>0.69545454545454544</v>
      </c>
      <c r="H158" s="32">
        <f t="shared" si="17"/>
        <v>0.66196918131388438</v>
      </c>
      <c r="I158" s="32">
        <f t="shared" si="18"/>
        <v>3.8030818686115575E-2</v>
      </c>
      <c r="J158" s="39">
        <f t="shared" si="19"/>
        <v>-3.3485364140661056E-2</v>
      </c>
    </row>
    <row r="159" spans="1:10" x14ac:dyDescent="0.35">
      <c r="A159" s="25">
        <v>43395</v>
      </c>
      <c r="B159" s="21">
        <v>-1.7241806434505878E-2</v>
      </c>
      <c r="C159" s="11">
        <f t="shared" si="20"/>
        <v>155</v>
      </c>
      <c r="D159" s="21">
        <v>1.0550210895152392E-2</v>
      </c>
      <c r="E159" s="11">
        <f t="shared" si="14"/>
        <v>0.43678830973780181</v>
      </c>
      <c r="F159" s="32">
        <f t="shared" si="15"/>
        <v>0.70454545454545459</v>
      </c>
      <c r="G159" s="32">
        <f t="shared" si="16"/>
        <v>0.7</v>
      </c>
      <c r="H159" s="32">
        <f t="shared" si="17"/>
        <v>0.66886756108927925</v>
      </c>
      <c r="I159" s="32">
        <f t="shared" si="18"/>
        <v>3.5677893456175336E-2</v>
      </c>
      <c r="J159" s="39">
        <f t="shared" si="19"/>
        <v>-3.1132438910720706E-2</v>
      </c>
    </row>
    <row r="160" spans="1:10" x14ac:dyDescent="0.35">
      <c r="A160" s="25">
        <v>43402</v>
      </c>
      <c r="B160" s="21">
        <v>-1.2500162764231494E-2</v>
      </c>
      <c r="C160" s="11">
        <f t="shared" si="20"/>
        <v>156</v>
      </c>
      <c r="D160" s="21">
        <v>1.0672459890771759E-2</v>
      </c>
      <c r="E160" s="11">
        <f t="shared" si="14"/>
        <v>0.43998028029779612</v>
      </c>
      <c r="F160" s="32">
        <f t="shared" si="15"/>
        <v>0.70909090909090911</v>
      </c>
      <c r="G160" s="32">
        <f t="shared" si="16"/>
        <v>0.70454545454545459</v>
      </c>
      <c r="H160" s="32">
        <f t="shared" si="17"/>
        <v>0.670024305116387</v>
      </c>
      <c r="I160" s="32">
        <f t="shared" si="18"/>
        <v>3.9066603974522107E-2</v>
      </c>
      <c r="J160" s="39">
        <f t="shared" si="19"/>
        <v>-3.4521149429067588E-2</v>
      </c>
    </row>
    <row r="161" spans="1:10" x14ac:dyDescent="0.35">
      <c r="A161" s="25">
        <v>43409</v>
      </c>
      <c r="B161" s="21">
        <v>-4.2395558967685619E-2</v>
      </c>
      <c r="C161" s="11">
        <f t="shared" si="20"/>
        <v>157</v>
      </c>
      <c r="D161" s="21">
        <v>1.140569224656556E-2</v>
      </c>
      <c r="E161" s="11">
        <f t="shared" si="14"/>
        <v>0.45912527270833836</v>
      </c>
      <c r="F161" s="32">
        <f t="shared" si="15"/>
        <v>0.71363636363636362</v>
      </c>
      <c r="G161" s="32">
        <f t="shared" si="16"/>
        <v>0.70909090909090911</v>
      </c>
      <c r="H161" s="32">
        <f t="shared" si="17"/>
        <v>0.67692789548999721</v>
      </c>
      <c r="I161" s="32">
        <f t="shared" si="18"/>
        <v>3.6708468146366413E-2</v>
      </c>
      <c r="J161" s="39">
        <f t="shared" si="19"/>
        <v>-3.2163013600911894E-2</v>
      </c>
    </row>
    <row r="162" spans="1:10" x14ac:dyDescent="0.35">
      <c r="A162" s="25">
        <v>43416</v>
      </c>
      <c r="B162" s="21">
        <v>-2.5250510968887103E-2</v>
      </c>
      <c r="C162" s="11">
        <f t="shared" si="20"/>
        <v>158</v>
      </c>
      <c r="D162" s="21">
        <v>1.2142386825725561E-2</v>
      </c>
      <c r="E162" s="11">
        <f t="shared" si="14"/>
        <v>0.47836066516675857</v>
      </c>
      <c r="F162" s="32">
        <f t="shared" si="15"/>
        <v>0.71818181818181814</v>
      </c>
      <c r="G162" s="32">
        <f t="shared" si="16"/>
        <v>0.71363636363636362</v>
      </c>
      <c r="H162" s="32">
        <f t="shared" si="17"/>
        <v>0.68380323751495342</v>
      </c>
      <c r="I162" s="32">
        <f t="shared" si="18"/>
        <v>3.4378580666864722E-2</v>
      </c>
      <c r="J162" s="39">
        <f t="shared" si="19"/>
        <v>-2.9833126121410203E-2</v>
      </c>
    </row>
    <row r="163" spans="1:10" x14ac:dyDescent="0.35">
      <c r="A163" s="25">
        <v>43423</v>
      </c>
      <c r="B163" s="21">
        <v>-6.2476941955386708E-2</v>
      </c>
      <c r="C163" s="11">
        <f t="shared" si="20"/>
        <v>159</v>
      </c>
      <c r="D163" s="21">
        <v>1.3245226750020723E-2</v>
      </c>
      <c r="E163" s="11">
        <f t="shared" si="14"/>
        <v>0.50715626019722582</v>
      </c>
      <c r="F163" s="32">
        <f t="shared" si="15"/>
        <v>0.72272727272727277</v>
      </c>
      <c r="G163" s="32">
        <f t="shared" si="16"/>
        <v>0.71818181818181814</v>
      </c>
      <c r="H163" s="32">
        <f t="shared" si="17"/>
        <v>0.69397740878567238</v>
      </c>
      <c r="I163" s="32">
        <f t="shared" si="18"/>
        <v>2.8749863941600395E-2</v>
      </c>
      <c r="J163" s="39">
        <f t="shared" si="19"/>
        <v>-2.4204409396145765E-2</v>
      </c>
    </row>
    <row r="164" spans="1:10" x14ac:dyDescent="0.35">
      <c r="A164" s="25">
        <v>43430</v>
      </c>
      <c r="B164" s="21">
        <v>3.1032109247728461E-2</v>
      </c>
      <c r="C164" s="11">
        <f t="shared" si="20"/>
        <v>160</v>
      </c>
      <c r="D164" s="21">
        <v>1.390843004613215E-2</v>
      </c>
      <c r="E164" s="11">
        <f t="shared" si="14"/>
        <v>0.52447276562742318</v>
      </c>
      <c r="F164" s="32">
        <f t="shared" si="15"/>
        <v>0.72727272727272729</v>
      </c>
      <c r="G164" s="32">
        <f t="shared" si="16"/>
        <v>0.72272727272727277</v>
      </c>
      <c r="H164" s="32">
        <f t="shared" si="17"/>
        <v>0.70002512133048189</v>
      </c>
      <c r="I164" s="32">
        <f t="shared" si="18"/>
        <v>2.7247605942245401E-2</v>
      </c>
      <c r="J164" s="39">
        <f t="shared" si="19"/>
        <v>-2.2702151396790882E-2</v>
      </c>
    </row>
    <row r="165" spans="1:10" x14ac:dyDescent="0.35">
      <c r="A165" s="25">
        <v>43437</v>
      </c>
      <c r="B165" s="21">
        <v>-4.8373584284215711E-2</v>
      </c>
      <c r="C165" s="11">
        <f t="shared" si="20"/>
        <v>161</v>
      </c>
      <c r="D165" s="21">
        <v>1.4285957247476434E-2</v>
      </c>
      <c r="E165" s="11">
        <f t="shared" si="14"/>
        <v>0.53433015305365694</v>
      </c>
      <c r="F165" s="32">
        <f t="shared" si="15"/>
        <v>0.73181818181818181</v>
      </c>
      <c r="G165" s="32">
        <f t="shared" si="16"/>
        <v>0.72727272727272729</v>
      </c>
      <c r="H165" s="32">
        <f t="shared" si="17"/>
        <v>0.70344343300529277</v>
      </c>
      <c r="I165" s="32">
        <f t="shared" si="18"/>
        <v>2.8374748812889039E-2</v>
      </c>
      <c r="J165" s="39">
        <f t="shared" si="19"/>
        <v>-2.382929426743452E-2</v>
      </c>
    </row>
    <row r="166" spans="1:10" x14ac:dyDescent="0.35">
      <c r="A166" s="25">
        <v>43444</v>
      </c>
      <c r="B166" s="21">
        <v>-3.1090587070031119E-2</v>
      </c>
      <c r="C166" s="11">
        <f t="shared" si="20"/>
        <v>162</v>
      </c>
      <c r="D166" s="21">
        <v>1.4815085785140682E-2</v>
      </c>
      <c r="E166" s="11">
        <f t="shared" si="14"/>
        <v>0.54814591248889943</v>
      </c>
      <c r="F166" s="32">
        <f t="shared" si="15"/>
        <v>0.73636363636363633</v>
      </c>
      <c r="G166" s="32">
        <f t="shared" si="16"/>
        <v>0.73181818181818181</v>
      </c>
      <c r="H166" s="32">
        <f t="shared" si="17"/>
        <v>0.70820414134504184</v>
      </c>
      <c r="I166" s="32">
        <f t="shared" si="18"/>
        <v>2.8159495018594494E-2</v>
      </c>
      <c r="J166" s="39">
        <f t="shared" si="19"/>
        <v>-2.3614040473139974E-2</v>
      </c>
    </row>
    <row r="167" spans="1:10" x14ac:dyDescent="0.35">
      <c r="A167" s="25">
        <v>43451</v>
      </c>
      <c r="B167" s="21">
        <v>-1.2103022171243649E-2</v>
      </c>
      <c r="C167" s="11">
        <f t="shared" si="20"/>
        <v>163</v>
      </c>
      <c r="D167" s="21">
        <v>1.496287267671232E-2</v>
      </c>
      <c r="E167" s="11">
        <f t="shared" si="14"/>
        <v>0.5520046878077457</v>
      </c>
      <c r="F167" s="32">
        <f t="shared" si="15"/>
        <v>0.74090909090909096</v>
      </c>
      <c r="G167" s="32">
        <f t="shared" si="16"/>
        <v>0.73636363636363633</v>
      </c>
      <c r="H167" s="32">
        <f t="shared" si="17"/>
        <v>0.70952742924697576</v>
      </c>
      <c r="I167" s="32">
        <f t="shared" si="18"/>
        <v>3.1381661662115201E-2</v>
      </c>
      <c r="J167" s="39">
        <f t="shared" si="19"/>
        <v>-2.6836207116660571E-2</v>
      </c>
    </row>
    <row r="168" spans="1:10" x14ac:dyDescent="0.35">
      <c r="A168" s="25">
        <v>43458</v>
      </c>
      <c r="B168" s="21">
        <v>1.9593693900401284E-2</v>
      </c>
      <c r="C168" s="11">
        <f t="shared" si="20"/>
        <v>164</v>
      </c>
      <c r="D168" s="21">
        <v>1.557663892873732E-2</v>
      </c>
      <c r="E168" s="11">
        <f t="shared" si="14"/>
        <v>0.56803037208642748</v>
      </c>
      <c r="F168" s="32">
        <f t="shared" si="15"/>
        <v>0.74545454545454548</v>
      </c>
      <c r="G168" s="32">
        <f t="shared" si="16"/>
        <v>0.74090909090909096</v>
      </c>
      <c r="H168" s="32">
        <f t="shared" si="17"/>
        <v>0.71499282758312943</v>
      </c>
      <c r="I168" s="32">
        <f t="shared" si="18"/>
        <v>3.046171787141605E-2</v>
      </c>
      <c r="J168" s="39">
        <f t="shared" si="19"/>
        <v>-2.591626332596153E-2</v>
      </c>
    </row>
    <row r="169" spans="1:10" x14ac:dyDescent="0.35">
      <c r="A169" s="25">
        <v>43465</v>
      </c>
      <c r="B169" s="21">
        <v>-1.5037877364540559E-2</v>
      </c>
      <c r="C169" s="11">
        <f t="shared" si="20"/>
        <v>165</v>
      </c>
      <c r="D169" s="21">
        <v>1.642073021232749E-2</v>
      </c>
      <c r="E169" s="11">
        <f t="shared" si="14"/>
        <v>0.59006993579422862</v>
      </c>
      <c r="F169" s="32">
        <f t="shared" si="15"/>
        <v>0.75</v>
      </c>
      <c r="G169" s="32">
        <f t="shared" si="16"/>
        <v>0.74545454545454548</v>
      </c>
      <c r="H169" s="32">
        <f t="shared" si="17"/>
        <v>0.72242811816420249</v>
      </c>
      <c r="I169" s="32">
        <f t="shared" si="18"/>
        <v>2.7571881835797507E-2</v>
      </c>
      <c r="J169" s="39">
        <f t="shared" si="19"/>
        <v>-2.3026427290342988E-2</v>
      </c>
    </row>
    <row r="170" spans="1:10" x14ac:dyDescent="0.35">
      <c r="A170" s="25">
        <v>43472</v>
      </c>
      <c r="B170" s="21">
        <v>1.5140048312150113E-3</v>
      </c>
      <c r="C170" s="11">
        <f t="shared" si="20"/>
        <v>166</v>
      </c>
      <c r="D170" s="21">
        <v>1.660415505203516E-2</v>
      </c>
      <c r="E170" s="11">
        <f t="shared" si="14"/>
        <v>0.59485923230625515</v>
      </c>
      <c r="F170" s="32">
        <f t="shared" si="15"/>
        <v>0.75454545454545452</v>
      </c>
      <c r="G170" s="32">
        <f t="shared" si="16"/>
        <v>0.75</v>
      </c>
      <c r="H170" s="32">
        <f t="shared" si="17"/>
        <v>0.72403121493368017</v>
      </c>
      <c r="I170" s="32">
        <f t="shared" si="18"/>
        <v>3.0514239611774352E-2</v>
      </c>
      <c r="J170" s="39">
        <f t="shared" si="19"/>
        <v>-2.5968785066319833E-2</v>
      </c>
    </row>
    <row r="171" spans="1:10" x14ac:dyDescent="0.35">
      <c r="A171" s="25">
        <v>43486</v>
      </c>
      <c r="B171" s="21">
        <v>-9.4023526783903934E-3</v>
      </c>
      <c r="C171" s="11">
        <f t="shared" si="20"/>
        <v>167</v>
      </c>
      <c r="D171" s="21">
        <v>1.6933612529439673E-2</v>
      </c>
      <c r="E171" s="11">
        <f t="shared" si="14"/>
        <v>0.6034614998612341</v>
      </c>
      <c r="F171" s="32">
        <f t="shared" si="15"/>
        <v>0.75909090909090904</v>
      </c>
      <c r="G171" s="32">
        <f t="shared" si="16"/>
        <v>0.75454545454545452</v>
      </c>
      <c r="H171" s="32">
        <f t="shared" si="17"/>
        <v>0.72689913988825994</v>
      </c>
      <c r="I171" s="32">
        <f t="shared" si="18"/>
        <v>3.2191769202649101E-2</v>
      </c>
      <c r="J171" s="39">
        <f t="shared" si="19"/>
        <v>-2.7646314657194582E-2</v>
      </c>
    </row>
    <row r="172" spans="1:10" x14ac:dyDescent="0.35">
      <c r="A172" s="25">
        <v>43493</v>
      </c>
      <c r="B172" s="21">
        <v>1.140569224656556E-2</v>
      </c>
      <c r="C172" s="11">
        <f t="shared" si="20"/>
        <v>168</v>
      </c>
      <c r="D172" s="21">
        <v>1.7817843316793893E-2</v>
      </c>
      <c r="E172" s="11">
        <f t="shared" si="14"/>
        <v>0.6265491221944538</v>
      </c>
      <c r="F172" s="32">
        <f t="shared" si="15"/>
        <v>0.76363636363636367</v>
      </c>
      <c r="G172" s="32">
        <f t="shared" si="16"/>
        <v>0.75909090909090904</v>
      </c>
      <c r="H172" s="32">
        <f t="shared" si="17"/>
        <v>0.73452258616913946</v>
      </c>
      <c r="I172" s="32">
        <f t="shared" si="18"/>
        <v>2.9113777467224211E-2</v>
      </c>
      <c r="J172" s="39">
        <f t="shared" si="19"/>
        <v>-2.4568322921769581E-2</v>
      </c>
    </row>
    <row r="173" spans="1:10" x14ac:dyDescent="0.35">
      <c r="A173" s="25">
        <v>43500</v>
      </c>
      <c r="B173" s="21">
        <v>3.3300064071874295E-3</v>
      </c>
      <c r="C173" s="11">
        <f t="shared" si="20"/>
        <v>169</v>
      </c>
      <c r="D173" s="21">
        <v>1.854050791574249E-2</v>
      </c>
      <c r="E173" s="11">
        <f t="shared" si="14"/>
        <v>0.6454181862134033</v>
      </c>
      <c r="F173" s="32">
        <f t="shared" si="15"/>
        <v>0.76818181818181819</v>
      </c>
      <c r="G173" s="32">
        <f t="shared" si="16"/>
        <v>0.76363636363636367</v>
      </c>
      <c r="H173" s="32">
        <f t="shared" si="17"/>
        <v>0.74067188943046403</v>
      </c>
      <c r="I173" s="32">
        <f t="shared" si="18"/>
        <v>2.7509928751354162E-2</v>
      </c>
      <c r="J173" s="39">
        <f t="shared" si="19"/>
        <v>-2.2964474205899643E-2</v>
      </c>
    </row>
    <row r="174" spans="1:10" x14ac:dyDescent="0.35">
      <c r="A174" s="25">
        <v>43507</v>
      </c>
      <c r="B174" s="21">
        <v>3.9814252991848221E-3</v>
      </c>
      <c r="C174" s="11">
        <f t="shared" si="20"/>
        <v>170</v>
      </c>
      <c r="D174" s="21">
        <v>1.9593693900401284E-2</v>
      </c>
      <c r="E174" s="11">
        <f t="shared" si="14"/>
        <v>0.672917296862105</v>
      </c>
      <c r="F174" s="32">
        <f t="shared" si="15"/>
        <v>0.77272727272727271</v>
      </c>
      <c r="G174" s="32">
        <f t="shared" si="16"/>
        <v>0.76818181818181819</v>
      </c>
      <c r="H174" s="32">
        <f t="shared" si="17"/>
        <v>0.74950004629530231</v>
      </c>
      <c r="I174" s="32">
        <f t="shared" si="18"/>
        <v>2.3227226431970394E-2</v>
      </c>
      <c r="J174" s="39">
        <f t="shared" si="19"/>
        <v>-1.8681771886515874E-2</v>
      </c>
    </row>
    <row r="175" spans="1:10" x14ac:dyDescent="0.35">
      <c r="A175" s="25">
        <v>43514</v>
      </c>
      <c r="B175" s="21">
        <v>1.642073021232749E-2</v>
      </c>
      <c r="C175" s="11">
        <f t="shared" si="20"/>
        <v>171</v>
      </c>
      <c r="D175" s="21">
        <v>2.0121403199421028E-2</v>
      </c>
      <c r="E175" s="11">
        <f t="shared" si="14"/>
        <v>0.68669599940417703</v>
      </c>
      <c r="F175" s="32">
        <f t="shared" si="15"/>
        <v>0.77727272727272723</v>
      </c>
      <c r="G175" s="32">
        <f t="shared" si="16"/>
        <v>0.77272727272727271</v>
      </c>
      <c r="H175" s="32">
        <f t="shared" si="17"/>
        <v>0.75386284073502852</v>
      </c>
      <c r="I175" s="32">
        <f t="shared" si="18"/>
        <v>2.340988653769871E-2</v>
      </c>
      <c r="J175" s="39">
        <f t="shared" si="19"/>
        <v>-1.8864431992244191E-2</v>
      </c>
    </row>
    <row r="176" spans="1:10" x14ac:dyDescent="0.35">
      <c r="A176" s="25">
        <v>43521</v>
      </c>
      <c r="B176" s="21">
        <v>-3.3115608784497437E-2</v>
      </c>
      <c r="C176" s="11">
        <f t="shared" si="20"/>
        <v>172</v>
      </c>
      <c r="D176" s="21">
        <v>2.0906684819313643E-2</v>
      </c>
      <c r="E176" s="11">
        <f t="shared" si="14"/>
        <v>0.70720001908386809</v>
      </c>
      <c r="F176" s="32">
        <f t="shared" si="15"/>
        <v>0.78181818181818186</v>
      </c>
      <c r="G176" s="32">
        <f t="shared" si="16"/>
        <v>0.77727272727272723</v>
      </c>
      <c r="H176" s="32">
        <f t="shared" si="17"/>
        <v>0.76027890664555597</v>
      </c>
      <c r="I176" s="32">
        <f t="shared" si="18"/>
        <v>2.1539275172625882E-2</v>
      </c>
      <c r="J176" s="39">
        <f t="shared" si="19"/>
        <v>-1.6993820627171252E-2</v>
      </c>
    </row>
    <row r="177" spans="1:10" x14ac:dyDescent="0.35">
      <c r="A177" s="25">
        <v>43528</v>
      </c>
      <c r="B177" s="21">
        <v>-7.6234032743511218E-2</v>
      </c>
      <c r="C177" s="11">
        <f t="shared" si="20"/>
        <v>173</v>
      </c>
      <c r="D177" s="21">
        <v>2.2075951699199826E-2</v>
      </c>
      <c r="E177" s="11">
        <f t="shared" si="14"/>
        <v>0.73773004870467573</v>
      </c>
      <c r="F177" s="32">
        <f t="shared" si="15"/>
        <v>0.78636363636363638</v>
      </c>
      <c r="G177" s="32">
        <f t="shared" si="16"/>
        <v>0.78181818181818186</v>
      </c>
      <c r="H177" s="32">
        <f t="shared" si="17"/>
        <v>0.76966074579673271</v>
      </c>
      <c r="I177" s="32">
        <f t="shared" si="18"/>
        <v>1.6702890566903661E-2</v>
      </c>
      <c r="J177" s="39">
        <f t="shared" si="19"/>
        <v>-1.2157436021449142E-2</v>
      </c>
    </row>
    <row r="178" spans="1:10" x14ac:dyDescent="0.35">
      <c r="A178" s="25">
        <v>43535</v>
      </c>
      <c r="B178" s="21">
        <v>5.1692923827393551E-2</v>
      </c>
      <c r="C178" s="11">
        <f t="shared" si="20"/>
        <v>174</v>
      </c>
      <c r="D178" s="21">
        <v>2.2305757514298186E-2</v>
      </c>
      <c r="E178" s="11">
        <f t="shared" si="14"/>
        <v>0.74373037118252594</v>
      </c>
      <c r="F178" s="32">
        <f t="shared" si="15"/>
        <v>0.79090909090909089</v>
      </c>
      <c r="G178" s="32">
        <f t="shared" si="16"/>
        <v>0.78636363636363638</v>
      </c>
      <c r="H178" s="32">
        <f t="shared" si="17"/>
        <v>0.771480194203367</v>
      </c>
      <c r="I178" s="32">
        <f t="shared" si="18"/>
        <v>1.9428896705723897E-2</v>
      </c>
      <c r="J178" s="39">
        <f t="shared" si="19"/>
        <v>-1.4883442160269378E-2</v>
      </c>
    </row>
    <row r="179" spans="1:10" x14ac:dyDescent="0.35">
      <c r="A179" s="25">
        <v>43542</v>
      </c>
      <c r="B179" s="21">
        <v>-2.4451095864164423E-2</v>
      </c>
      <c r="C179" s="11">
        <f t="shared" si="20"/>
        <v>175</v>
      </c>
      <c r="D179" s="21">
        <v>2.2320189090587601E-2</v>
      </c>
      <c r="E179" s="11">
        <f t="shared" si="14"/>
        <v>0.74410718545749588</v>
      </c>
      <c r="F179" s="32">
        <f t="shared" si="15"/>
        <v>0.79545454545454541</v>
      </c>
      <c r="G179" s="32">
        <f t="shared" si="16"/>
        <v>0.79090909090909089</v>
      </c>
      <c r="H179" s="32">
        <f t="shared" si="17"/>
        <v>0.77159418370081578</v>
      </c>
      <c r="I179" s="32">
        <f t="shared" si="18"/>
        <v>2.3860361753729631E-2</v>
      </c>
      <c r="J179" s="39">
        <f t="shared" si="19"/>
        <v>-1.9314907208275112E-2</v>
      </c>
    </row>
    <row r="180" spans="1:10" x14ac:dyDescent="0.35">
      <c r="A180" s="25">
        <v>43549</v>
      </c>
      <c r="B180" s="21">
        <v>-3.3072748274022193E-2</v>
      </c>
      <c r="C180" s="11">
        <f t="shared" si="20"/>
        <v>176</v>
      </c>
      <c r="D180" s="21">
        <v>2.2472855852058576E-2</v>
      </c>
      <c r="E180" s="11">
        <f t="shared" si="14"/>
        <v>0.74809337614672111</v>
      </c>
      <c r="F180" s="32">
        <f t="shared" si="15"/>
        <v>0.8</v>
      </c>
      <c r="G180" s="32">
        <f t="shared" si="16"/>
        <v>0.79545454545454541</v>
      </c>
      <c r="H180" s="32">
        <f t="shared" si="17"/>
        <v>0.77279808145217654</v>
      </c>
      <c r="I180" s="32">
        <f t="shared" si="18"/>
        <v>2.72019185478235E-2</v>
      </c>
      <c r="J180" s="39">
        <f t="shared" si="19"/>
        <v>-2.265646400236887E-2</v>
      </c>
    </row>
    <row r="181" spans="1:10" x14ac:dyDescent="0.35">
      <c r="A181" s="25">
        <v>43556</v>
      </c>
      <c r="B181" s="21">
        <v>-4.2559614418796007E-2</v>
      </c>
      <c r="C181" s="11">
        <f t="shared" si="20"/>
        <v>177</v>
      </c>
      <c r="D181" s="21">
        <v>2.2518863535349824E-2</v>
      </c>
      <c r="E181" s="11">
        <f t="shared" si="14"/>
        <v>0.74929465530533645</v>
      </c>
      <c r="F181" s="32">
        <f t="shared" si="15"/>
        <v>0.80454545454545456</v>
      </c>
      <c r="G181" s="32">
        <f t="shared" si="16"/>
        <v>0.8</v>
      </c>
      <c r="H181" s="32">
        <f t="shared" si="17"/>
        <v>0.77316018575849788</v>
      </c>
      <c r="I181" s="32">
        <f t="shared" si="18"/>
        <v>3.1385268786956688E-2</v>
      </c>
      <c r="J181" s="39">
        <f t="shared" si="19"/>
        <v>-2.6839814241502169E-2</v>
      </c>
    </row>
    <row r="182" spans="1:10" x14ac:dyDescent="0.35">
      <c r="A182" s="25">
        <v>43563</v>
      </c>
      <c r="B182" s="21">
        <v>-8.4259403140717112E-3</v>
      </c>
      <c r="C182" s="11">
        <f t="shared" si="20"/>
        <v>178</v>
      </c>
      <c r="D182" s="21">
        <v>2.2839491969822736E-2</v>
      </c>
      <c r="E182" s="11">
        <f t="shared" si="14"/>
        <v>0.75766639298996497</v>
      </c>
      <c r="F182" s="32">
        <f t="shared" si="15"/>
        <v>0.80909090909090908</v>
      </c>
      <c r="G182" s="32">
        <f t="shared" si="16"/>
        <v>0.80454545454545456</v>
      </c>
      <c r="H182" s="32">
        <f t="shared" si="17"/>
        <v>0.77567463861038677</v>
      </c>
      <c r="I182" s="32">
        <f t="shared" si="18"/>
        <v>3.3416270480522314E-2</v>
      </c>
      <c r="J182" s="39">
        <f t="shared" si="19"/>
        <v>-2.8870815935067795E-2</v>
      </c>
    </row>
    <row r="183" spans="1:10" x14ac:dyDescent="0.35">
      <c r="A183" s="25">
        <v>43570</v>
      </c>
      <c r="B183" s="21">
        <v>-1.4723241552893942E-2</v>
      </c>
      <c r="C183" s="11">
        <f t="shared" si="20"/>
        <v>179</v>
      </c>
      <c r="D183" s="21">
        <v>2.3989156370022576E-2</v>
      </c>
      <c r="E183" s="11">
        <f t="shared" si="14"/>
        <v>0.78768459396347212</v>
      </c>
      <c r="F183" s="32">
        <f t="shared" si="15"/>
        <v>0.8136363636363636</v>
      </c>
      <c r="G183" s="32">
        <f t="shared" si="16"/>
        <v>0.80909090909090908</v>
      </c>
      <c r="H183" s="32">
        <f t="shared" si="17"/>
        <v>0.7845593903924275</v>
      </c>
      <c r="I183" s="32">
        <f t="shared" si="18"/>
        <v>2.90769732439361E-2</v>
      </c>
      <c r="J183" s="39">
        <f t="shared" si="19"/>
        <v>-2.453151869848158E-2</v>
      </c>
    </row>
    <row r="184" spans="1:10" x14ac:dyDescent="0.35">
      <c r="A184" s="25">
        <v>43577</v>
      </c>
      <c r="B184" s="21">
        <v>-9.0637274104932428E-2</v>
      </c>
      <c r="C184" s="11">
        <f t="shared" si="20"/>
        <v>180</v>
      </c>
      <c r="D184" s="21">
        <v>2.670385644742819E-2</v>
      </c>
      <c r="E184" s="11">
        <f t="shared" si="14"/>
        <v>0.8585665074089891</v>
      </c>
      <c r="F184" s="32">
        <f t="shared" si="15"/>
        <v>0.81818181818181823</v>
      </c>
      <c r="G184" s="32">
        <f t="shared" si="16"/>
        <v>0.8136363636363636</v>
      </c>
      <c r="H184" s="32">
        <f t="shared" si="17"/>
        <v>0.80471013852994777</v>
      </c>
      <c r="I184" s="32">
        <f t="shared" si="18"/>
        <v>1.3471679651870461E-2</v>
      </c>
      <c r="J184" s="39">
        <f t="shared" si="19"/>
        <v>-8.9262251064158304E-3</v>
      </c>
    </row>
    <row r="185" spans="1:10" x14ac:dyDescent="0.35">
      <c r="A185" s="25">
        <v>43584</v>
      </c>
      <c r="B185" s="21">
        <v>-9.5908649449853889E-2</v>
      </c>
      <c r="C185" s="11">
        <f t="shared" si="20"/>
        <v>181</v>
      </c>
      <c r="D185" s="21">
        <v>2.7050177533026042E-2</v>
      </c>
      <c r="E185" s="11">
        <f t="shared" si="14"/>
        <v>0.86760909057241697</v>
      </c>
      <c r="F185" s="32">
        <f t="shared" si="15"/>
        <v>0.82272727272727275</v>
      </c>
      <c r="G185" s="32">
        <f t="shared" si="16"/>
        <v>0.81818181818181823</v>
      </c>
      <c r="H185" s="32">
        <f t="shared" si="17"/>
        <v>0.80719581589795097</v>
      </c>
      <c r="I185" s="32">
        <f t="shared" si="18"/>
        <v>1.5531456829321777E-2</v>
      </c>
      <c r="J185" s="39">
        <f t="shared" si="19"/>
        <v>-1.0986002283867258E-2</v>
      </c>
    </row>
    <row r="186" spans="1:10" x14ac:dyDescent="0.35">
      <c r="A186" s="25">
        <v>43591</v>
      </c>
      <c r="B186" s="21">
        <v>3.421508044451415E-2</v>
      </c>
      <c r="C186" s="11">
        <f t="shared" si="20"/>
        <v>182</v>
      </c>
      <c r="D186" s="21">
        <v>2.8573372444056163E-2</v>
      </c>
      <c r="E186" s="11">
        <f t="shared" si="14"/>
        <v>0.90738032377158151</v>
      </c>
      <c r="F186" s="32">
        <f t="shared" si="15"/>
        <v>0.82727272727272727</v>
      </c>
      <c r="G186" s="32">
        <f t="shared" si="16"/>
        <v>0.82272727272727275</v>
      </c>
      <c r="H186" s="32">
        <f t="shared" si="17"/>
        <v>0.81789714457554863</v>
      </c>
      <c r="I186" s="32">
        <f t="shared" si="18"/>
        <v>9.3755826971786416E-3</v>
      </c>
      <c r="J186" s="39">
        <f t="shared" si="19"/>
        <v>-4.8301281517241224E-3</v>
      </c>
    </row>
    <row r="187" spans="1:10" x14ac:dyDescent="0.35">
      <c r="A187" s="25">
        <v>43598</v>
      </c>
      <c r="B187" s="21">
        <v>-9.3312177141651825E-2</v>
      </c>
      <c r="C187" s="11">
        <f t="shared" si="20"/>
        <v>183</v>
      </c>
      <c r="D187" s="21">
        <v>2.8828351899977595E-2</v>
      </c>
      <c r="E187" s="11">
        <f t="shared" si="14"/>
        <v>0.91403794016001161</v>
      </c>
      <c r="F187" s="32">
        <f t="shared" si="15"/>
        <v>0.83181818181818179</v>
      </c>
      <c r="G187" s="32">
        <f t="shared" si="16"/>
        <v>0.82727272727272727</v>
      </c>
      <c r="H187" s="32">
        <f t="shared" si="17"/>
        <v>0.81965154491400782</v>
      </c>
      <c r="I187" s="32">
        <f t="shared" si="18"/>
        <v>1.2166636904173966E-2</v>
      </c>
      <c r="J187" s="39">
        <f t="shared" si="19"/>
        <v>-7.6211823587194472E-3</v>
      </c>
    </row>
    <row r="188" spans="1:10" x14ac:dyDescent="0.35">
      <c r="A188" s="25">
        <v>43612</v>
      </c>
      <c r="B188" s="21">
        <v>-2.5112700815075214E-2</v>
      </c>
      <c r="C188" s="11">
        <f t="shared" si="20"/>
        <v>184</v>
      </c>
      <c r="D188" s="21">
        <v>2.8889009852137069E-2</v>
      </c>
      <c r="E188" s="11">
        <f t="shared" si="14"/>
        <v>0.91562174374499516</v>
      </c>
      <c r="F188" s="32">
        <f t="shared" si="15"/>
        <v>0.83636363636363631</v>
      </c>
      <c r="G188" s="32">
        <f t="shared" si="16"/>
        <v>0.83181818181818179</v>
      </c>
      <c r="H188" s="32">
        <f t="shared" si="17"/>
        <v>0.82006733860211578</v>
      </c>
      <c r="I188" s="32">
        <f t="shared" si="18"/>
        <v>1.6296297761520528E-2</v>
      </c>
      <c r="J188" s="39">
        <f t="shared" si="19"/>
        <v>-1.1750843216066009E-2</v>
      </c>
    </row>
    <row r="189" spans="1:10" x14ac:dyDescent="0.35">
      <c r="A189" s="25">
        <v>43619</v>
      </c>
      <c r="B189" s="21">
        <v>8.9833188851915283E-3</v>
      </c>
      <c r="C189" s="11">
        <f t="shared" si="20"/>
        <v>185</v>
      </c>
      <c r="D189" s="21">
        <v>2.8987536873252187E-2</v>
      </c>
      <c r="E189" s="11">
        <f t="shared" si="14"/>
        <v>0.91819432398722978</v>
      </c>
      <c r="F189" s="32">
        <f t="shared" si="15"/>
        <v>0.84090909090909094</v>
      </c>
      <c r="G189" s="32">
        <f t="shared" si="16"/>
        <v>0.83636363636363631</v>
      </c>
      <c r="H189" s="32">
        <f t="shared" si="17"/>
        <v>0.82074143013767564</v>
      </c>
      <c r="I189" s="32">
        <f t="shared" si="18"/>
        <v>2.0167660771415297E-2</v>
      </c>
      <c r="J189" s="39">
        <f t="shared" si="19"/>
        <v>-1.5622206225960666E-2</v>
      </c>
    </row>
    <row r="190" spans="1:10" x14ac:dyDescent="0.35">
      <c r="A190" s="25">
        <v>43626</v>
      </c>
      <c r="B190" s="21">
        <v>2.0121403199421028E-2</v>
      </c>
      <c r="C190" s="11">
        <f t="shared" si="20"/>
        <v>186</v>
      </c>
      <c r="D190" s="21">
        <v>2.9300476947782383E-2</v>
      </c>
      <c r="E190" s="11">
        <f t="shared" si="14"/>
        <v>0.92636531549421108</v>
      </c>
      <c r="F190" s="32">
        <f t="shared" si="15"/>
        <v>0.84545454545454546</v>
      </c>
      <c r="G190" s="32">
        <f t="shared" si="16"/>
        <v>0.84090909090909094</v>
      </c>
      <c r="H190" s="32">
        <f t="shared" si="17"/>
        <v>0.82287191860161024</v>
      </c>
      <c r="I190" s="32">
        <f t="shared" si="18"/>
        <v>2.2582626852935217E-2</v>
      </c>
      <c r="J190" s="39">
        <f t="shared" si="19"/>
        <v>-1.8037172307480698E-2</v>
      </c>
    </row>
    <row r="191" spans="1:10" x14ac:dyDescent="0.35">
      <c r="A191" s="25">
        <v>43633</v>
      </c>
      <c r="B191" s="21">
        <v>3.5228691883744029E-2</v>
      </c>
      <c r="C191" s="11">
        <f t="shared" si="20"/>
        <v>187</v>
      </c>
      <c r="D191" s="21">
        <v>3.0174703122213032E-2</v>
      </c>
      <c r="E191" s="11">
        <f t="shared" si="14"/>
        <v>0.94919171335066221</v>
      </c>
      <c r="F191" s="32">
        <f t="shared" si="15"/>
        <v>0.85</v>
      </c>
      <c r="G191" s="32">
        <f t="shared" si="16"/>
        <v>0.84545454545454546</v>
      </c>
      <c r="H191" s="32">
        <f t="shared" si="17"/>
        <v>0.82873844230795324</v>
      </c>
      <c r="I191" s="32">
        <f t="shared" si="18"/>
        <v>2.126155769204674E-2</v>
      </c>
      <c r="J191" s="39">
        <f t="shared" si="19"/>
        <v>-1.6716103146592221E-2</v>
      </c>
    </row>
    <row r="192" spans="1:10" x14ac:dyDescent="0.35">
      <c r="A192" s="25">
        <v>43640</v>
      </c>
      <c r="B192" s="21">
        <v>-1.6285741870785558E-2</v>
      </c>
      <c r="C192" s="11">
        <f t="shared" si="20"/>
        <v>188</v>
      </c>
      <c r="D192" s="21">
        <v>3.0636969461889801E-2</v>
      </c>
      <c r="E192" s="11">
        <f t="shared" si="14"/>
        <v>0.96126167384112571</v>
      </c>
      <c r="F192" s="32">
        <f t="shared" si="15"/>
        <v>0.8545454545454545</v>
      </c>
      <c r="G192" s="32">
        <f t="shared" si="16"/>
        <v>0.85</v>
      </c>
      <c r="H192" s="32">
        <f t="shared" si="17"/>
        <v>0.8317896933341381</v>
      </c>
      <c r="I192" s="32">
        <f t="shared" si="18"/>
        <v>2.2755761211316394E-2</v>
      </c>
      <c r="J192" s="39">
        <f t="shared" si="19"/>
        <v>-1.8210306665861875E-2</v>
      </c>
    </row>
    <row r="193" spans="1:10" x14ac:dyDescent="0.35">
      <c r="A193" s="25">
        <v>43647</v>
      </c>
      <c r="B193" s="21">
        <v>-4.9689708591315419E-2</v>
      </c>
      <c r="C193" s="11">
        <f t="shared" si="20"/>
        <v>189</v>
      </c>
      <c r="D193" s="21">
        <v>3.1032109247728461E-2</v>
      </c>
      <c r="E193" s="11">
        <f t="shared" si="14"/>
        <v>0.97157893294897646</v>
      </c>
      <c r="F193" s="32">
        <f t="shared" si="15"/>
        <v>0.85909090909090913</v>
      </c>
      <c r="G193" s="32">
        <f t="shared" si="16"/>
        <v>0.8545454545454545</v>
      </c>
      <c r="H193" s="32">
        <f t="shared" si="17"/>
        <v>0.83436996633330041</v>
      </c>
      <c r="I193" s="32">
        <f t="shared" si="18"/>
        <v>2.4720942757608722E-2</v>
      </c>
      <c r="J193" s="39">
        <f t="shared" si="19"/>
        <v>-2.0175488212154091E-2</v>
      </c>
    </row>
    <row r="194" spans="1:10" x14ac:dyDescent="0.35">
      <c r="A194" s="25">
        <v>43654</v>
      </c>
      <c r="B194" s="21">
        <v>5.7353700847441276E-3</v>
      </c>
      <c r="C194" s="11">
        <f t="shared" si="20"/>
        <v>190</v>
      </c>
      <c r="D194" s="21">
        <v>3.3467690471084929E-2</v>
      </c>
      <c r="E194" s="11">
        <f t="shared" si="14"/>
        <v>1.0351729405892116</v>
      </c>
      <c r="F194" s="32">
        <f t="shared" si="15"/>
        <v>0.86363636363636365</v>
      </c>
      <c r="G194" s="32">
        <f t="shared" si="16"/>
        <v>0.85909090909090913</v>
      </c>
      <c r="H194" s="32">
        <f t="shared" si="17"/>
        <v>0.84970592331012584</v>
      </c>
      <c r="I194" s="32">
        <f t="shared" si="18"/>
        <v>1.3930440326237803E-2</v>
      </c>
      <c r="J194" s="39">
        <f t="shared" si="19"/>
        <v>-9.3849857807832837E-3</v>
      </c>
    </row>
    <row r="195" spans="1:10" x14ac:dyDescent="0.35">
      <c r="A195" s="25">
        <v>43661</v>
      </c>
      <c r="B195" s="21">
        <v>-1.9802627296179754E-2</v>
      </c>
      <c r="C195" s="11">
        <f t="shared" si="20"/>
        <v>191</v>
      </c>
      <c r="D195" s="21">
        <v>3.3653505041642363E-2</v>
      </c>
      <c r="E195" s="11">
        <f t="shared" si="14"/>
        <v>1.0400246339371395</v>
      </c>
      <c r="F195" s="32">
        <f t="shared" si="15"/>
        <v>0.86818181818181817</v>
      </c>
      <c r="G195" s="32">
        <f t="shared" si="16"/>
        <v>0.86363636363636365</v>
      </c>
      <c r="H195" s="32">
        <f t="shared" si="17"/>
        <v>0.8508357719855294</v>
      </c>
      <c r="I195" s="32">
        <f t="shared" si="18"/>
        <v>1.7346046196288767E-2</v>
      </c>
      <c r="J195" s="39">
        <f t="shared" si="19"/>
        <v>-1.2800591650834248E-2</v>
      </c>
    </row>
    <row r="196" spans="1:10" x14ac:dyDescent="0.35">
      <c r="A196" s="25">
        <v>43668</v>
      </c>
      <c r="B196" s="21">
        <v>-1.6807118316381289E-2</v>
      </c>
      <c r="C196" s="11">
        <f t="shared" si="20"/>
        <v>192</v>
      </c>
      <c r="D196" s="21">
        <v>3.421508044451415E-2</v>
      </c>
      <c r="E196" s="11">
        <f t="shared" si="14"/>
        <v>1.0546875941038223</v>
      </c>
      <c r="F196" s="32">
        <f t="shared" si="15"/>
        <v>0.87272727272727268</v>
      </c>
      <c r="G196" s="32">
        <f t="shared" si="16"/>
        <v>0.86818181818181817</v>
      </c>
      <c r="H196" s="32">
        <f t="shared" si="17"/>
        <v>0.85421588625992817</v>
      </c>
      <c r="I196" s="32">
        <f t="shared" si="18"/>
        <v>1.8511386467344515E-2</v>
      </c>
      <c r="J196" s="39">
        <f t="shared" si="19"/>
        <v>-1.3965931921889996E-2</v>
      </c>
    </row>
    <row r="197" spans="1:10" x14ac:dyDescent="0.35">
      <c r="A197" s="25">
        <v>43675</v>
      </c>
      <c r="B197" s="21">
        <v>-5.949868806234943E-3</v>
      </c>
      <c r="C197" s="11">
        <f t="shared" si="20"/>
        <v>193</v>
      </c>
      <c r="D197" s="21">
        <v>3.4685557987890109E-2</v>
      </c>
      <c r="E197" s="11">
        <f t="shared" si="14"/>
        <v>1.0669719524331978</v>
      </c>
      <c r="F197" s="32">
        <f t="shared" si="15"/>
        <v>0.87727272727272732</v>
      </c>
      <c r="G197" s="32">
        <f t="shared" si="16"/>
        <v>0.87272727272727268</v>
      </c>
      <c r="H197" s="32">
        <f t="shared" si="17"/>
        <v>0.85700774928423695</v>
      </c>
      <c r="I197" s="32">
        <f t="shared" si="18"/>
        <v>2.0264977988490362E-2</v>
      </c>
      <c r="J197" s="39">
        <f t="shared" si="19"/>
        <v>-1.5719523443035732E-2</v>
      </c>
    </row>
    <row r="198" spans="1:10" x14ac:dyDescent="0.35">
      <c r="A198" s="25">
        <v>43682</v>
      </c>
      <c r="B198" s="21">
        <v>-5.3404373842947744E-2</v>
      </c>
      <c r="C198" s="11">
        <f t="shared" si="20"/>
        <v>194</v>
      </c>
      <c r="D198" s="21">
        <v>3.5228691883744029E-2</v>
      </c>
      <c r="E198" s="11">
        <f t="shared" ref="E198:E224" si="21">(D198-$M$2)/$M$3</f>
        <v>1.0811533974169973</v>
      </c>
      <c r="F198" s="32">
        <f t="shared" ref="F198:F224" si="22">C198/$M$1</f>
        <v>0.88181818181818183</v>
      </c>
      <c r="G198" s="32">
        <f t="shared" ref="G198:G224" si="23">(C198-1)/$M$1</f>
        <v>0.87727272727272732</v>
      </c>
      <c r="H198" s="32">
        <f t="shared" ref="H198:H224" si="24">_xlfn.NORM.S.DIST(E198,1)</f>
        <v>0.86018555794219309</v>
      </c>
      <c r="I198" s="32">
        <f t="shared" ref="I198:I224" si="25">F198-H198</f>
        <v>2.1632623875988743E-2</v>
      </c>
      <c r="J198" s="39">
        <f t="shared" ref="J198:J224" si="26">H198-G198</f>
        <v>-1.7087169330534224E-2</v>
      </c>
    </row>
    <row r="199" spans="1:10" x14ac:dyDescent="0.35">
      <c r="A199" s="25">
        <v>43689</v>
      </c>
      <c r="B199" s="21">
        <v>-3.7567404362779028E-2</v>
      </c>
      <c r="C199" s="11">
        <f t="shared" ref="C199:C224" si="27">1+C198</f>
        <v>195</v>
      </c>
      <c r="D199" s="21">
        <v>3.6105004642116356E-2</v>
      </c>
      <c r="E199" s="11">
        <f t="shared" si="21"/>
        <v>1.1040342768213665</v>
      </c>
      <c r="F199" s="32">
        <f t="shared" si="22"/>
        <v>0.88636363636363635</v>
      </c>
      <c r="G199" s="32">
        <f t="shared" si="23"/>
        <v>0.88181818181818183</v>
      </c>
      <c r="H199" s="32">
        <f t="shared" si="24"/>
        <v>0.86521086545130887</v>
      </c>
      <c r="I199" s="32">
        <f t="shared" si="25"/>
        <v>2.1152770912327479E-2</v>
      </c>
      <c r="J199" s="39">
        <f t="shared" si="26"/>
        <v>-1.660731636687296E-2</v>
      </c>
    </row>
    <row r="200" spans="1:10" x14ac:dyDescent="0.35">
      <c r="A200" s="25">
        <v>43696</v>
      </c>
      <c r="B200" s="21">
        <v>1.390843004613215E-2</v>
      </c>
      <c r="C200" s="11">
        <f t="shared" si="27"/>
        <v>196</v>
      </c>
      <c r="D200" s="21">
        <v>3.9274768668308348E-2</v>
      </c>
      <c r="E200" s="11">
        <f t="shared" si="21"/>
        <v>1.1867980934275735</v>
      </c>
      <c r="F200" s="32">
        <f t="shared" si="22"/>
        <v>0.89090909090909087</v>
      </c>
      <c r="G200" s="32">
        <f t="shared" si="23"/>
        <v>0.88636363636363635</v>
      </c>
      <c r="H200" s="32">
        <f t="shared" si="24"/>
        <v>0.88234636446690429</v>
      </c>
      <c r="I200" s="32">
        <f t="shared" si="25"/>
        <v>8.5627264421865856E-3</v>
      </c>
      <c r="J200" s="39">
        <f t="shared" si="26"/>
        <v>-4.0172718967320664E-3</v>
      </c>
    </row>
    <row r="201" spans="1:10" x14ac:dyDescent="0.35">
      <c r="A201" s="25">
        <v>43703</v>
      </c>
      <c r="B201" s="21">
        <v>6.4249876826577412E-3</v>
      </c>
      <c r="C201" s="11">
        <f t="shared" si="27"/>
        <v>197</v>
      </c>
      <c r="D201" s="21">
        <v>4.0172131432815707E-2</v>
      </c>
      <c r="E201" s="11">
        <f t="shared" si="21"/>
        <v>1.2102285969783848</v>
      </c>
      <c r="F201" s="32">
        <f t="shared" si="22"/>
        <v>0.8954545454545455</v>
      </c>
      <c r="G201" s="32">
        <f t="shared" si="23"/>
        <v>0.89090909090909087</v>
      </c>
      <c r="H201" s="32">
        <f t="shared" si="24"/>
        <v>0.88690440614213706</v>
      </c>
      <c r="I201" s="32">
        <f t="shared" si="25"/>
        <v>8.5501393124084446E-3</v>
      </c>
      <c r="J201" s="39">
        <f t="shared" si="26"/>
        <v>-4.0046847669538144E-3</v>
      </c>
    </row>
    <row r="202" spans="1:10" x14ac:dyDescent="0.35">
      <c r="A202" s="25">
        <v>43710</v>
      </c>
      <c r="B202" s="21">
        <v>-6.4249876826576622E-3</v>
      </c>
      <c r="C202" s="11">
        <f t="shared" si="27"/>
        <v>198</v>
      </c>
      <c r="D202" s="21">
        <v>4.0546094394350009E-2</v>
      </c>
      <c r="E202" s="11">
        <f t="shared" si="21"/>
        <v>1.2199929206662656</v>
      </c>
      <c r="F202" s="32">
        <f t="shared" si="22"/>
        <v>0.9</v>
      </c>
      <c r="G202" s="32">
        <f t="shared" si="23"/>
        <v>0.8954545454545455</v>
      </c>
      <c r="H202" s="32">
        <f t="shared" si="24"/>
        <v>0.88876622070709765</v>
      </c>
      <c r="I202" s="32">
        <f t="shared" si="25"/>
        <v>1.1233779292902368E-2</v>
      </c>
      <c r="J202" s="39">
        <f t="shared" si="26"/>
        <v>-6.6883247474478491E-3</v>
      </c>
    </row>
    <row r="203" spans="1:10" x14ac:dyDescent="0.35">
      <c r="A203" s="25">
        <v>43717</v>
      </c>
      <c r="B203" s="21">
        <v>-5.6833474763165991E-2</v>
      </c>
      <c r="C203" s="11">
        <f t="shared" si="27"/>
        <v>199</v>
      </c>
      <c r="D203" s="21">
        <v>5.1067433291164054E-2</v>
      </c>
      <c r="E203" s="11">
        <f t="shared" si="21"/>
        <v>1.4947093209131925</v>
      </c>
      <c r="F203" s="32">
        <f t="shared" si="22"/>
        <v>0.90454545454545454</v>
      </c>
      <c r="G203" s="32">
        <f t="shared" si="23"/>
        <v>0.9</v>
      </c>
      <c r="H203" s="32">
        <f t="shared" si="24"/>
        <v>0.93250483968222486</v>
      </c>
      <c r="I203" s="32">
        <f t="shared" si="25"/>
        <v>-2.7959385136770321E-2</v>
      </c>
      <c r="J203" s="39">
        <f t="shared" si="26"/>
        <v>3.250483968222484E-2</v>
      </c>
    </row>
    <row r="204" spans="1:10" x14ac:dyDescent="0.35">
      <c r="A204" s="25">
        <v>43724</v>
      </c>
      <c r="B204" s="21">
        <v>-5.8651194523981339E-3</v>
      </c>
      <c r="C204" s="11">
        <f t="shared" si="27"/>
        <v>200</v>
      </c>
      <c r="D204" s="21">
        <v>5.1692923827393551E-2</v>
      </c>
      <c r="E204" s="11">
        <f t="shared" si="21"/>
        <v>1.5110411309790692</v>
      </c>
      <c r="F204" s="32">
        <f t="shared" si="22"/>
        <v>0.90909090909090906</v>
      </c>
      <c r="G204" s="32">
        <f t="shared" si="23"/>
        <v>0.90454545454545454</v>
      </c>
      <c r="H204" s="32">
        <f t="shared" si="24"/>
        <v>0.93461101409207059</v>
      </c>
      <c r="I204" s="32">
        <f t="shared" si="25"/>
        <v>-2.552010500116153E-2</v>
      </c>
      <c r="J204" s="39">
        <f t="shared" si="26"/>
        <v>3.006555954661605E-2</v>
      </c>
    </row>
    <row r="205" spans="1:10" x14ac:dyDescent="0.35">
      <c r="A205" s="25">
        <v>43731</v>
      </c>
      <c r="B205" s="21">
        <v>9.2632802033608352E-2</v>
      </c>
      <c r="C205" s="11">
        <f t="shared" si="27"/>
        <v>201</v>
      </c>
      <c r="D205" s="21">
        <v>5.2040878125043398E-2</v>
      </c>
      <c r="E205" s="11">
        <f t="shared" si="21"/>
        <v>1.5201263579675999</v>
      </c>
      <c r="F205" s="32">
        <f t="shared" si="22"/>
        <v>0.91363636363636369</v>
      </c>
      <c r="G205" s="32">
        <f t="shared" si="23"/>
        <v>0.90909090909090906</v>
      </c>
      <c r="H205" s="32">
        <f t="shared" si="24"/>
        <v>0.93576038938435646</v>
      </c>
      <c r="I205" s="32">
        <f t="shared" si="25"/>
        <v>-2.212402574799277E-2</v>
      </c>
      <c r="J205" s="39">
        <f t="shared" si="26"/>
        <v>2.6669480293447401E-2</v>
      </c>
    </row>
    <row r="206" spans="1:10" x14ac:dyDescent="0.35">
      <c r="A206" s="25">
        <v>43738</v>
      </c>
      <c r="B206" s="21">
        <v>-6.8418543913013857E-2</v>
      </c>
      <c r="C206" s="11">
        <f t="shared" si="27"/>
        <v>202</v>
      </c>
      <c r="D206" s="21">
        <v>5.37186070084218E-2</v>
      </c>
      <c r="E206" s="11">
        <f t="shared" si="21"/>
        <v>1.5639325354847575</v>
      </c>
      <c r="F206" s="32">
        <f t="shared" si="22"/>
        <v>0.91818181818181821</v>
      </c>
      <c r="G206" s="32">
        <f t="shared" si="23"/>
        <v>0.91363636363636369</v>
      </c>
      <c r="H206" s="32">
        <f t="shared" si="24"/>
        <v>0.94108329359795984</v>
      </c>
      <c r="I206" s="32">
        <f t="shared" si="25"/>
        <v>-2.2901475416141626E-2</v>
      </c>
      <c r="J206" s="39">
        <f t="shared" si="26"/>
        <v>2.7446929961596145E-2</v>
      </c>
    </row>
    <row r="207" spans="1:10" x14ac:dyDescent="0.35">
      <c r="A207" s="25">
        <v>43745</v>
      </c>
      <c r="B207" s="21">
        <v>-5.4067221270275703E-2</v>
      </c>
      <c r="C207" s="11">
        <f t="shared" si="27"/>
        <v>203</v>
      </c>
      <c r="D207" s="21">
        <v>5.5630087885179272E-2</v>
      </c>
      <c r="E207" s="11">
        <f t="shared" si="21"/>
        <v>1.6138420717855664</v>
      </c>
      <c r="F207" s="32">
        <f t="shared" si="22"/>
        <v>0.92272727272727273</v>
      </c>
      <c r="G207" s="32">
        <f t="shared" si="23"/>
        <v>0.91818181818181821</v>
      </c>
      <c r="H207" s="32">
        <f t="shared" si="24"/>
        <v>0.94671915685326513</v>
      </c>
      <c r="I207" s="32">
        <f t="shared" si="25"/>
        <v>-2.3991884125992402E-2</v>
      </c>
      <c r="J207" s="39">
        <f t="shared" si="26"/>
        <v>2.8537338671446921E-2</v>
      </c>
    </row>
    <row r="208" spans="1:10" x14ac:dyDescent="0.35">
      <c r="A208" s="25">
        <v>43752</v>
      </c>
      <c r="B208" s="21">
        <v>-4.0485885260002205E-3</v>
      </c>
      <c r="C208" s="11">
        <f t="shared" si="27"/>
        <v>204</v>
      </c>
      <c r="D208" s="21">
        <v>5.6200100398137005E-2</v>
      </c>
      <c r="E208" s="11">
        <f t="shared" si="21"/>
        <v>1.6287253282979928</v>
      </c>
      <c r="F208" s="32">
        <f t="shared" si="22"/>
        <v>0.92727272727272725</v>
      </c>
      <c r="G208" s="32">
        <f t="shared" si="23"/>
        <v>0.92272727272727273</v>
      </c>
      <c r="H208" s="32">
        <f t="shared" si="24"/>
        <v>0.94831441079814049</v>
      </c>
      <c r="I208" s="32">
        <f t="shared" si="25"/>
        <v>-2.1041683525413246E-2</v>
      </c>
      <c r="J208" s="39">
        <f t="shared" si="26"/>
        <v>2.5587138070867765E-2</v>
      </c>
    </row>
    <row r="209" spans="1:10" x14ac:dyDescent="0.35">
      <c r="A209" s="25">
        <v>43759</v>
      </c>
      <c r="B209" s="21">
        <v>-3.7194370008048927E-2</v>
      </c>
      <c r="C209" s="11">
        <f t="shared" si="27"/>
        <v>205</v>
      </c>
      <c r="D209" s="21">
        <v>5.6330256442719981E-2</v>
      </c>
      <c r="E209" s="11">
        <f t="shared" si="21"/>
        <v>1.6321237550941337</v>
      </c>
      <c r="F209" s="32">
        <f t="shared" si="22"/>
        <v>0.93181818181818177</v>
      </c>
      <c r="G209" s="32">
        <f t="shared" si="23"/>
        <v>0.92727272727272725</v>
      </c>
      <c r="H209" s="32">
        <f t="shared" si="24"/>
        <v>0.94867329079722407</v>
      </c>
      <c r="I209" s="32">
        <f t="shared" si="25"/>
        <v>-1.6855108979042299E-2</v>
      </c>
      <c r="J209" s="39">
        <f t="shared" si="26"/>
        <v>2.1400563524496818E-2</v>
      </c>
    </row>
    <row r="210" spans="1:10" x14ac:dyDescent="0.35">
      <c r="A210" s="25">
        <v>43766</v>
      </c>
      <c r="B210" s="21">
        <v>-1.5915455305899457E-2</v>
      </c>
      <c r="C210" s="11">
        <f t="shared" si="27"/>
        <v>206</v>
      </c>
      <c r="D210" s="21">
        <v>5.7398538706032211E-2</v>
      </c>
      <c r="E210" s="11">
        <f t="shared" si="21"/>
        <v>1.6600170356645032</v>
      </c>
      <c r="F210" s="32">
        <f t="shared" si="22"/>
        <v>0.9363636363636364</v>
      </c>
      <c r="G210" s="32">
        <f t="shared" si="23"/>
        <v>0.93181818181818177</v>
      </c>
      <c r="H210" s="32">
        <f t="shared" si="24"/>
        <v>0.95154448726467444</v>
      </c>
      <c r="I210" s="32">
        <f t="shared" si="25"/>
        <v>-1.5180850901038045E-2</v>
      </c>
      <c r="J210" s="39">
        <f t="shared" si="26"/>
        <v>1.9726305446492676E-2</v>
      </c>
    </row>
    <row r="211" spans="1:10" x14ac:dyDescent="0.35">
      <c r="A211" s="25">
        <v>43773</v>
      </c>
      <c r="B211" s="21">
        <v>6.0184134756485576E-2</v>
      </c>
      <c r="C211" s="11">
        <f t="shared" si="27"/>
        <v>207</v>
      </c>
      <c r="D211" s="21">
        <v>5.8410762156414303E-2</v>
      </c>
      <c r="E211" s="11">
        <f t="shared" si="21"/>
        <v>1.6864465980292986</v>
      </c>
      <c r="F211" s="32">
        <f t="shared" si="22"/>
        <v>0.94090909090909092</v>
      </c>
      <c r="G211" s="32">
        <f t="shared" si="23"/>
        <v>0.9363636363636364</v>
      </c>
      <c r="H211" s="32">
        <f t="shared" si="24"/>
        <v>0.95414509368962575</v>
      </c>
      <c r="I211" s="32">
        <f t="shared" si="25"/>
        <v>-1.3236002780534828E-2</v>
      </c>
      <c r="J211" s="39">
        <f t="shared" si="26"/>
        <v>1.7781457325989347E-2</v>
      </c>
    </row>
    <row r="212" spans="1:10" x14ac:dyDescent="0.35">
      <c r="A212" s="25">
        <v>43780</v>
      </c>
      <c r="B212" s="21">
        <v>-7.4185440488578683E-2</v>
      </c>
      <c r="C212" s="11">
        <f t="shared" si="27"/>
        <v>208</v>
      </c>
      <c r="D212" s="21">
        <v>6.0184134756485576E-2</v>
      </c>
      <c r="E212" s="11">
        <f t="shared" si="21"/>
        <v>1.7327500715478288</v>
      </c>
      <c r="F212" s="32">
        <f t="shared" si="22"/>
        <v>0.94545454545454544</v>
      </c>
      <c r="G212" s="32">
        <f t="shared" si="23"/>
        <v>0.94090909090909092</v>
      </c>
      <c r="H212" s="32">
        <f t="shared" si="24"/>
        <v>0.9584299497043347</v>
      </c>
      <c r="I212" s="32">
        <f t="shared" si="25"/>
        <v>-1.2975404249789269E-2</v>
      </c>
      <c r="J212" s="39">
        <f t="shared" si="26"/>
        <v>1.7520858795243788E-2</v>
      </c>
    </row>
    <row r="213" spans="1:10" x14ac:dyDescent="0.35">
      <c r="A213" s="25">
        <v>43794</v>
      </c>
      <c r="B213" s="21">
        <v>-3.1623188430512185E-2</v>
      </c>
      <c r="C213" s="11">
        <f t="shared" si="27"/>
        <v>209</v>
      </c>
      <c r="D213" s="21">
        <v>6.0343129907468436E-2</v>
      </c>
      <c r="E213" s="11">
        <f t="shared" si="21"/>
        <v>1.7369014990384835</v>
      </c>
      <c r="F213" s="32">
        <f t="shared" si="22"/>
        <v>0.95</v>
      </c>
      <c r="G213" s="32">
        <f t="shared" si="23"/>
        <v>0.94545454545454544</v>
      </c>
      <c r="H213" s="32">
        <f t="shared" si="24"/>
        <v>0.95879772060250179</v>
      </c>
      <c r="I213" s="32">
        <f t="shared" si="25"/>
        <v>-8.7977206025018351E-3</v>
      </c>
      <c r="J213" s="39">
        <f t="shared" si="26"/>
        <v>1.3343175147956354E-2</v>
      </c>
    </row>
    <row r="214" spans="1:10" x14ac:dyDescent="0.35">
      <c r="A214" s="25">
        <v>43801</v>
      </c>
      <c r="B214" s="21">
        <v>-5.7867382320548687E-2</v>
      </c>
      <c r="C214" s="11">
        <f t="shared" si="27"/>
        <v>210</v>
      </c>
      <c r="D214" s="21">
        <v>6.1276554820814594E-2</v>
      </c>
      <c r="E214" s="11">
        <f t="shared" si="21"/>
        <v>1.76127359983384</v>
      </c>
      <c r="F214" s="32">
        <f t="shared" si="22"/>
        <v>0.95454545454545459</v>
      </c>
      <c r="G214" s="32">
        <f t="shared" si="23"/>
        <v>0.95</v>
      </c>
      <c r="H214" s="32">
        <f t="shared" si="24"/>
        <v>0.96090394692281356</v>
      </c>
      <c r="I214" s="32">
        <f t="shared" si="25"/>
        <v>-6.3584923773589708E-3</v>
      </c>
      <c r="J214" s="39">
        <f t="shared" si="26"/>
        <v>1.0903946922813601E-2</v>
      </c>
    </row>
    <row r="215" spans="1:10" x14ac:dyDescent="0.35">
      <c r="A215" s="25">
        <v>43808</v>
      </c>
      <c r="B215" s="21">
        <v>8.4746269909722356E-3</v>
      </c>
      <c r="C215" s="11">
        <f t="shared" si="27"/>
        <v>211</v>
      </c>
      <c r="D215" s="21">
        <v>6.2565855991738306E-2</v>
      </c>
      <c r="E215" s="11">
        <f t="shared" si="21"/>
        <v>1.7949377731851577</v>
      </c>
      <c r="F215" s="32">
        <f t="shared" si="22"/>
        <v>0.95909090909090911</v>
      </c>
      <c r="G215" s="32">
        <f t="shared" si="23"/>
        <v>0.95454545454545459</v>
      </c>
      <c r="H215" s="32">
        <f t="shared" si="24"/>
        <v>0.96366819258509673</v>
      </c>
      <c r="I215" s="32">
        <f t="shared" si="25"/>
        <v>-4.5772834941876228E-3</v>
      </c>
      <c r="J215" s="39">
        <f t="shared" si="26"/>
        <v>9.122738039642142E-3</v>
      </c>
    </row>
    <row r="216" spans="1:10" x14ac:dyDescent="0.35">
      <c r="A216" s="25">
        <v>43815</v>
      </c>
      <c r="B216" s="21">
        <v>-1.7021687569430524E-2</v>
      </c>
      <c r="C216" s="11">
        <f t="shared" si="27"/>
        <v>212</v>
      </c>
      <c r="D216" s="21">
        <v>6.6894234830030222E-2</v>
      </c>
      <c r="E216" s="11">
        <f t="shared" si="21"/>
        <v>1.9079534896279187</v>
      </c>
      <c r="F216" s="32">
        <f t="shared" si="22"/>
        <v>0.96363636363636362</v>
      </c>
      <c r="G216" s="32">
        <f t="shared" si="23"/>
        <v>0.95909090909090911</v>
      </c>
      <c r="H216" s="32">
        <f t="shared" si="24"/>
        <v>0.97180138604522448</v>
      </c>
      <c r="I216" s="32">
        <f t="shared" si="25"/>
        <v>-8.1650224088608558E-3</v>
      </c>
      <c r="J216" s="39">
        <f t="shared" si="26"/>
        <v>1.2710476954315375E-2</v>
      </c>
    </row>
    <row r="217" spans="1:10" x14ac:dyDescent="0.35">
      <c r="A217" s="25">
        <v>43822</v>
      </c>
      <c r="B217" s="21">
        <v>1.0672459890771759E-2</v>
      </c>
      <c r="C217" s="11">
        <f t="shared" si="27"/>
        <v>213</v>
      </c>
      <c r="D217" s="21">
        <v>7.0542058473780839E-2</v>
      </c>
      <c r="E217" s="11">
        <f t="shared" si="21"/>
        <v>2.0031996355771047</v>
      </c>
      <c r="F217" s="32">
        <f t="shared" si="22"/>
        <v>0.96818181818181814</v>
      </c>
      <c r="G217" s="32">
        <f t="shared" si="23"/>
        <v>0.96363636363636362</v>
      </c>
      <c r="H217" s="32">
        <f t="shared" si="24"/>
        <v>0.97742206761135142</v>
      </c>
      <c r="I217" s="32">
        <f t="shared" si="25"/>
        <v>-9.240249429533276E-3</v>
      </c>
      <c r="J217" s="39">
        <f t="shared" si="26"/>
        <v>1.3785703974987795E-2</v>
      </c>
    </row>
    <row r="218" spans="1:10" x14ac:dyDescent="0.35">
      <c r="A218" s="25">
        <v>43829</v>
      </c>
      <c r="B218" s="21">
        <v>-6.3897980987708981E-3</v>
      </c>
      <c r="C218" s="11">
        <f t="shared" si="27"/>
        <v>214</v>
      </c>
      <c r="D218" s="21">
        <v>7.4622640204197108E-2</v>
      </c>
      <c r="E218" s="11">
        <f t="shared" si="21"/>
        <v>2.1097452696344563</v>
      </c>
      <c r="F218" s="32">
        <f t="shared" si="22"/>
        <v>0.97272727272727277</v>
      </c>
      <c r="G218" s="32">
        <f t="shared" si="23"/>
        <v>0.96818181818181814</v>
      </c>
      <c r="H218" s="32">
        <f t="shared" si="24"/>
        <v>0.98255984853459211</v>
      </c>
      <c r="I218" s="32">
        <f t="shared" si="25"/>
        <v>-9.8325758073193326E-3</v>
      </c>
      <c r="J218" s="39">
        <f t="shared" si="26"/>
        <v>1.4378030352773963E-2</v>
      </c>
    </row>
    <row r="219" spans="1:10" x14ac:dyDescent="0.35">
      <c r="A219" s="25">
        <v>43836</v>
      </c>
      <c r="B219" s="21">
        <v>5.2040878125043398E-2</v>
      </c>
      <c r="C219" s="11">
        <f t="shared" si="27"/>
        <v>215</v>
      </c>
      <c r="D219" s="21">
        <v>7.6562714104372903E-2</v>
      </c>
      <c r="E219" s="11">
        <f t="shared" si="21"/>
        <v>2.1604013813039229</v>
      </c>
      <c r="F219" s="32">
        <f t="shared" si="22"/>
        <v>0.97727272727272729</v>
      </c>
      <c r="G219" s="32">
        <f t="shared" si="23"/>
        <v>0.97272727272727277</v>
      </c>
      <c r="H219" s="32">
        <f t="shared" si="24"/>
        <v>0.98462919469117571</v>
      </c>
      <c r="I219" s="32">
        <f t="shared" si="25"/>
        <v>-7.3564674184484202E-3</v>
      </c>
      <c r="J219" s="39">
        <f t="shared" si="26"/>
        <v>1.1901921963902939E-2</v>
      </c>
    </row>
    <row r="220" spans="1:10" x14ac:dyDescent="0.35">
      <c r="A220" s="25">
        <v>43843</v>
      </c>
      <c r="B220" s="21">
        <v>5.6200100398137005E-2</v>
      </c>
      <c r="C220" s="11">
        <f t="shared" si="27"/>
        <v>216</v>
      </c>
      <c r="D220" s="21">
        <v>8.3462577320942269E-2</v>
      </c>
      <c r="E220" s="11">
        <f t="shared" si="21"/>
        <v>2.3405595915509183</v>
      </c>
      <c r="F220" s="32">
        <f t="shared" si="22"/>
        <v>0.98181818181818181</v>
      </c>
      <c r="G220" s="32">
        <f t="shared" si="23"/>
        <v>0.97727272727272729</v>
      </c>
      <c r="H220" s="32">
        <f t="shared" si="24"/>
        <v>0.99037256733692458</v>
      </c>
      <c r="I220" s="32">
        <f t="shared" si="25"/>
        <v>-8.5543855187427686E-3</v>
      </c>
      <c r="J220" s="39">
        <f t="shared" si="26"/>
        <v>1.3099840064197288E-2</v>
      </c>
    </row>
    <row r="221" spans="1:10" x14ac:dyDescent="0.35">
      <c r="A221" s="25">
        <v>43850</v>
      </c>
      <c r="B221" s="21">
        <v>-4.1101675685551918E-2</v>
      </c>
      <c r="C221" s="11">
        <f t="shared" si="27"/>
        <v>217</v>
      </c>
      <c r="D221" s="21">
        <v>8.656801630845902E-2</v>
      </c>
      <c r="E221" s="11">
        <f t="shared" si="21"/>
        <v>2.4216438554648385</v>
      </c>
      <c r="F221" s="32">
        <f t="shared" si="22"/>
        <v>0.98636363636363633</v>
      </c>
      <c r="G221" s="32">
        <f t="shared" si="23"/>
        <v>0.98181818181818181</v>
      </c>
      <c r="H221" s="32">
        <f t="shared" si="24"/>
        <v>0.99227475779844865</v>
      </c>
      <c r="I221" s="32">
        <f t="shared" si="25"/>
        <v>-5.9111214348123164E-3</v>
      </c>
      <c r="J221" s="39">
        <f t="shared" si="26"/>
        <v>1.0456575980266836E-2</v>
      </c>
    </row>
    <row r="222" spans="1:10" x14ac:dyDescent="0.35">
      <c r="A222" s="25">
        <v>43857</v>
      </c>
      <c r="B222" s="21">
        <v>-4.0040093533821189E-3</v>
      </c>
      <c r="C222" s="11">
        <f t="shared" si="27"/>
        <v>218</v>
      </c>
      <c r="D222" s="21">
        <v>8.9948236662939579E-2</v>
      </c>
      <c r="E222" s="11">
        <f t="shared" si="21"/>
        <v>2.5099027716475955</v>
      </c>
      <c r="F222" s="32">
        <f t="shared" si="22"/>
        <v>0.99090909090909096</v>
      </c>
      <c r="G222" s="32">
        <f t="shared" si="23"/>
        <v>0.98636363636363633</v>
      </c>
      <c r="H222" s="32">
        <f t="shared" si="24"/>
        <v>0.99396177963011956</v>
      </c>
      <c r="I222" s="32">
        <f t="shared" si="25"/>
        <v>-3.0526887210285958E-3</v>
      </c>
      <c r="J222" s="39">
        <f t="shared" si="26"/>
        <v>7.598143266483226E-3</v>
      </c>
    </row>
    <row r="223" spans="1:10" x14ac:dyDescent="0.35">
      <c r="A223" s="25">
        <v>43864</v>
      </c>
      <c r="B223" s="21">
        <v>2.0040086867152622E-3</v>
      </c>
      <c r="C223" s="11">
        <f t="shared" si="27"/>
        <v>219</v>
      </c>
      <c r="D223" s="21">
        <v>9.0681105878592225E-2</v>
      </c>
      <c r="E223" s="11">
        <f t="shared" si="21"/>
        <v>2.5290382823226527</v>
      </c>
      <c r="F223" s="32">
        <f t="shared" si="22"/>
        <v>0.99545454545454548</v>
      </c>
      <c r="G223" s="32">
        <f t="shared" si="23"/>
        <v>0.99090909090909096</v>
      </c>
      <c r="H223" s="32">
        <f t="shared" si="24"/>
        <v>0.9942812224439852</v>
      </c>
      <c r="I223" s="32">
        <f t="shared" si="25"/>
        <v>1.1733230105602788E-3</v>
      </c>
      <c r="J223" s="39">
        <f t="shared" si="26"/>
        <v>3.3721315348942404E-3</v>
      </c>
    </row>
    <row r="224" spans="1:10" x14ac:dyDescent="0.35">
      <c r="A224" s="25">
        <v>43871</v>
      </c>
      <c r="B224" s="21">
        <v>3.3467690471084929E-2</v>
      </c>
      <c r="C224" s="11">
        <f t="shared" si="27"/>
        <v>220</v>
      </c>
      <c r="D224" s="21">
        <v>9.2632802033608352E-2</v>
      </c>
      <c r="E224" s="11">
        <f t="shared" si="21"/>
        <v>2.5799978557514827</v>
      </c>
      <c r="F224" s="32">
        <f t="shared" si="22"/>
        <v>1</v>
      </c>
      <c r="G224" s="32">
        <f t="shared" si="23"/>
        <v>0.99545454545454548</v>
      </c>
      <c r="H224" s="32">
        <f t="shared" si="24"/>
        <v>0.9950599535684358</v>
      </c>
      <c r="I224" s="32">
        <f t="shared" si="25"/>
        <v>4.9400464315642045E-3</v>
      </c>
      <c r="J224" s="39">
        <f t="shared" si="26"/>
        <v>-3.9459188610968532E-4</v>
      </c>
    </row>
  </sheetData>
  <sortState xmlns:xlrd2="http://schemas.microsoft.com/office/spreadsheetml/2017/richdata2" ref="D5:D224">
    <sortCondition ref="D5:D224"/>
  </sortState>
  <mergeCells count="4">
    <mergeCell ref="A1:J2"/>
    <mergeCell ref="E3:G3"/>
    <mergeCell ref="O1:T1"/>
    <mergeCell ref="P4:T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24"/>
  <sheetViews>
    <sheetView topLeftCell="C1" workbookViewId="0">
      <selection activeCell="L13" sqref="L13"/>
    </sheetView>
  </sheetViews>
  <sheetFormatPr defaultRowHeight="14.5" x14ac:dyDescent="0.35"/>
  <cols>
    <col min="1" max="1" width="13.453125" style="11" customWidth="1"/>
    <col min="2" max="2" width="11.08984375" style="11" customWidth="1"/>
    <col min="3" max="9" width="8.7265625" style="11"/>
    <col min="10" max="10" width="14" style="11" customWidth="1"/>
    <col min="11" max="16384" width="8.7265625" style="11"/>
  </cols>
  <sheetData>
    <row r="1" spans="1:20" x14ac:dyDescent="0.35">
      <c r="A1" s="60" t="s">
        <v>102</v>
      </c>
      <c r="B1" s="60"/>
      <c r="C1" s="60"/>
      <c r="D1" s="60"/>
      <c r="E1" s="60"/>
      <c r="F1" s="60"/>
      <c r="G1" s="60"/>
      <c r="H1" s="60"/>
      <c r="I1" s="60"/>
      <c r="J1" s="60"/>
      <c r="L1" s="49" t="s">
        <v>119</v>
      </c>
      <c r="M1" s="49">
        <f>COUNT(B5:B224)</f>
        <v>220</v>
      </c>
      <c r="O1" s="62" t="s">
        <v>96</v>
      </c>
      <c r="P1" s="62"/>
      <c r="Q1" s="62"/>
      <c r="R1" s="62"/>
      <c r="S1" s="62"/>
      <c r="T1" s="62"/>
    </row>
    <row r="2" spans="1:20" x14ac:dyDescent="0.35">
      <c r="A2" s="60"/>
      <c r="B2" s="60"/>
      <c r="C2" s="60"/>
      <c r="D2" s="60"/>
      <c r="E2" s="60"/>
      <c r="F2" s="60"/>
      <c r="G2" s="60"/>
      <c r="H2" s="60"/>
      <c r="I2" s="60"/>
      <c r="J2" s="60"/>
      <c r="L2" s="49" t="s">
        <v>120</v>
      </c>
      <c r="M2" s="49">
        <f>AVERAGE(D5:D224)</f>
        <v>5.6869574959483712E-3</v>
      </c>
      <c r="O2" s="49" t="s">
        <v>121</v>
      </c>
      <c r="P2" s="49">
        <v>0.15</v>
      </c>
      <c r="Q2" s="49">
        <v>0.1</v>
      </c>
      <c r="R2" s="49">
        <v>0.05</v>
      </c>
      <c r="S2" s="49">
        <v>2.5000000000000001E-2</v>
      </c>
      <c r="T2" s="49">
        <v>0.01</v>
      </c>
    </row>
    <row r="3" spans="1:20" x14ac:dyDescent="0.35">
      <c r="A3" s="14" t="s">
        <v>103</v>
      </c>
      <c r="B3" s="14" t="s">
        <v>51</v>
      </c>
      <c r="C3" s="14" t="s">
        <v>104</v>
      </c>
      <c r="D3" s="14" t="s">
        <v>105</v>
      </c>
      <c r="E3" s="61" t="s">
        <v>106</v>
      </c>
      <c r="F3" s="61"/>
      <c r="G3" s="61"/>
      <c r="H3" s="14" t="s">
        <v>107</v>
      </c>
      <c r="I3" s="14" t="s">
        <v>108</v>
      </c>
      <c r="J3" s="14" t="s">
        <v>109</v>
      </c>
      <c r="L3" s="49" t="s">
        <v>122</v>
      </c>
      <c r="M3" s="49">
        <f>_xlfn.STDEV.S(D5:D224)</f>
        <v>2.9801105569772657E-2</v>
      </c>
      <c r="O3" s="49" t="s">
        <v>123</v>
      </c>
      <c r="P3" s="49">
        <v>0.77500000000000002</v>
      </c>
      <c r="Q3" s="49">
        <v>0.81899999999999995</v>
      </c>
      <c r="R3" s="49">
        <v>0.89500000000000002</v>
      </c>
      <c r="S3" s="49">
        <v>0.995</v>
      </c>
      <c r="T3" s="49">
        <v>1.0349999999999999</v>
      </c>
    </row>
    <row r="4" spans="1:20" x14ac:dyDescent="0.35">
      <c r="A4" s="13" t="s">
        <v>110</v>
      </c>
      <c r="B4" s="43" t="s">
        <v>111</v>
      </c>
      <c r="C4" s="43" t="s">
        <v>112</v>
      </c>
      <c r="D4" s="43" t="s">
        <v>113</v>
      </c>
      <c r="E4" s="43" t="s">
        <v>114</v>
      </c>
      <c r="F4" s="43" t="s">
        <v>115</v>
      </c>
      <c r="G4" s="43" t="s">
        <v>116</v>
      </c>
      <c r="H4" s="43" t="s">
        <v>107</v>
      </c>
      <c r="I4" s="43" t="s">
        <v>117</v>
      </c>
      <c r="J4" s="44" t="s">
        <v>118</v>
      </c>
      <c r="L4" s="49" t="s">
        <v>124</v>
      </c>
      <c r="M4" s="49">
        <f>MAX(I5:I224)</f>
        <v>5.7467326826542098E-2</v>
      </c>
      <c r="O4" s="49" t="s">
        <v>125</v>
      </c>
      <c r="P4" s="63" t="s">
        <v>126</v>
      </c>
      <c r="Q4" s="63"/>
      <c r="R4" s="63"/>
      <c r="S4" s="63"/>
      <c r="T4" s="63"/>
    </row>
    <row r="5" spans="1:20" x14ac:dyDescent="0.35">
      <c r="A5" s="25">
        <v>42030</v>
      </c>
      <c r="B5" s="21">
        <v>-4.6852554572724206E-2</v>
      </c>
      <c r="C5" s="11">
        <f>1</f>
        <v>1</v>
      </c>
      <c r="D5" s="21">
        <v>-6.9552282948659575E-2</v>
      </c>
      <c r="E5" s="11">
        <f>(D5-$M$2)/$M$3</f>
        <v>-2.524713060341067</v>
      </c>
      <c r="F5" s="32">
        <f>C5/$M$1</f>
        <v>4.5454545454545452E-3</v>
      </c>
      <c r="G5" s="32">
        <f>(C5-1)/$M$1</f>
        <v>0</v>
      </c>
      <c r="H5" s="32">
        <f>_xlfn.NORM.S.DIST(E5,1)</f>
        <v>5.789639538635899E-3</v>
      </c>
      <c r="I5" s="32">
        <f>F5-H5</f>
        <v>-1.2441849931813537E-3</v>
      </c>
      <c r="J5" s="39">
        <f>H5-G5</f>
        <v>5.789639538635899E-3</v>
      </c>
      <c r="L5" s="49" t="s">
        <v>127</v>
      </c>
      <c r="M5" s="49">
        <f>MAX(J5:J224)</f>
        <v>3.7164781079388309E-2</v>
      </c>
    </row>
    <row r="6" spans="1:20" x14ac:dyDescent="0.35">
      <c r="A6" s="25">
        <v>42037</v>
      </c>
      <c r="B6" s="21">
        <v>4.4677965334299567E-2</v>
      </c>
      <c r="C6" s="11">
        <f>1+C5</f>
        <v>2</v>
      </c>
      <c r="D6" s="21">
        <v>-6.9494283492555972E-2</v>
      </c>
      <c r="E6" s="11">
        <f t="shared" ref="E6:E69" si="0">(D6-$M$2)/$M$3</f>
        <v>-2.5227668420718219</v>
      </c>
      <c r="F6" s="32">
        <f t="shared" ref="F6:F69" si="1">C6/$M$1</f>
        <v>9.0909090909090905E-3</v>
      </c>
      <c r="G6" s="32">
        <f t="shared" ref="G6:G69" si="2">(C6-1)/$M$1</f>
        <v>4.5454545454545452E-3</v>
      </c>
      <c r="H6" s="32">
        <f t="shared" ref="H6:H69" si="3">_xlfn.NORM.S.DIST(E6,1)</f>
        <v>5.821778661312795E-3</v>
      </c>
      <c r="I6" s="32">
        <f t="shared" ref="I6:I69" si="4">F6-H6</f>
        <v>3.2691304295962955E-3</v>
      </c>
      <c r="J6" s="39">
        <f t="shared" ref="J6:J69" si="5">H6-G6</f>
        <v>1.2763241158582498E-3</v>
      </c>
      <c r="L6" s="49" t="s">
        <v>128</v>
      </c>
      <c r="M6" s="49">
        <f>MAX(J5:J224)</f>
        <v>3.7164781079388309E-2</v>
      </c>
    </row>
    <row r="7" spans="1:20" x14ac:dyDescent="0.35">
      <c r="A7" s="25">
        <v>42051</v>
      </c>
      <c r="B7" s="21">
        <v>5.7119067771599426E-2</v>
      </c>
      <c r="C7" s="11">
        <f t="shared" ref="C7:C70" si="6">1+C6</f>
        <v>3</v>
      </c>
      <c r="D7" s="21">
        <v>-6.3365846993133537E-2</v>
      </c>
      <c r="E7" s="11">
        <f t="shared" si="0"/>
        <v>-2.3171222398917428</v>
      </c>
      <c r="F7" s="32">
        <f t="shared" si="1"/>
        <v>1.3636363636363636E-2</v>
      </c>
      <c r="G7" s="32">
        <f t="shared" si="2"/>
        <v>9.0909090909090905E-3</v>
      </c>
      <c r="H7" s="32">
        <f t="shared" si="3"/>
        <v>1.0248536920605881E-2</v>
      </c>
      <c r="I7" s="32">
        <f t="shared" si="4"/>
        <v>3.3878267157577552E-3</v>
      </c>
      <c r="J7" s="39">
        <f t="shared" si="5"/>
        <v>1.1576278296967901E-3</v>
      </c>
      <c r="L7" s="49" t="s">
        <v>129</v>
      </c>
      <c r="M7" s="49">
        <f>(SQRT(M1)-0.01+0.85/SQRT(M1))*M6</f>
        <v>0.5530009402924454</v>
      </c>
    </row>
    <row r="8" spans="1:20" x14ac:dyDescent="0.35">
      <c r="A8" s="25">
        <v>42058</v>
      </c>
      <c r="B8" s="21">
        <v>1.5399215757880917E-2</v>
      </c>
      <c r="C8" s="11">
        <f t="shared" si="6"/>
        <v>4</v>
      </c>
      <c r="D8" s="21">
        <v>-5.9066782764183041E-2</v>
      </c>
      <c r="E8" s="11">
        <f t="shared" si="0"/>
        <v>-2.1728636915340247</v>
      </c>
      <c r="F8" s="32">
        <f t="shared" si="1"/>
        <v>1.8181818181818181E-2</v>
      </c>
      <c r="G8" s="32">
        <f t="shared" si="2"/>
        <v>1.3636363636363636E-2</v>
      </c>
      <c r="H8" s="32">
        <f t="shared" si="3"/>
        <v>1.4895288949431181E-2</v>
      </c>
      <c r="I8" s="32">
        <f t="shared" si="4"/>
        <v>3.2865292323870001E-3</v>
      </c>
      <c r="J8" s="39">
        <f t="shared" si="5"/>
        <v>1.2589253130675451E-3</v>
      </c>
    </row>
    <row r="9" spans="1:20" x14ac:dyDescent="0.35">
      <c r="A9" s="25">
        <v>42114</v>
      </c>
      <c r="B9" s="21">
        <v>4.385188252884941E-2</v>
      </c>
      <c r="C9" s="11">
        <f t="shared" si="6"/>
        <v>5</v>
      </c>
      <c r="D9" s="21">
        <v>-5.8283562197908506E-2</v>
      </c>
      <c r="E9" s="11">
        <f t="shared" si="0"/>
        <v>-2.1465820972340821</v>
      </c>
      <c r="F9" s="32">
        <f t="shared" si="1"/>
        <v>2.2727272727272728E-2</v>
      </c>
      <c r="G9" s="32">
        <f t="shared" si="2"/>
        <v>1.8181818181818181E-2</v>
      </c>
      <c r="H9" s="32">
        <f t="shared" si="3"/>
        <v>1.5913283219709386E-2</v>
      </c>
      <c r="I9" s="32">
        <f t="shared" si="4"/>
        <v>6.8139895075633415E-3</v>
      </c>
      <c r="J9" s="39">
        <f t="shared" si="5"/>
        <v>-2.2685349621087945E-3</v>
      </c>
    </row>
    <row r="10" spans="1:20" x14ac:dyDescent="0.35">
      <c r="A10" s="25">
        <v>42121</v>
      </c>
      <c r="B10" s="21">
        <v>1.5067432122119926E-2</v>
      </c>
      <c r="C10" s="11">
        <f t="shared" si="6"/>
        <v>6</v>
      </c>
      <c r="D10" s="21">
        <v>-5.3073464203364125E-2</v>
      </c>
      <c r="E10" s="11">
        <f t="shared" si="0"/>
        <v>-1.9717530801579843</v>
      </c>
      <c r="F10" s="32">
        <f t="shared" si="1"/>
        <v>2.7272727272727271E-2</v>
      </c>
      <c r="G10" s="32">
        <f t="shared" si="2"/>
        <v>2.2727272727272728E-2</v>
      </c>
      <c r="H10" s="32">
        <f t="shared" si="3"/>
        <v>2.4318900466186524E-2</v>
      </c>
      <c r="I10" s="32">
        <f t="shared" si="4"/>
        <v>2.9538268065407471E-3</v>
      </c>
      <c r="J10" s="39">
        <f t="shared" si="5"/>
        <v>1.5916277389137964E-3</v>
      </c>
    </row>
    <row r="11" spans="1:20" x14ac:dyDescent="0.35">
      <c r="A11" s="25">
        <v>42128</v>
      </c>
      <c r="B11" s="21">
        <v>-1.8373220256619294E-2</v>
      </c>
      <c r="C11" s="11">
        <f t="shared" si="6"/>
        <v>7</v>
      </c>
      <c r="D11" s="21">
        <v>-5.1354751658411198E-2</v>
      </c>
      <c r="E11" s="11">
        <f t="shared" si="0"/>
        <v>-1.9140803021823838</v>
      </c>
      <c r="F11" s="32">
        <f t="shared" si="1"/>
        <v>3.1818181818181815E-2</v>
      </c>
      <c r="G11" s="32">
        <f t="shared" si="2"/>
        <v>2.7272727272727271E-2</v>
      </c>
      <c r="H11" s="32">
        <f t="shared" si="3"/>
        <v>2.7804947989685785E-2</v>
      </c>
      <c r="I11" s="32">
        <f t="shared" si="4"/>
        <v>4.0132338284960302E-3</v>
      </c>
      <c r="J11" s="39">
        <f t="shared" si="5"/>
        <v>5.3222071695851331E-4</v>
      </c>
    </row>
    <row r="12" spans="1:20" x14ac:dyDescent="0.35">
      <c r="A12" s="25">
        <v>42135</v>
      </c>
      <c r="B12" s="21">
        <v>-5.9780981755080667E-3</v>
      </c>
      <c r="C12" s="11">
        <f t="shared" si="6"/>
        <v>8</v>
      </c>
      <c r="D12" s="21">
        <v>-4.9589915400578138E-2</v>
      </c>
      <c r="E12" s="11">
        <f t="shared" si="0"/>
        <v>-1.8548598060265924</v>
      </c>
      <c r="F12" s="32">
        <f t="shared" si="1"/>
        <v>3.6363636363636362E-2</v>
      </c>
      <c r="G12" s="32">
        <f t="shared" si="2"/>
        <v>3.1818181818181815E-2</v>
      </c>
      <c r="H12" s="32">
        <f t="shared" si="3"/>
        <v>3.1808124503802111E-2</v>
      </c>
      <c r="I12" s="32">
        <f t="shared" si="4"/>
        <v>4.5555118598342506E-3</v>
      </c>
      <c r="J12" s="39">
        <f t="shared" si="5"/>
        <v>-1.0057314379703641E-5</v>
      </c>
    </row>
    <row r="13" spans="1:20" x14ac:dyDescent="0.35">
      <c r="A13" s="25">
        <v>42142</v>
      </c>
      <c r="B13" s="21">
        <v>-9.3708851733068661E-3</v>
      </c>
      <c r="C13" s="11">
        <f t="shared" si="6"/>
        <v>9</v>
      </c>
      <c r="D13" s="21">
        <v>-4.9531668242757024E-2</v>
      </c>
      <c r="E13" s="11">
        <f t="shared" si="0"/>
        <v>-1.8529052759275413</v>
      </c>
      <c r="F13" s="32">
        <f t="shared" si="1"/>
        <v>4.0909090909090909E-2</v>
      </c>
      <c r="G13" s="32">
        <f t="shared" si="2"/>
        <v>3.6363636363636362E-2</v>
      </c>
      <c r="H13" s="32">
        <f t="shared" si="3"/>
        <v>3.194796838999496E-2</v>
      </c>
      <c r="I13" s="32">
        <f t="shared" si="4"/>
        <v>8.9611225190959487E-3</v>
      </c>
      <c r="J13" s="39">
        <f t="shared" si="5"/>
        <v>-4.4156679736414017E-3</v>
      </c>
    </row>
    <row r="14" spans="1:20" x14ac:dyDescent="0.35">
      <c r="A14" s="25">
        <v>42149</v>
      </c>
      <c r="B14" s="21">
        <v>-1.1498266687373023E-2</v>
      </c>
      <c r="C14" s="11">
        <f t="shared" si="6"/>
        <v>10</v>
      </c>
      <c r="D14" s="21">
        <v>-4.8934018014174151E-2</v>
      </c>
      <c r="E14" s="11">
        <f t="shared" si="0"/>
        <v>-1.8328506431494518</v>
      </c>
      <c r="F14" s="32">
        <f t="shared" si="1"/>
        <v>4.5454545454545456E-2</v>
      </c>
      <c r="G14" s="32">
        <f t="shared" si="2"/>
        <v>4.0909090909090909E-2</v>
      </c>
      <c r="H14" s="32">
        <f t="shared" si="3"/>
        <v>3.3412392728240932E-2</v>
      </c>
      <c r="I14" s="32">
        <f t="shared" si="4"/>
        <v>1.2042152726304524E-2</v>
      </c>
      <c r="J14" s="39">
        <f t="shared" si="5"/>
        <v>-7.4966981808499769E-3</v>
      </c>
    </row>
    <row r="15" spans="1:20" x14ac:dyDescent="0.35">
      <c r="A15" s="25">
        <v>42170</v>
      </c>
      <c r="B15" s="21">
        <v>-1.3739720689678365E-2</v>
      </c>
      <c r="C15" s="11">
        <f t="shared" si="6"/>
        <v>11</v>
      </c>
      <c r="D15" s="21">
        <v>-4.8717386613997875E-2</v>
      </c>
      <c r="E15" s="11">
        <f t="shared" si="0"/>
        <v>-1.8255814027627459</v>
      </c>
      <c r="F15" s="32">
        <f t="shared" si="1"/>
        <v>0.05</v>
      </c>
      <c r="G15" s="32">
        <f t="shared" si="2"/>
        <v>4.5454545454545456E-2</v>
      </c>
      <c r="H15" s="32">
        <f t="shared" si="3"/>
        <v>3.3956669604926139E-2</v>
      </c>
      <c r="I15" s="32">
        <f t="shared" si="4"/>
        <v>1.6043330395073864E-2</v>
      </c>
      <c r="J15" s="39">
        <f t="shared" si="5"/>
        <v>-1.1497875849619317E-2</v>
      </c>
    </row>
    <row r="16" spans="1:20" x14ac:dyDescent="0.35">
      <c r="A16" s="25">
        <v>42177</v>
      </c>
      <c r="B16" s="21">
        <v>-1.3506114141322108E-2</v>
      </c>
      <c r="C16" s="11">
        <f t="shared" si="6"/>
        <v>12</v>
      </c>
      <c r="D16" s="21">
        <v>-4.6852554572724206E-2</v>
      </c>
      <c r="E16" s="11">
        <f t="shared" si="0"/>
        <v>-1.7630054678898741</v>
      </c>
      <c r="F16" s="32">
        <f t="shared" si="1"/>
        <v>5.4545454545454543E-2</v>
      </c>
      <c r="G16" s="32">
        <f t="shared" si="2"/>
        <v>0.05</v>
      </c>
      <c r="H16" s="32">
        <f t="shared" si="3"/>
        <v>3.8949783729741491E-2</v>
      </c>
      <c r="I16" s="32">
        <f t="shared" si="4"/>
        <v>1.5595670815713052E-2</v>
      </c>
      <c r="J16" s="39">
        <f t="shared" si="5"/>
        <v>-1.1050216270258512E-2</v>
      </c>
    </row>
    <row r="17" spans="1:10" x14ac:dyDescent="0.35">
      <c r="A17" s="25">
        <v>42184</v>
      </c>
      <c r="B17" s="21">
        <v>9.9101020356674578E-4</v>
      </c>
      <c r="C17" s="11">
        <f t="shared" si="6"/>
        <v>13</v>
      </c>
      <c r="D17" s="21">
        <v>-4.5635542323461932E-2</v>
      </c>
      <c r="E17" s="11">
        <f t="shared" si="0"/>
        <v>-1.7221676457354944</v>
      </c>
      <c r="F17" s="32">
        <f t="shared" si="1"/>
        <v>5.909090909090909E-2</v>
      </c>
      <c r="G17" s="32">
        <f t="shared" si="2"/>
        <v>5.4545454545454543E-2</v>
      </c>
      <c r="H17" s="32">
        <f t="shared" si="3"/>
        <v>4.2519576979322925E-2</v>
      </c>
      <c r="I17" s="32">
        <f t="shared" si="4"/>
        <v>1.6571332111586165E-2</v>
      </c>
      <c r="J17" s="39">
        <f t="shared" si="5"/>
        <v>-1.2025877566131618E-2</v>
      </c>
    </row>
    <row r="18" spans="1:10" x14ac:dyDescent="0.35">
      <c r="A18" s="25">
        <v>42191</v>
      </c>
      <c r="B18" s="21">
        <v>5.5034358901180185E-3</v>
      </c>
      <c r="C18" s="11">
        <f t="shared" si="6"/>
        <v>14</v>
      </c>
      <c r="D18" s="21">
        <v>-4.4528076688758376E-2</v>
      </c>
      <c r="E18" s="11">
        <f t="shared" si="0"/>
        <v>-1.6850057480968086</v>
      </c>
      <c r="F18" s="32">
        <f t="shared" si="1"/>
        <v>6.363636363636363E-2</v>
      </c>
      <c r="G18" s="32">
        <f t="shared" si="2"/>
        <v>5.909090909090909E-2</v>
      </c>
      <c r="H18" s="32">
        <f t="shared" si="3"/>
        <v>4.599373124971453E-2</v>
      </c>
      <c r="I18" s="32">
        <f t="shared" si="4"/>
        <v>1.76426323866491E-2</v>
      </c>
      <c r="J18" s="39">
        <f t="shared" si="5"/>
        <v>-1.309717784119456E-2</v>
      </c>
    </row>
    <row r="19" spans="1:10" x14ac:dyDescent="0.35">
      <c r="A19" s="25">
        <v>42205</v>
      </c>
      <c r="B19" s="21">
        <v>-6.9494283492555972E-2</v>
      </c>
      <c r="C19" s="11">
        <f t="shared" si="6"/>
        <v>15</v>
      </c>
      <c r="D19" s="21">
        <v>-4.4192839233540823E-2</v>
      </c>
      <c r="E19" s="11">
        <f t="shared" si="0"/>
        <v>-1.6737565864027006</v>
      </c>
      <c r="F19" s="32">
        <f t="shared" si="1"/>
        <v>6.8181818181818177E-2</v>
      </c>
      <c r="G19" s="32">
        <f t="shared" si="2"/>
        <v>6.363636363636363E-2</v>
      </c>
      <c r="H19" s="32">
        <f t="shared" si="3"/>
        <v>4.7089223846244518E-2</v>
      </c>
      <c r="I19" s="32">
        <f t="shared" si="4"/>
        <v>2.1092594335573658E-2</v>
      </c>
      <c r="J19" s="39">
        <f t="shared" si="5"/>
        <v>-1.6547139790119111E-2</v>
      </c>
    </row>
    <row r="20" spans="1:10" x14ac:dyDescent="0.35">
      <c r="A20" s="25">
        <v>42212</v>
      </c>
      <c r="B20" s="21">
        <v>2.5920890820029612E-2</v>
      </c>
      <c r="C20" s="11">
        <f t="shared" si="6"/>
        <v>16</v>
      </c>
      <c r="D20" s="21">
        <v>-4.3165155420256396E-2</v>
      </c>
      <c r="E20" s="11">
        <f t="shared" si="0"/>
        <v>-1.6392718317724293</v>
      </c>
      <c r="F20" s="32">
        <f t="shared" si="1"/>
        <v>7.2727272727272724E-2</v>
      </c>
      <c r="G20" s="32">
        <f t="shared" si="2"/>
        <v>6.8181818181818177E-2</v>
      </c>
      <c r="H20" s="32">
        <f t="shared" si="3"/>
        <v>5.0578329852939155E-2</v>
      </c>
      <c r="I20" s="32">
        <f t="shared" si="4"/>
        <v>2.2148942874333569E-2</v>
      </c>
      <c r="J20" s="39">
        <f t="shared" si="5"/>
        <v>-1.7603488328879022E-2</v>
      </c>
    </row>
    <row r="21" spans="1:10" x14ac:dyDescent="0.35">
      <c r="A21" s="25">
        <v>42219</v>
      </c>
      <c r="B21" s="21">
        <v>2.5940021008615886E-2</v>
      </c>
      <c r="C21" s="11">
        <f t="shared" si="6"/>
        <v>17</v>
      </c>
      <c r="D21" s="21">
        <v>-4.2877024356391881E-2</v>
      </c>
      <c r="E21" s="11">
        <f t="shared" si="0"/>
        <v>-1.6296033628228488</v>
      </c>
      <c r="F21" s="32">
        <f t="shared" si="1"/>
        <v>7.7272727272727271E-2</v>
      </c>
      <c r="G21" s="32">
        <f t="shared" si="2"/>
        <v>7.2727272727272724E-2</v>
      </c>
      <c r="H21" s="32">
        <f t="shared" si="3"/>
        <v>5.1592676607787449E-2</v>
      </c>
      <c r="I21" s="32">
        <f t="shared" si="4"/>
        <v>2.5680050664939821E-2</v>
      </c>
      <c r="J21" s="39">
        <f t="shared" si="5"/>
        <v>-2.1134596119485274E-2</v>
      </c>
    </row>
    <row r="22" spans="1:10" x14ac:dyDescent="0.35">
      <c r="A22" s="25">
        <v>42233</v>
      </c>
      <c r="B22" s="21">
        <v>-6.3365846993133537E-2</v>
      </c>
      <c r="C22" s="11">
        <f t="shared" si="6"/>
        <v>18</v>
      </c>
      <c r="D22" s="21">
        <v>-4.2865606771374618E-2</v>
      </c>
      <c r="E22" s="11">
        <f t="shared" si="0"/>
        <v>-1.6292202365998794</v>
      </c>
      <c r="F22" s="32">
        <f t="shared" si="1"/>
        <v>8.1818181818181818E-2</v>
      </c>
      <c r="G22" s="32">
        <f t="shared" si="2"/>
        <v>7.7272727272727271E-2</v>
      </c>
      <c r="H22" s="32">
        <f t="shared" si="3"/>
        <v>5.1633202235992687E-2</v>
      </c>
      <c r="I22" s="32">
        <f t="shared" si="4"/>
        <v>3.0184979582189131E-2</v>
      </c>
      <c r="J22" s="39">
        <f t="shared" si="5"/>
        <v>-2.5639525036734584E-2</v>
      </c>
    </row>
    <row r="23" spans="1:10" x14ac:dyDescent="0.35">
      <c r="A23" s="25">
        <v>42247</v>
      </c>
      <c r="B23" s="21">
        <v>-1.1560822401075971E-2</v>
      </c>
      <c r="C23" s="11">
        <f t="shared" si="6"/>
        <v>19</v>
      </c>
      <c r="D23" s="21">
        <v>-4.1509799760933996E-2</v>
      </c>
      <c r="E23" s="11">
        <f t="shared" si="0"/>
        <v>-1.5837250449108897</v>
      </c>
      <c r="F23" s="32">
        <f t="shared" si="1"/>
        <v>8.6363636363636365E-2</v>
      </c>
      <c r="G23" s="32">
        <f t="shared" si="2"/>
        <v>8.1818181818181818E-2</v>
      </c>
      <c r="H23" s="32">
        <f t="shared" si="3"/>
        <v>5.6628151439997623E-2</v>
      </c>
      <c r="I23" s="32">
        <f t="shared" si="4"/>
        <v>2.9735484923638741E-2</v>
      </c>
      <c r="J23" s="39">
        <f t="shared" si="5"/>
        <v>-2.5190030378184194E-2</v>
      </c>
    </row>
    <row r="24" spans="1:10" x14ac:dyDescent="0.35">
      <c r="A24" s="25">
        <v>42254</v>
      </c>
      <c r="B24" s="21">
        <v>1.8911257831171811E-3</v>
      </c>
      <c r="C24" s="11">
        <f t="shared" si="6"/>
        <v>20</v>
      </c>
      <c r="D24" s="21">
        <v>-4.1341619327008791E-2</v>
      </c>
      <c r="E24" s="11">
        <f t="shared" si="0"/>
        <v>-1.5780816155578596</v>
      </c>
      <c r="F24" s="32">
        <f t="shared" si="1"/>
        <v>9.0909090909090912E-2</v>
      </c>
      <c r="G24" s="32">
        <f t="shared" si="2"/>
        <v>8.6363636363636365E-2</v>
      </c>
      <c r="H24" s="32">
        <f t="shared" si="3"/>
        <v>5.7273430573032094E-2</v>
      </c>
      <c r="I24" s="32">
        <f t="shared" si="4"/>
        <v>3.3635660336058817E-2</v>
      </c>
      <c r="J24" s="39">
        <f t="shared" si="5"/>
        <v>-2.909020579060427E-2</v>
      </c>
    </row>
    <row r="25" spans="1:10" x14ac:dyDescent="0.35">
      <c r="A25" s="25">
        <v>42261</v>
      </c>
      <c r="B25" s="21">
        <v>1.8717123952937991E-2</v>
      </c>
      <c r="C25" s="11">
        <f t="shared" si="6"/>
        <v>21</v>
      </c>
      <c r="D25" s="21">
        <v>-3.8930760027004921E-2</v>
      </c>
      <c r="E25" s="11">
        <f t="shared" si="0"/>
        <v>-1.4971832980655981</v>
      </c>
      <c r="F25" s="32">
        <f t="shared" si="1"/>
        <v>9.5454545454545459E-2</v>
      </c>
      <c r="G25" s="32">
        <f t="shared" si="2"/>
        <v>9.0909090909090912E-2</v>
      </c>
      <c r="H25" s="32">
        <f t="shared" si="3"/>
        <v>6.7172785009692287E-2</v>
      </c>
      <c r="I25" s="32">
        <f t="shared" si="4"/>
        <v>2.8281760444853171E-2</v>
      </c>
      <c r="J25" s="39">
        <f t="shared" si="5"/>
        <v>-2.3736305899398624E-2</v>
      </c>
    </row>
    <row r="26" spans="1:10" x14ac:dyDescent="0.35">
      <c r="A26" s="25">
        <v>42268</v>
      </c>
      <c r="B26" s="21">
        <v>-7.0446227400083189E-3</v>
      </c>
      <c r="C26" s="11">
        <f t="shared" si="6"/>
        <v>22</v>
      </c>
      <c r="D26" s="21">
        <v>-3.6617363238223309E-2</v>
      </c>
      <c r="E26" s="11">
        <f t="shared" si="0"/>
        <v>-1.4195554133092656</v>
      </c>
      <c r="F26" s="32">
        <f t="shared" si="1"/>
        <v>0.1</v>
      </c>
      <c r="G26" s="32">
        <f t="shared" si="2"/>
        <v>9.5454545454545459E-2</v>
      </c>
      <c r="H26" s="32">
        <f t="shared" si="3"/>
        <v>7.7868576831565658E-2</v>
      </c>
      <c r="I26" s="32">
        <f t="shared" si="4"/>
        <v>2.2131423168434347E-2</v>
      </c>
      <c r="J26" s="39">
        <f t="shared" si="5"/>
        <v>-1.75859686229798E-2</v>
      </c>
    </row>
    <row r="27" spans="1:10" x14ac:dyDescent="0.35">
      <c r="A27" s="25">
        <v>42275</v>
      </c>
      <c r="B27" s="21">
        <v>-1.5729301908543918E-2</v>
      </c>
      <c r="C27" s="11">
        <f t="shared" si="6"/>
        <v>23</v>
      </c>
      <c r="D27" s="21">
        <v>-3.4509816210688313E-2</v>
      </c>
      <c r="E27" s="11">
        <f t="shared" si="0"/>
        <v>-1.3488349823977128</v>
      </c>
      <c r="F27" s="32">
        <f t="shared" si="1"/>
        <v>0.10454545454545454</v>
      </c>
      <c r="G27" s="32">
        <f t="shared" si="2"/>
        <v>0.1</v>
      </c>
      <c r="H27" s="32">
        <f t="shared" si="3"/>
        <v>8.8694987807530656E-2</v>
      </c>
      <c r="I27" s="32">
        <f t="shared" si="4"/>
        <v>1.5850466737923882E-2</v>
      </c>
      <c r="J27" s="39">
        <f t="shared" si="5"/>
        <v>-1.1305012192469349E-2</v>
      </c>
    </row>
    <row r="28" spans="1:10" x14ac:dyDescent="0.35">
      <c r="A28" s="25">
        <v>42289</v>
      </c>
      <c r="B28" s="21">
        <v>3.1559220180518877E-2</v>
      </c>
      <c r="C28" s="11">
        <f t="shared" si="6"/>
        <v>24</v>
      </c>
      <c r="D28" s="21">
        <v>-3.4215080444514039E-2</v>
      </c>
      <c r="E28" s="11">
        <f t="shared" si="0"/>
        <v>-1.3389448873646874</v>
      </c>
      <c r="F28" s="32">
        <f t="shared" si="1"/>
        <v>0.10909090909090909</v>
      </c>
      <c r="G28" s="32">
        <f t="shared" si="2"/>
        <v>0.10454545454545454</v>
      </c>
      <c r="H28" s="32">
        <f t="shared" si="3"/>
        <v>9.0294307629998391E-2</v>
      </c>
      <c r="I28" s="32">
        <f t="shared" si="4"/>
        <v>1.8796601460910695E-2</v>
      </c>
      <c r="J28" s="39">
        <f t="shared" si="5"/>
        <v>-1.4251146915456148E-2</v>
      </c>
    </row>
    <row r="29" spans="1:10" x14ac:dyDescent="0.35">
      <c r="A29" s="25">
        <v>42296</v>
      </c>
      <c r="B29" s="21">
        <v>2.1568696658455202E-2</v>
      </c>
      <c r="C29" s="11">
        <f t="shared" si="6"/>
        <v>25</v>
      </c>
      <c r="D29" s="21">
        <v>-3.0812886429534905E-2</v>
      </c>
      <c r="E29" s="11">
        <f t="shared" si="0"/>
        <v>-1.2247815383904808</v>
      </c>
      <c r="F29" s="32">
        <f t="shared" si="1"/>
        <v>0.11363636363636363</v>
      </c>
      <c r="G29" s="32">
        <f t="shared" si="2"/>
        <v>0.10909090909090909</v>
      </c>
      <c r="H29" s="32">
        <f t="shared" si="3"/>
        <v>0.11032877132951016</v>
      </c>
      <c r="I29" s="32">
        <f t="shared" si="4"/>
        <v>3.3075923068534713E-3</v>
      </c>
      <c r="J29" s="39">
        <f t="shared" si="5"/>
        <v>1.2378622386010757E-3</v>
      </c>
    </row>
    <row r="30" spans="1:10" x14ac:dyDescent="0.35">
      <c r="A30" s="25">
        <v>42303</v>
      </c>
      <c r="B30" s="21">
        <v>8.8407564604479915E-4</v>
      </c>
      <c r="C30" s="11">
        <f t="shared" si="6"/>
        <v>26</v>
      </c>
      <c r="D30" s="21">
        <v>-2.979904462056561E-2</v>
      </c>
      <c r="E30" s="11">
        <f t="shared" si="0"/>
        <v>-1.1907612633172755</v>
      </c>
      <c r="F30" s="32">
        <f t="shared" si="1"/>
        <v>0.11818181818181818</v>
      </c>
      <c r="G30" s="32">
        <f t="shared" si="2"/>
        <v>0.11363636363636363</v>
      </c>
      <c r="H30" s="32">
        <f t="shared" si="3"/>
        <v>0.11687365993352737</v>
      </c>
      <c r="I30" s="32">
        <f t="shared" si="4"/>
        <v>1.3081582482908083E-3</v>
      </c>
      <c r="J30" s="39">
        <f t="shared" si="5"/>
        <v>3.2372962971637387E-3</v>
      </c>
    </row>
    <row r="31" spans="1:10" x14ac:dyDescent="0.35">
      <c r="A31" s="25">
        <v>42310</v>
      </c>
      <c r="B31" s="21">
        <v>3.8570483531325341E-2</v>
      </c>
      <c r="C31" s="11">
        <f t="shared" si="6"/>
        <v>27</v>
      </c>
      <c r="D31" s="21">
        <v>-2.9233176766405865E-2</v>
      </c>
      <c r="E31" s="11">
        <f t="shared" si="0"/>
        <v>-1.1717731136046785</v>
      </c>
      <c r="F31" s="32">
        <f t="shared" si="1"/>
        <v>0.12272727272727273</v>
      </c>
      <c r="G31" s="32">
        <f t="shared" si="2"/>
        <v>0.11818181818181818</v>
      </c>
      <c r="H31" s="32">
        <f t="shared" si="3"/>
        <v>0.12064407995380154</v>
      </c>
      <c r="I31" s="32">
        <f t="shared" si="4"/>
        <v>2.0831927734711875E-3</v>
      </c>
      <c r="J31" s="39">
        <f t="shared" si="5"/>
        <v>2.4622617719833595E-3</v>
      </c>
    </row>
    <row r="32" spans="1:10" x14ac:dyDescent="0.35">
      <c r="A32" s="25">
        <v>42317</v>
      </c>
      <c r="B32" s="21">
        <v>-7.3604257838773418E-3</v>
      </c>
      <c r="C32" s="11">
        <f t="shared" si="6"/>
        <v>28</v>
      </c>
      <c r="D32" s="21">
        <v>-2.9109110030049078E-2</v>
      </c>
      <c r="E32" s="11">
        <f t="shared" si="0"/>
        <v>-1.1676099547558796</v>
      </c>
      <c r="F32" s="32">
        <f t="shared" si="1"/>
        <v>0.12727272727272726</v>
      </c>
      <c r="G32" s="32">
        <f t="shared" si="2"/>
        <v>0.12272727272727273</v>
      </c>
      <c r="H32" s="32">
        <f t="shared" si="3"/>
        <v>0.12148206645656913</v>
      </c>
      <c r="I32" s="32">
        <f t="shared" si="4"/>
        <v>5.7906608161581302E-3</v>
      </c>
      <c r="J32" s="39">
        <f t="shared" si="5"/>
        <v>-1.2452062707035971E-3</v>
      </c>
    </row>
    <row r="33" spans="1:10" x14ac:dyDescent="0.35">
      <c r="A33" s="25">
        <v>42338</v>
      </c>
      <c r="B33" s="21">
        <v>-1.4451118538174598E-2</v>
      </c>
      <c r="C33" s="11">
        <f t="shared" si="6"/>
        <v>29</v>
      </c>
      <c r="D33" s="21">
        <v>-2.9033565733355533E-2</v>
      </c>
      <c r="E33" s="11">
        <f t="shared" si="0"/>
        <v>-1.1650750052884289</v>
      </c>
      <c r="F33" s="32">
        <f t="shared" si="1"/>
        <v>0.13181818181818181</v>
      </c>
      <c r="G33" s="32">
        <f t="shared" si="2"/>
        <v>0.12727272727272726</v>
      </c>
      <c r="H33" s="32">
        <f t="shared" si="3"/>
        <v>0.12199431664491875</v>
      </c>
      <c r="I33" s="32">
        <f t="shared" si="4"/>
        <v>9.8238651732630577E-3</v>
      </c>
      <c r="J33" s="39">
        <f t="shared" si="5"/>
        <v>-5.2784106278085108E-3</v>
      </c>
    </row>
    <row r="34" spans="1:10" x14ac:dyDescent="0.35">
      <c r="A34" s="25">
        <v>42345</v>
      </c>
      <c r="B34" s="21">
        <v>-4.8717386613997875E-2</v>
      </c>
      <c r="C34" s="11">
        <f t="shared" si="6"/>
        <v>30</v>
      </c>
      <c r="D34" s="21">
        <v>-2.8923039469250476E-2</v>
      </c>
      <c r="E34" s="11">
        <f t="shared" si="0"/>
        <v>-1.1613662078464586</v>
      </c>
      <c r="F34" s="32">
        <f t="shared" si="1"/>
        <v>0.13636363636363635</v>
      </c>
      <c r="G34" s="32">
        <f t="shared" si="2"/>
        <v>0.13181818181818181</v>
      </c>
      <c r="H34" s="32">
        <f t="shared" si="3"/>
        <v>0.12274650257648541</v>
      </c>
      <c r="I34" s="32">
        <f t="shared" si="4"/>
        <v>1.3617133787150945E-2</v>
      </c>
      <c r="J34" s="39">
        <f t="shared" si="5"/>
        <v>-9.0716792416963982E-3</v>
      </c>
    </row>
    <row r="35" spans="1:10" x14ac:dyDescent="0.35">
      <c r="A35" s="25">
        <v>42352</v>
      </c>
      <c r="B35" s="21">
        <v>6.7018934844012617E-3</v>
      </c>
      <c r="C35" s="11">
        <f t="shared" si="6"/>
        <v>31</v>
      </c>
      <c r="D35" s="21">
        <v>-2.8419625452167779E-2</v>
      </c>
      <c r="E35" s="11">
        <f t="shared" si="0"/>
        <v>-1.1444737467294015</v>
      </c>
      <c r="F35" s="32">
        <f t="shared" si="1"/>
        <v>0.1409090909090909</v>
      </c>
      <c r="G35" s="32">
        <f t="shared" si="2"/>
        <v>0.13636363636363635</v>
      </c>
      <c r="H35" s="32">
        <f t="shared" si="3"/>
        <v>0.12621360975005225</v>
      </c>
      <c r="I35" s="32">
        <f t="shared" si="4"/>
        <v>1.4695481159038654E-2</v>
      </c>
      <c r="J35" s="39">
        <f t="shared" si="5"/>
        <v>-1.0150026613584107E-2</v>
      </c>
    </row>
    <row r="36" spans="1:10" x14ac:dyDescent="0.35">
      <c r="A36" s="25">
        <v>42359</v>
      </c>
      <c r="B36" s="21">
        <v>2.5282385840892256E-2</v>
      </c>
      <c r="C36" s="11">
        <f t="shared" si="6"/>
        <v>32</v>
      </c>
      <c r="D36" s="21">
        <v>-2.7467043554678182E-2</v>
      </c>
      <c r="E36" s="11">
        <f t="shared" si="0"/>
        <v>-1.1125090971207037</v>
      </c>
      <c r="F36" s="32">
        <f t="shared" si="1"/>
        <v>0.14545454545454545</v>
      </c>
      <c r="G36" s="32">
        <f t="shared" si="2"/>
        <v>0.1409090909090909</v>
      </c>
      <c r="H36" s="32">
        <f t="shared" si="3"/>
        <v>0.13295966047659458</v>
      </c>
      <c r="I36" s="32">
        <f t="shared" si="4"/>
        <v>1.2494884977950871E-2</v>
      </c>
      <c r="J36" s="39">
        <f t="shared" si="5"/>
        <v>-7.9494304324963239E-3</v>
      </c>
    </row>
    <row r="37" spans="1:10" x14ac:dyDescent="0.35">
      <c r="A37" s="25">
        <v>42366</v>
      </c>
      <c r="B37" s="21">
        <v>-7.8973350600052743E-4</v>
      </c>
      <c r="C37" s="11">
        <f t="shared" si="6"/>
        <v>33</v>
      </c>
      <c r="D37" s="21">
        <v>-2.6522898948902019E-2</v>
      </c>
      <c r="E37" s="11">
        <f t="shared" si="0"/>
        <v>-1.0808275676027581</v>
      </c>
      <c r="F37" s="32">
        <f t="shared" si="1"/>
        <v>0.15</v>
      </c>
      <c r="G37" s="32">
        <f t="shared" si="2"/>
        <v>0.14545454545454545</v>
      </c>
      <c r="H37" s="32">
        <f t="shared" si="3"/>
        <v>0.13988691160672784</v>
      </c>
      <c r="I37" s="32">
        <f t="shared" si="4"/>
        <v>1.0113088393272157E-2</v>
      </c>
      <c r="J37" s="39">
        <f t="shared" si="5"/>
        <v>-5.5676338478176102E-3</v>
      </c>
    </row>
    <row r="38" spans="1:10" x14ac:dyDescent="0.35">
      <c r="A38" s="25">
        <v>42373</v>
      </c>
      <c r="B38" s="21">
        <v>-4.4528076688758376E-2</v>
      </c>
      <c r="C38" s="11">
        <f t="shared" si="6"/>
        <v>34</v>
      </c>
      <c r="D38" s="21">
        <v>-2.579781366524378E-2</v>
      </c>
      <c r="E38" s="11">
        <f t="shared" si="0"/>
        <v>-1.0564967493396367</v>
      </c>
      <c r="F38" s="32">
        <f t="shared" si="1"/>
        <v>0.15454545454545454</v>
      </c>
      <c r="G38" s="32">
        <f t="shared" si="2"/>
        <v>0.15</v>
      </c>
      <c r="H38" s="32">
        <f t="shared" si="3"/>
        <v>0.14537066259378889</v>
      </c>
      <c r="I38" s="32">
        <f t="shared" si="4"/>
        <v>9.1747919516656506E-3</v>
      </c>
      <c r="J38" s="39">
        <f t="shared" si="5"/>
        <v>-4.6293374062111037E-3</v>
      </c>
    </row>
    <row r="39" spans="1:10" x14ac:dyDescent="0.35">
      <c r="A39" s="25">
        <v>42401</v>
      </c>
      <c r="B39" s="21">
        <v>7.2277031214532635E-3</v>
      </c>
      <c r="C39" s="11">
        <f t="shared" si="6"/>
        <v>35</v>
      </c>
      <c r="D39" s="21">
        <v>-2.4217084276669135E-2</v>
      </c>
      <c r="E39" s="11">
        <f t="shared" si="0"/>
        <v>-1.0034541068486149</v>
      </c>
      <c r="F39" s="32">
        <f t="shared" si="1"/>
        <v>0.15909090909090909</v>
      </c>
      <c r="G39" s="32">
        <f t="shared" si="2"/>
        <v>0.15454545454545454</v>
      </c>
      <c r="H39" s="32">
        <f t="shared" si="3"/>
        <v>0.15782090465057078</v>
      </c>
      <c r="I39" s="32">
        <f t="shared" si="4"/>
        <v>1.2700044403383126E-3</v>
      </c>
      <c r="J39" s="39">
        <f t="shared" si="5"/>
        <v>3.2754501051162344E-3</v>
      </c>
    </row>
    <row r="40" spans="1:10" x14ac:dyDescent="0.35">
      <c r="A40" s="25">
        <v>42415</v>
      </c>
      <c r="B40" s="21">
        <v>7.6492355205702245E-2</v>
      </c>
      <c r="C40" s="11">
        <f t="shared" si="6"/>
        <v>36</v>
      </c>
      <c r="D40" s="21">
        <v>-2.402622535174723E-2</v>
      </c>
      <c r="E40" s="11">
        <f t="shared" si="0"/>
        <v>-0.99704968254042781</v>
      </c>
      <c r="F40" s="32">
        <f t="shared" si="1"/>
        <v>0.16363636363636364</v>
      </c>
      <c r="G40" s="32">
        <f t="shared" si="2"/>
        <v>0.15909090909090909</v>
      </c>
      <c r="H40" s="32">
        <f t="shared" si="3"/>
        <v>0.15937019748491674</v>
      </c>
      <c r="I40" s="32">
        <f t="shared" si="4"/>
        <v>4.2661661514468985E-3</v>
      </c>
      <c r="J40" s="39">
        <f t="shared" si="5"/>
        <v>2.7928839400764849E-4</v>
      </c>
    </row>
    <row r="41" spans="1:10" x14ac:dyDescent="0.35">
      <c r="A41" s="25">
        <v>42422</v>
      </c>
      <c r="B41" s="21">
        <v>3.6911634141398281E-2</v>
      </c>
      <c r="C41" s="11">
        <f t="shared" si="6"/>
        <v>37</v>
      </c>
      <c r="D41" s="21">
        <v>-2.3835028174973068E-2</v>
      </c>
      <c r="E41" s="11">
        <f t="shared" si="0"/>
        <v>-0.99063390792003603</v>
      </c>
      <c r="F41" s="32">
        <f t="shared" si="1"/>
        <v>0.16818181818181818</v>
      </c>
      <c r="G41" s="32">
        <f t="shared" si="2"/>
        <v>0.16363636363636364</v>
      </c>
      <c r="H41" s="32">
        <f t="shared" si="3"/>
        <v>0.16093218714380333</v>
      </c>
      <c r="I41" s="32">
        <f t="shared" si="4"/>
        <v>7.2496310380148477E-3</v>
      </c>
      <c r="J41" s="39">
        <f t="shared" si="5"/>
        <v>-2.7041764925603007E-3</v>
      </c>
    </row>
    <row r="42" spans="1:10" x14ac:dyDescent="0.35">
      <c r="A42" s="25">
        <v>42429</v>
      </c>
      <c r="B42" s="21">
        <v>2.5555449173096548E-2</v>
      </c>
      <c r="C42" s="11">
        <f t="shared" si="6"/>
        <v>38</v>
      </c>
      <c r="D42" s="21">
        <v>-2.3469944436241629E-2</v>
      </c>
      <c r="E42" s="11">
        <f t="shared" si="0"/>
        <v>-0.97838323024377749</v>
      </c>
      <c r="F42" s="32">
        <f t="shared" si="1"/>
        <v>0.17272727272727273</v>
      </c>
      <c r="G42" s="32">
        <f t="shared" si="2"/>
        <v>0.16818181818181818</v>
      </c>
      <c r="H42" s="32">
        <f t="shared" si="3"/>
        <v>0.16394240956225059</v>
      </c>
      <c r="I42" s="32">
        <f t="shared" si="4"/>
        <v>8.7848631650221387E-3</v>
      </c>
      <c r="J42" s="39">
        <f t="shared" si="5"/>
        <v>-4.2394086195675917E-3</v>
      </c>
    </row>
    <row r="43" spans="1:10" x14ac:dyDescent="0.35">
      <c r="A43" s="25">
        <v>42436</v>
      </c>
      <c r="B43" s="21">
        <v>2.4742280663515004E-3</v>
      </c>
      <c r="C43" s="11">
        <f t="shared" si="6"/>
        <v>39</v>
      </c>
      <c r="D43" s="21">
        <v>-2.2402144995791396E-2</v>
      </c>
      <c r="E43" s="11">
        <f t="shared" si="0"/>
        <v>-0.94255236356837113</v>
      </c>
      <c r="F43" s="32">
        <f t="shared" si="1"/>
        <v>0.17727272727272728</v>
      </c>
      <c r="G43" s="32">
        <f t="shared" si="2"/>
        <v>0.17272727272727273</v>
      </c>
      <c r="H43" s="32">
        <f t="shared" si="3"/>
        <v>0.17295495770709163</v>
      </c>
      <c r="I43" s="32">
        <f t="shared" si="4"/>
        <v>4.3177695656356485E-3</v>
      </c>
      <c r="J43" s="39">
        <f t="shared" si="5"/>
        <v>2.2768497981889846E-4</v>
      </c>
    </row>
    <row r="44" spans="1:10" x14ac:dyDescent="0.35">
      <c r="A44" s="25">
        <v>42443</v>
      </c>
      <c r="B44" s="21">
        <v>2.833357449201902E-2</v>
      </c>
      <c r="C44" s="11">
        <f t="shared" si="6"/>
        <v>40</v>
      </c>
      <c r="D44" s="21">
        <v>-1.8373220256619294E-2</v>
      </c>
      <c r="E44" s="11">
        <f t="shared" si="0"/>
        <v>-0.80735856246125215</v>
      </c>
      <c r="F44" s="32">
        <f t="shared" si="1"/>
        <v>0.18181818181818182</v>
      </c>
      <c r="G44" s="32">
        <f t="shared" si="2"/>
        <v>0.17727272727272728</v>
      </c>
      <c r="H44" s="32">
        <f t="shared" si="3"/>
        <v>0.20972996659528437</v>
      </c>
      <c r="I44" s="32">
        <f t="shared" si="4"/>
        <v>-2.7911784777102544E-2</v>
      </c>
      <c r="J44" s="39">
        <f t="shared" si="5"/>
        <v>3.2457239322557091E-2</v>
      </c>
    </row>
    <row r="45" spans="1:10" x14ac:dyDescent="0.35">
      <c r="A45" s="25">
        <v>42450</v>
      </c>
      <c r="B45" s="21">
        <v>-2.979904462056561E-2</v>
      </c>
      <c r="C45" s="11">
        <f t="shared" si="6"/>
        <v>41</v>
      </c>
      <c r="D45" s="21">
        <v>-1.8025908550513114E-2</v>
      </c>
      <c r="E45" s="11">
        <f t="shared" si="0"/>
        <v>-0.79570423959416836</v>
      </c>
      <c r="F45" s="32">
        <f t="shared" si="1"/>
        <v>0.18636363636363637</v>
      </c>
      <c r="G45" s="32">
        <f t="shared" si="2"/>
        <v>0.18181818181818182</v>
      </c>
      <c r="H45" s="32">
        <f t="shared" si="3"/>
        <v>0.21310198103591094</v>
      </c>
      <c r="I45" s="32">
        <f t="shared" si="4"/>
        <v>-2.6738344672274567E-2</v>
      </c>
      <c r="J45" s="39">
        <f t="shared" si="5"/>
        <v>3.1283799217729114E-2</v>
      </c>
    </row>
    <row r="46" spans="1:10" x14ac:dyDescent="0.35">
      <c r="A46" s="25">
        <v>42464</v>
      </c>
      <c r="B46" s="21">
        <v>3.9745115594557651E-2</v>
      </c>
      <c r="C46" s="11">
        <f t="shared" si="6"/>
        <v>42</v>
      </c>
      <c r="D46" s="21">
        <v>-1.7750056331916422E-2</v>
      </c>
      <c r="E46" s="11">
        <f t="shared" si="0"/>
        <v>-0.78644779714605695</v>
      </c>
      <c r="F46" s="32">
        <f t="shared" si="1"/>
        <v>0.19090909090909092</v>
      </c>
      <c r="G46" s="32">
        <f t="shared" si="2"/>
        <v>0.18636363636363637</v>
      </c>
      <c r="H46" s="32">
        <f t="shared" si="3"/>
        <v>0.21580259539472246</v>
      </c>
      <c r="I46" s="32">
        <f t="shared" si="4"/>
        <v>-2.4893504485631546E-2</v>
      </c>
      <c r="J46" s="39">
        <f t="shared" si="5"/>
        <v>2.9438959031086093E-2</v>
      </c>
    </row>
    <row r="47" spans="1:10" x14ac:dyDescent="0.35">
      <c r="A47" s="25">
        <v>42471</v>
      </c>
      <c r="B47" s="21">
        <v>5.4961725718581711E-2</v>
      </c>
      <c r="C47" s="11">
        <f t="shared" si="6"/>
        <v>43</v>
      </c>
      <c r="D47" s="21">
        <v>-1.7581101416396221E-2</v>
      </c>
      <c r="E47" s="11">
        <f t="shared" si="0"/>
        <v>-0.78077837944191741</v>
      </c>
      <c r="F47" s="32">
        <f t="shared" si="1"/>
        <v>0.19545454545454546</v>
      </c>
      <c r="G47" s="32">
        <f t="shared" si="2"/>
        <v>0.19090909090909092</v>
      </c>
      <c r="H47" s="32">
        <f t="shared" si="3"/>
        <v>0.21746642615159559</v>
      </c>
      <c r="I47" s="32">
        <f t="shared" si="4"/>
        <v>-2.2011880697050124E-2</v>
      </c>
      <c r="J47" s="39">
        <f t="shared" si="5"/>
        <v>2.655733524250467E-2</v>
      </c>
    </row>
    <row r="48" spans="1:10" x14ac:dyDescent="0.35">
      <c r="A48" s="25">
        <v>42478</v>
      </c>
      <c r="B48" s="21">
        <v>1.6213200713722214E-2</v>
      </c>
      <c r="C48" s="11">
        <f t="shared" si="6"/>
        <v>44</v>
      </c>
      <c r="D48" s="21">
        <v>-1.7172468508600502E-2</v>
      </c>
      <c r="E48" s="11">
        <f t="shared" si="0"/>
        <v>-0.76706637446817583</v>
      </c>
      <c r="F48" s="32">
        <f t="shared" si="1"/>
        <v>0.2</v>
      </c>
      <c r="G48" s="32">
        <f t="shared" si="2"/>
        <v>0.19545454545454546</v>
      </c>
      <c r="H48" s="32">
        <f t="shared" si="3"/>
        <v>0.22152102650722999</v>
      </c>
      <c r="I48" s="32">
        <f t="shared" si="4"/>
        <v>-2.1521026507229979E-2</v>
      </c>
      <c r="J48" s="39">
        <f t="shared" si="5"/>
        <v>2.6066481052684526E-2</v>
      </c>
    </row>
    <row r="49" spans="1:10" x14ac:dyDescent="0.35">
      <c r="A49" s="25">
        <v>42485</v>
      </c>
      <c r="B49" s="21">
        <v>1.8791402617026522E-2</v>
      </c>
      <c r="C49" s="11">
        <f t="shared" si="6"/>
        <v>45</v>
      </c>
      <c r="D49" s="21">
        <v>-1.6867253965241635E-2</v>
      </c>
      <c r="E49" s="11">
        <f t="shared" si="0"/>
        <v>-0.75682465566199686</v>
      </c>
      <c r="F49" s="32">
        <f t="shared" si="1"/>
        <v>0.20454545454545456</v>
      </c>
      <c r="G49" s="32">
        <f t="shared" si="2"/>
        <v>0.2</v>
      </c>
      <c r="H49" s="32">
        <f t="shared" si="3"/>
        <v>0.224577459683278</v>
      </c>
      <c r="I49" s="32">
        <f t="shared" si="4"/>
        <v>-2.0032005137823439E-2</v>
      </c>
      <c r="J49" s="39">
        <f t="shared" si="5"/>
        <v>2.4577459683277986E-2</v>
      </c>
    </row>
    <row r="50" spans="1:10" x14ac:dyDescent="0.35">
      <c r="A50" s="25">
        <v>42492</v>
      </c>
      <c r="B50" s="21">
        <v>-2.3835028174973068E-2</v>
      </c>
      <c r="C50" s="11">
        <f t="shared" si="6"/>
        <v>46</v>
      </c>
      <c r="D50" s="21">
        <v>-1.6313101316179971E-2</v>
      </c>
      <c r="E50" s="11">
        <f t="shared" si="0"/>
        <v>-0.73822961905289386</v>
      </c>
      <c r="F50" s="32">
        <f t="shared" si="1"/>
        <v>0.20909090909090908</v>
      </c>
      <c r="G50" s="32">
        <f t="shared" si="2"/>
        <v>0.20454545454545456</v>
      </c>
      <c r="H50" s="32">
        <f t="shared" si="3"/>
        <v>0.23018746347721436</v>
      </c>
      <c r="I50" s="32">
        <f t="shared" si="4"/>
        <v>-2.1096554386305283E-2</v>
      </c>
      <c r="J50" s="39">
        <f t="shared" si="5"/>
        <v>2.5642008931759802E-2</v>
      </c>
    </row>
    <row r="51" spans="1:10" x14ac:dyDescent="0.35">
      <c r="A51" s="25">
        <v>42499</v>
      </c>
      <c r="B51" s="21">
        <v>3.5579864600029155E-3</v>
      </c>
      <c r="C51" s="11">
        <f t="shared" si="6"/>
        <v>47</v>
      </c>
      <c r="D51" s="21">
        <v>-1.5940056384042972E-2</v>
      </c>
      <c r="E51" s="11">
        <f t="shared" si="0"/>
        <v>-0.72571179714646838</v>
      </c>
      <c r="F51" s="32">
        <f t="shared" si="1"/>
        <v>0.21363636363636362</v>
      </c>
      <c r="G51" s="32">
        <f t="shared" si="2"/>
        <v>0.20909090909090908</v>
      </c>
      <c r="H51" s="32">
        <f t="shared" si="3"/>
        <v>0.23400773408006989</v>
      </c>
      <c r="I51" s="32">
        <f t="shared" si="4"/>
        <v>-2.0371370443706266E-2</v>
      </c>
      <c r="J51" s="39">
        <f t="shared" si="5"/>
        <v>2.4916824989160813E-2</v>
      </c>
    </row>
    <row r="52" spans="1:10" x14ac:dyDescent="0.35">
      <c r="A52" s="25">
        <v>42506</v>
      </c>
      <c r="B52" s="21">
        <v>6.8321457675771108E-3</v>
      </c>
      <c r="C52" s="11">
        <f t="shared" si="6"/>
        <v>48</v>
      </c>
      <c r="D52" s="21">
        <v>-1.5729301908543918E-2</v>
      </c>
      <c r="E52" s="11">
        <f t="shared" si="0"/>
        <v>-0.71863976168101829</v>
      </c>
      <c r="F52" s="32">
        <f t="shared" si="1"/>
        <v>0.21818181818181817</v>
      </c>
      <c r="G52" s="32">
        <f t="shared" si="2"/>
        <v>0.21363636363636362</v>
      </c>
      <c r="H52" s="32">
        <f t="shared" si="3"/>
        <v>0.23618145385447653</v>
      </c>
      <c r="I52" s="32">
        <f t="shared" si="4"/>
        <v>-1.799963567265836E-2</v>
      </c>
      <c r="J52" s="39">
        <f t="shared" si="5"/>
        <v>2.2545090218112906E-2</v>
      </c>
    </row>
    <row r="53" spans="1:10" x14ac:dyDescent="0.35">
      <c r="A53" s="25">
        <v>42520</v>
      </c>
      <c r="B53" s="21">
        <v>-1.2160729944239406E-2</v>
      </c>
      <c r="C53" s="11">
        <f t="shared" si="6"/>
        <v>49</v>
      </c>
      <c r="D53" s="21">
        <v>-1.5357207685957053E-2</v>
      </c>
      <c r="E53" s="11">
        <f t="shared" si="0"/>
        <v>-0.70615384159608419</v>
      </c>
      <c r="F53" s="32">
        <f t="shared" si="1"/>
        <v>0.22272727272727272</v>
      </c>
      <c r="G53" s="32">
        <f t="shared" si="2"/>
        <v>0.21818181818181817</v>
      </c>
      <c r="H53" s="32">
        <f t="shared" si="3"/>
        <v>0.24004623587618984</v>
      </c>
      <c r="I53" s="32">
        <f t="shared" si="4"/>
        <v>-1.7318963148917121E-2</v>
      </c>
      <c r="J53" s="39">
        <f t="shared" si="5"/>
        <v>2.1864417694371668E-2</v>
      </c>
    </row>
    <row r="54" spans="1:10" x14ac:dyDescent="0.35">
      <c r="A54" s="25">
        <v>42527</v>
      </c>
      <c r="B54" s="21">
        <v>1.4410449678254994E-2</v>
      </c>
      <c r="C54" s="11">
        <f t="shared" si="6"/>
        <v>50</v>
      </c>
      <c r="D54" s="21">
        <v>-1.5351178655761022E-2</v>
      </c>
      <c r="E54" s="11">
        <f t="shared" si="0"/>
        <v>-0.70595153265214539</v>
      </c>
      <c r="F54" s="32">
        <f t="shared" si="1"/>
        <v>0.22727272727272727</v>
      </c>
      <c r="G54" s="32">
        <f t="shared" si="2"/>
        <v>0.22272727272727272</v>
      </c>
      <c r="H54" s="32">
        <f t="shared" si="3"/>
        <v>0.24010913940234924</v>
      </c>
      <c r="I54" s="32">
        <f t="shared" si="4"/>
        <v>-1.2836412129621971E-2</v>
      </c>
      <c r="J54" s="39">
        <f t="shared" si="5"/>
        <v>1.7381866675076518E-2</v>
      </c>
    </row>
    <row r="55" spans="1:10" x14ac:dyDescent="0.35">
      <c r="A55" s="25">
        <v>42534</v>
      </c>
      <c r="B55" s="21">
        <v>-3.6617363238223309E-2</v>
      </c>
      <c r="C55" s="11">
        <f t="shared" si="6"/>
        <v>51</v>
      </c>
      <c r="D55" s="21">
        <v>-1.5113637810048184E-2</v>
      </c>
      <c r="E55" s="11">
        <f t="shared" si="0"/>
        <v>-0.69798065904959772</v>
      </c>
      <c r="F55" s="32">
        <f t="shared" si="1"/>
        <v>0.23181818181818181</v>
      </c>
      <c r="G55" s="32">
        <f t="shared" si="2"/>
        <v>0.22727272727272727</v>
      </c>
      <c r="H55" s="32">
        <f t="shared" si="3"/>
        <v>0.24259464481010368</v>
      </c>
      <c r="I55" s="32">
        <f t="shared" si="4"/>
        <v>-1.0776462991921865E-2</v>
      </c>
      <c r="J55" s="39">
        <f t="shared" si="5"/>
        <v>1.5321917537376412E-2</v>
      </c>
    </row>
    <row r="56" spans="1:10" x14ac:dyDescent="0.35">
      <c r="A56" s="25">
        <v>42541</v>
      </c>
      <c r="B56" s="21">
        <v>3.5868018879442493E-2</v>
      </c>
      <c r="C56" s="11">
        <f t="shared" si="6"/>
        <v>52</v>
      </c>
      <c r="D56" s="21">
        <v>-1.4451118538174598E-2</v>
      </c>
      <c r="E56" s="11">
        <f t="shared" si="0"/>
        <v>-0.67574929349430157</v>
      </c>
      <c r="F56" s="32">
        <f t="shared" si="1"/>
        <v>0.23636363636363636</v>
      </c>
      <c r="G56" s="32">
        <f t="shared" si="2"/>
        <v>0.23181818181818181</v>
      </c>
      <c r="H56" s="32">
        <f t="shared" si="3"/>
        <v>0.24959991672259801</v>
      </c>
      <c r="I56" s="32">
        <f t="shared" si="4"/>
        <v>-1.3236280358961655E-2</v>
      </c>
      <c r="J56" s="39">
        <f t="shared" si="5"/>
        <v>1.7781734904416202E-2</v>
      </c>
    </row>
    <row r="57" spans="1:10" x14ac:dyDescent="0.35">
      <c r="A57" s="25">
        <v>42548</v>
      </c>
      <c r="B57" s="21">
        <v>3.3676364848380792E-3</v>
      </c>
      <c r="C57" s="11">
        <f t="shared" si="6"/>
        <v>53</v>
      </c>
      <c r="D57" s="21">
        <v>-1.3739720689678365E-2</v>
      </c>
      <c r="E57" s="11">
        <f t="shared" si="0"/>
        <v>-0.65187776809633757</v>
      </c>
      <c r="F57" s="32">
        <f t="shared" si="1"/>
        <v>0.24090909090909091</v>
      </c>
      <c r="G57" s="32">
        <f t="shared" si="2"/>
        <v>0.23636363636363636</v>
      </c>
      <c r="H57" s="32">
        <f t="shared" si="3"/>
        <v>0.25724001392996576</v>
      </c>
      <c r="I57" s="32">
        <f t="shared" si="4"/>
        <v>-1.6330923020874855E-2</v>
      </c>
      <c r="J57" s="39">
        <f t="shared" si="5"/>
        <v>2.0876377566329402E-2</v>
      </c>
    </row>
    <row r="58" spans="1:10" x14ac:dyDescent="0.35">
      <c r="A58" s="25">
        <v>42555</v>
      </c>
      <c r="B58" s="21">
        <v>4.1750601166954861E-3</v>
      </c>
      <c r="C58" s="11">
        <f t="shared" si="6"/>
        <v>54</v>
      </c>
      <c r="D58" s="21">
        <v>-1.3605652055778709E-2</v>
      </c>
      <c r="E58" s="11">
        <f t="shared" si="0"/>
        <v>-0.64737898755325463</v>
      </c>
      <c r="F58" s="32">
        <f t="shared" si="1"/>
        <v>0.24545454545454545</v>
      </c>
      <c r="G58" s="32">
        <f t="shared" si="2"/>
        <v>0.24090909090909091</v>
      </c>
      <c r="H58" s="32">
        <f t="shared" si="3"/>
        <v>0.25869334590542381</v>
      </c>
      <c r="I58" s="32">
        <f t="shared" si="4"/>
        <v>-1.3238800450878357E-2</v>
      </c>
      <c r="J58" s="39">
        <f t="shared" si="5"/>
        <v>1.7784254996332904E-2</v>
      </c>
    </row>
    <row r="59" spans="1:10" x14ac:dyDescent="0.35">
      <c r="A59" s="25">
        <v>42562</v>
      </c>
      <c r="B59" s="21">
        <v>2.7228042438734713E-2</v>
      </c>
      <c r="C59" s="11">
        <f t="shared" si="6"/>
        <v>55</v>
      </c>
      <c r="D59" s="21">
        <v>-1.3506114141322108E-2</v>
      </c>
      <c r="E59" s="11">
        <f t="shared" si="0"/>
        <v>-0.6440389129971763</v>
      </c>
      <c r="F59" s="32">
        <f t="shared" si="1"/>
        <v>0.25</v>
      </c>
      <c r="G59" s="32">
        <f t="shared" si="2"/>
        <v>0.24545454545454545</v>
      </c>
      <c r="H59" s="32">
        <f t="shared" si="3"/>
        <v>0.25977510044914065</v>
      </c>
      <c r="I59" s="32">
        <f t="shared" si="4"/>
        <v>-9.7751004491406501E-3</v>
      </c>
      <c r="J59" s="39">
        <f t="shared" si="5"/>
        <v>1.4320554994595197E-2</v>
      </c>
    </row>
    <row r="60" spans="1:10" x14ac:dyDescent="0.35">
      <c r="A60" s="25">
        <v>42569</v>
      </c>
      <c r="B60" s="21">
        <v>-2.319513942233386E-3</v>
      </c>
      <c r="C60" s="11">
        <f t="shared" si="6"/>
        <v>56</v>
      </c>
      <c r="D60" s="21">
        <v>-1.330933136878038E-2</v>
      </c>
      <c r="E60" s="11">
        <f t="shared" si="0"/>
        <v>-0.63743570923075876</v>
      </c>
      <c r="F60" s="32">
        <f t="shared" si="1"/>
        <v>0.25454545454545452</v>
      </c>
      <c r="G60" s="32">
        <f t="shared" si="2"/>
        <v>0.25</v>
      </c>
      <c r="H60" s="32">
        <f t="shared" si="3"/>
        <v>0.26192053730784814</v>
      </c>
      <c r="I60" s="32">
        <f t="shared" si="4"/>
        <v>-7.3750827623936255E-3</v>
      </c>
      <c r="J60" s="39">
        <f t="shared" si="5"/>
        <v>1.1920537307848145E-2</v>
      </c>
    </row>
    <row r="61" spans="1:10" x14ac:dyDescent="0.35">
      <c r="A61" s="25">
        <v>42576</v>
      </c>
      <c r="B61" s="21">
        <v>9.7491293923416336E-3</v>
      </c>
      <c r="C61" s="11">
        <f t="shared" si="6"/>
        <v>57</v>
      </c>
      <c r="D61" s="21">
        <v>-1.2619232479690485E-2</v>
      </c>
      <c r="E61" s="11">
        <f t="shared" si="0"/>
        <v>-0.61427888749895487</v>
      </c>
      <c r="F61" s="32">
        <f t="shared" si="1"/>
        <v>0.25909090909090909</v>
      </c>
      <c r="G61" s="32">
        <f t="shared" si="2"/>
        <v>0.25454545454545452</v>
      </c>
      <c r="H61" s="32">
        <f t="shared" si="3"/>
        <v>0.26951552570811388</v>
      </c>
      <c r="I61" s="32">
        <f t="shared" si="4"/>
        <v>-1.0424616617204785E-2</v>
      </c>
      <c r="J61" s="39">
        <f t="shared" si="5"/>
        <v>1.497007116265936E-2</v>
      </c>
    </row>
    <row r="62" spans="1:10" x14ac:dyDescent="0.35">
      <c r="A62" s="25">
        <v>42583</v>
      </c>
      <c r="B62" s="21">
        <v>-3.3112613036560315E-3</v>
      </c>
      <c r="C62" s="11">
        <f t="shared" si="6"/>
        <v>58</v>
      </c>
      <c r="D62" s="21">
        <v>-1.2160729944239406E-2</v>
      </c>
      <c r="E62" s="11">
        <f t="shared" si="0"/>
        <v>-0.59889346717024938</v>
      </c>
      <c r="F62" s="32">
        <f t="shared" si="1"/>
        <v>0.26363636363636361</v>
      </c>
      <c r="G62" s="32">
        <f t="shared" si="2"/>
        <v>0.25909090909090909</v>
      </c>
      <c r="H62" s="32">
        <f t="shared" si="3"/>
        <v>0.27462196406621509</v>
      </c>
      <c r="I62" s="32">
        <f t="shared" si="4"/>
        <v>-1.0985600429851472E-2</v>
      </c>
      <c r="J62" s="39">
        <f t="shared" si="5"/>
        <v>1.5531054975305991E-2</v>
      </c>
    </row>
    <row r="63" spans="1:10" x14ac:dyDescent="0.35">
      <c r="A63" s="25">
        <v>42590</v>
      </c>
      <c r="B63" s="21">
        <v>5.4648874052540741E-3</v>
      </c>
      <c r="C63" s="11">
        <f t="shared" si="6"/>
        <v>59</v>
      </c>
      <c r="D63" s="21">
        <v>-1.1614976549214102E-2</v>
      </c>
      <c r="E63" s="11">
        <f t="shared" si="0"/>
        <v>-0.58058027426713565</v>
      </c>
      <c r="F63" s="32">
        <f t="shared" si="1"/>
        <v>0.26818181818181819</v>
      </c>
      <c r="G63" s="32">
        <f t="shared" si="2"/>
        <v>0.26363636363636361</v>
      </c>
      <c r="H63" s="32">
        <f t="shared" si="3"/>
        <v>0.28076168498609733</v>
      </c>
      <c r="I63" s="32">
        <f t="shared" si="4"/>
        <v>-1.2579866804279138E-2</v>
      </c>
      <c r="J63" s="39">
        <f t="shared" si="5"/>
        <v>1.7125321349733713E-2</v>
      </c>
    </row>
    <row r="64" spans="1:10" x14ac:dyDescent="0.35">
      <c r="A64" s="25">
        <v>42597</v>
      </c>
      <c r="B64" s="21">
        <v>-2.6522898948902019E-2</v>
      </c>
      <c r="C64" s="11">
        <f t="shared" si="6"/>
        <v>60</v>
      </c>
      <c r="D64" s="21">
        <v>-1.1560822401075971E-2</v>
      </c>
      <c r="E64" s="11">
        <f t="shared" si="0"/>
        <v>-0.57876308839088209</v>
      </c>
      <c r="F64" s="32">
        <f t="shared" si="1"/>
        <v>0.27272727272727271</v>
      </c>
      <c r="G64" s="32">
        <f t="shared" si="2"/>
        <v>0.26818181818181819</v>
      </c>
      <c r="H64" s="32">
        <f t="shared" si="3"/>
        <v>0.28137452021670117</v>
      </c>
      <c r="I64" s="32">
        <f t="shared" si="4"/>
        <v>-8.6472474894284668E-3</v>
      </c>
      <c r="J64" s="39">
        <f t="shared" si="5"/>
        <v>1.3192702034882986E-2</v>
      </c>
    </row>
    <row r="65" spans="1:10" x14ac:dyDescent="0.35">
      <c r="A65" s="25">
        <v>42604</v>
      </c>
      <c r="B65" s="21">
        <v>6.7273180607424835E-2</v>
      </c>
      <c r="C65" s="11">
        <f t="shared" si="6"/>
        <v>61</v>
      </c>
      <c r="D65" s="21">
        <v>-1.1543029281674812E-2</v>
      </c>
      <c r="E65" s="11">
        <f t="shared" si="0"/>
        <v>-0.57816602599802891</v>
      </c>
      <c r="F65" s="32">
        <f t="shared" si="1"/>
        <v>0.27727272727272728</v>
      </c>
      <c r="G65" s="32">
        <f t="shared" si="2"/>
        <v>0.27272727272727271</v>
      </c>
      <c r="H65" s="32">
        <f t="shared" si="3"/>
        <v>0.28157601680576499</v>
      </c>
      <c r="I65" s="32">
        <f t="shared" si="4"/>
        <v>-4.303289533037713E-3</v>
      </c>
      <c r="J65" s="39">
        <f t="shared" si="5"/>
        <v>8.8487440784922877E-3</v>
      </c>
    </row>
    <row r="66" spans="1:10" x14ac:dyDescent="0.35">
      <c r="A66" s="25">
        <v>42611</v>
      </c>
      <c r="B66" s="21">
        <v>1.1159531140159709E-2</v>
      </c>
      <c r="C66" s="11">
        <f t="shared" si="6"/>
        <v>62</v>
      </c>
      <c r="D66" s="21">
        <v>-1.1498266687373023E-2</v>
      </c>
      <c r="E66" s="11">
        <f t="shared" si="0"/>
        <v>-0.57666398124344809</v>
      </c>
      <c r="F66" s="32">
        <f t="shared" si="1"/>
        <v>0.2818181818181818</v>
      </c>
      <c r="G66" s="32">
        <f t="shared" si="2"/>
        <v>0.27727272727272728</v>
      </c>
      <c r="H66" s="32">
        <f t="shared" si="3"/>
        <v>0.2820832343482621</v>
      </c>
      <c r="I66" s="32">
        <f t="shared" si="4"/>
        <v>-2.6505253008030083E-4</v>
      </c>
      <c r="J66" s="39">
        <f t="shared" si="5"/>
        <v>4.81050707553482E-3</v>
      </c>
    </row>
    <row r="67" spans="1:10" x14ac:dyDescent="0.35">
      <c r="A67" s="25">
        <v>42618</v>
      </c>
      <c r="B67" s="21">
        <v>3.1629546336090913E-2</v>
      </c>
      <c r="C67" s="11">
        <f t="shared" si="6"/>
        <v>63</v>
      </c>
      <c r="D67" s="21">
        <v>-9.9503308531679793E-3</v>
      </c>
      <c r="E67" s="11">
        <f t="shared" si="0"/>
        <v>-0.52472175277206135</v>
      </c>
      <c r="F67" s="32">
        <f t="shared" si="1"/>
        <v>0.28636363636363638</v>
      </c>
      <c r="G67" s="32">
        <f t="shared" si="2"/>
        <v>0.2818181818181818</v>
      </c>
      <c r="H67" s="32">
        <f t="shared" si="3"/>
        <v>0.29988831661154541</v>
      </c>
      <c r="I67" s="32">
        <f t="shared" si="4"/>
        <v>-1.3524680247909038E-2</v>
      </c>
      <c r="J67" s="39">
        <f t="shared" si="5"/>
        <v>1.8070134793363613E-2</v>
      </c>
    </row>
    <row r="68" spans="1:10" x14ac:dyDescent="0.35">
      <c r="A68" s="25">
        <v>42625</v>
      </c>
      <c r="B68" s="21">
        <v>-3.0812886429534905E-2</v>
      </c>
      <c r="C68" s="11">
        <f t="shared" si="6"/>
        <v>64</v>
      </c>
      <c r="D68" s="21">
        <v>-9.9267107756716207E-3</v>
      </c>
      <c r="E68" s="11">
        <f t="shared" si="0"/>
        <v>-0.52392916212668894</v>
      </c>
      <c r="F68" s="32">
        <f t="shared" si="1"/>
        <v>0.29090909090909089</v>
      </c>
      <c r="G68" s="32">
        <f t="shared" si="2"/>
        <v>0.28636363636363638</v>
      </c>
      <c r="H68" s="32">
        <f t="shared" si="3"/>
        <v>0.30016390536570781</v>
      </c>
      <c r="I68" s="32">
        <f t="shared" si="4"/>
        <v>-9.254814456616911E-3</v>
      </c>
      <c r="J68" s="39">
        <f t="shared" si="5"/>
        <v>1.380026900207143E-2</v>
      </c>
    </row>
    <row r="69" spans="1:10" x14ac:dyDescent="0.35">
      <c r="A69" s="25">
        <v>42639</v>
      </c>
      <c r="B69" s="21">
        <v>-4.1509799760933996E-2</v>
      </c>
      <c r="C69" s="11">
        <f t="shared" si="6"/>
        <v>65</v>
      </c>
      <c r="D69" s="21">
        <v>-9.8850915881404152E-3</v>
      </c>
      <c r="E69" s="11">
        <f t="shared" si="0"/>
        <v>-0.52253259690753073</v>
      </c>
      <c r="F69" s="32">
        <f t="shared" si="1"/>
        <v>0.29545454545454547</v>
      </c>
      <c r="G69" s="32">
        <f t="shared" si="2"/>
        <v>0.29090909090909089</v>
      </c>
      <c r="H69" s="32">
        <f t="shared" si="3"/>
        <v>0.30064977833870332</v>
      </c>
      <c r="I69" s="32">
        <f t="shared" si="4"/>
        <v>-5.1952328841578521E-3</v>
      </c>
      <c r="J69" s="39">
        <f t="shared" si="5"/>
        <v>9.7406874296124268E-3</v>
      </c>
    </row>
    <row r="70" spans="1:10" x14ac:dyDescent="0.35">
      <c r="A70" s="25">
        <v>42646</v>
      </c>
      <c r="B70" s="21">
        <v>2.3123990086664367E-2</v>
      </c>
      <c r="C70" s="11">
        <f t="shared" si="6"/>
        <v>66</v>
      </c>
      <c r="D70" s="21">
        <v>-9.6830574853678138E-3</v>
      </c>
      <c r="E70" s="11">
        <f t="shared" ref="E70:E133" si="7">(D70-$M$2)/$M$3</f>
        <v>-0.51575318054327601</v>
      </c>
      <c r="F70" s="32">
        <f t="shared" ref="F70:F133" si="8">C70/$M$1</f>
        <v>0.3</v>
      </c>
      <c r="G70" s="32">
        <f t="shared" ref="G70:G133" si="9">(C70-1)/$M$1</f>
        <v>0.29545454545454547</v>
      </c>
      <c r="H70" s="32">
        <f t="shared" ref="H70:H133" si="10">_xlfn.NORM.S.DIST(E70,1)</f>
        <v>0.30301340323752579</v>
      </c>
      <c r="I70" s="32">
        <f t="shared" ref="I70:I133" si="11">F70-H70</f>
        <v>-3.0134032375258024E-3</v>
      </c>
      <c r="J70" s="39">
        <f t="shared" ref="J70:J133" si="12">H70-G70</f>
        <v>7.5588577829803216E-3</v>
      </c>
    </row>
    <row r="71" spans="1:10" x14ac:dyDescent="0.35">
      <c r="A71" s="25">
        <v>42653</v>
      </c>
      <c r="B71" s="21">
        <v>-1.3605652055778709E-2</v>
      </c>
      <c r="C71" s="11">
        <f t="shared" ref="C71:C134" si="13">1+C70</f>
        <v>67</v>
      </c>
      <c r="D71" s="21">
        <v>-9.3708851733068661E-3</v>
      </c>
      <c r="E71" s="11">
        <f t="shared" si="7"/>
        <v>-0.50527798822767322</v>
      </c>
      <c r="F71" s="32">
        <f t="shared" si="8"/>
        <v>0.30454545454545456</v>
      </c>
      <c r="G71" s="32">
        <f t="shared" si="9"/>
        <v>0.3</v>
      </c>
      <c r="H71" s="32">
        <f t="shared" si="10"/>
        <v>0.30668180041580262</v>
      </c>
      <c r="I71" s="32">
        <f t="shared" si="11"/>
        <v>-2.1363458703480553E-3</v>
      </c>
      <c r="J71" s="39">
        <f t="shared" si="12"/>
        <v>6.6818004158026301E-3</v>
      </c>
    </row>
    <row r="72" spans="1:10" x14ac:dyDescent="0.35">
      <c r="A72" s="25">
        <v>42667</v>
      </c>
      <c r="B72" s="21">
        <v>5.2415952276730973E-3</v>
      </c>
      <c r="C72" s="11">
        <f t="shared" si="13"/>
        <v>68</v>
      </c>
      <c r="D72" s="21">
        <v>-7.3604257838773418E-3</v>
      </c>
      <c r="E72" s="11">
        <f t="shared" si="7"/>
        <v>-0.43781541088394083</v>
      </c>
      <c r="F72" s="32">
        <f t="shared" si="8"/>
        <v>0.30909090909090908</v>
      </c>
      <c r="G72" s="32">
        <f t="shared" si="9"/>
        <v>0.30454545454545456</v>
      </c>
      <c r="H72" s="32">
        <f t="shared" si="10"/>
        <v>0.33076004929331282</v>
      </c>
      <c r="I72" s="32">
        <f t="shared" si="11"/>
        <v>-2.1669140202403736E-2</v>
      </c>
      <c r="J72" s="39">
        <f t="shared" si="12"/>
        <v>2.6214594747858255E-2</v>
      </c>
    </row>
    <row r="73" spans="1:10" x14ac:dyDescent="0.35">
      <c r="A73" s="25">
        <v>42674</v>
      </c>
      <c r="B73" s="21">
        <v>-4.4192839233540823E-2</v>
      </c>
      <c r="C73" s="11">
        <f t="shared" si="13"/>
        <v>69</v>
      </c>
      <c r="D73" s="21">
        <v>-7.0446227400083189E-3</v>
      </c>
      <c r="E73" s="11">
        <f t="shared" si="7"/>
        <v>-0.42721838645041299</v>
      </c>
      <c r="F73" s="32">
        <f t="shared" si="8"/>
        <v>0.31363636363636366</v>
      </c>
      <c r="G73" s="32">
        <f t="shared" si="9"/>
        <v>0.30909090909090908</v>
      </c>
      <c r="H73" s="32">
        <f t="shared" si="10"/>
        <v>0.33461013526034589</v>
      </c>
      <c r="I73" s="32">
        <f t="shared" si="11"/>
        <v>-2.0973771623982229E-2</v>
      </c>
      <c r="J73" s="39">
        <f t="shared" si="12"/>
        <v>2.5519226169436804E-2</v>
      </c>
    </row>
    <row r="74" spans="1:10" x14ac:dyDescent="0.35">
      <c r="A74" s="25">
        <v>42681</v>
      </c>
      <c r="B74" s="21">
        <v>5.9556780835624393E-2</v>
      </c>
      <c r="C74" s="11">
        <f t="shared" si="13"/>
        <v>70</v>
      </c>
      <c r="D74" s="21">
        <v>-6.7291333303695113E-3</v>
      </c>
      <c r="E74" s="11">
        <f t="shared" si="7"/>
        <v>-0.41663188626503705</v>
      </c>
      <c r="F74" s="32">
        <f t="shared" si="8"/>
        <v>0.31818181818181818</v>
      </c>
      <c r="G74" s="32">
        <f t="shared" si="9"/>
        <v>0.31363636363636366</v>
      </c>
      <c r="H74" s="32">
        <f t="shared" si="10"/>
        <v>0.33847384131267683</v>
      </c>
      <c r="I74" s="32">
        <f t="shared" si="11"/>
        <v>-2.029202313085865E-2</v>
      </c>
      <c r="J74" s="39">
        <f t="shared" si="12"/>
        <v>2.4837477676313169E-2</v>
      </c>
    </row>
    <row r="75" spans="1:10" x14ac:dyDescent="0.35">
      <c r="A75" s="25">
        <v>42688</v>
      </c>
      <c r="B75" s="21">
        <v>-9.6830574853678138E-3</v>
      </c>
      <c r="C75" s="11">
        <f t="shared" si="13"/>
        <v>71</v>
      </c>
      <c r="D75" s="21">
        <v>-6.3779116012377228E-3</v>
      </c>
      <c r="E75" s="11">
        <f t="shared" si="7"/>
        <v>-0.40484635943921238</v>
      </c>
      <c r="F75" s="32">
        <f t="shared" si="8"/>
        <v>0.32272727272727275</v>
      </c>
      <c r="G75" s="32">
        <f t="shared" si="9"/>
        <v>0.31818181818181818</v>
      </c>
      <c r="H75" s="32">
        <f t="shared" si="10"/>
        <v>0.34279522470497115</v>
      </c>
      <c r="I75" s="32">
        <f t="shared" si="11"/>
        <v>-2.0067951977698395E-2</v>
      </c>
      <c r="J75" s="39">
        <f t="shared" si="12"/>
        <v>2.461340652315297E-2</v>
      </c>
    </row>
    <row r="76" spans="1:10" x14ac:dyDescent="0.35">
      <c r="A76" s="25">
        <v>42695</v>
      </c>
      <c r="B76" s="21">
        <v>6.6452715887930142E-2</v>
      </c>
      <c r="C76" s="11">
        <f t="shared" si="13"/>
        <v>72</v>
      </c>
      <c r="D76" s="21">
        <v>-6.0045214181915982E-3</v>
      </c>
      <c r="E76" s="11">
        <f t="shared" si="7"/>
        <v>-0.3923169523616154</v>
      </c>
      <c r="F76" s="32">
        <f t="shared" si="8"/>
        <v>0.32727272727272727</v>
      </c>
      <c r="G76" s="32">
        <f t="shared" si="9"/>
        <v>0.32272727272727275</v>
      </c>
      <c r="H76" s="32">
        <f t="shared" si="10"/>
        <v>0.3474120197180281</v>
      </c>
      <c r="I76" s="32">
        <f t="shared" si="11"/>
        <v>-2.0139292445300827E-2</v>
      </c>
      <c r="J76" s="39">
        <f t="shared" si="12"/>
        <v>2.4684746990755346E-2</v>
      </c>
    </row>
    <row r="77" spans="1:10" x14ac:dyDescent="0.35">
      <c r="A77" s="25">
        <v>42702</v>
      </c>
      <c r="B77" s="21">
        <v>-6.0045214181915982E-3</v>
      </c>
      <c r="C77" s="11">
        <f t="shared" si="13"/>
        <v>73</v>
      </c>
      <c r="D77" s="21">
        <v>-5.9780981755080667E-3</v>
      </c>
      <c r="E77" s="11">
        <f t="shared" si="7"/>
        <v>-0.39143029926004946</v>
      </c>
      <c r="F77" s="32">
        <f t="shared" si="8"/>
        <v>0.33181818181818185</v>
      </c>
      <c r="G77" s="32">
        <f t="shared" si="9"/>
        <v>0.32727272727272727</v>
      </c>
      <c r="H77" s="32">
        <f t="shared" si="10"/>
        <v>0.34773959987648406</v>
      </c>
      <c r="I77" s="32">
        <f t="shared" si="11"/>
        <v>-1.5921418058302217E-2</v>
      </c>
      <c r="J77" s="39">
        <f t="shared" si="12"/>
        <v>2.0466872603756792E-2</v>
      </c>
    </row>
    <row r="78" spans="1:10" x14ac:dyDescent="0.35">
      <c r="A78" s="25">
        <v>42709</v>
      </c>
      <c r="B78" s="21">
        <v>6.2379668023473979E-2</v>
      </c>
      <c r="C78" s="11">
        <f t="shared" si="13"/>
        <v>74</v>
      </c>
      <c r="D78" s="21">
        <v>-5.1743791816399893E-3</v>
      </c>
      <c r="E78" s="11">
        <f t="shared" si="7"/>
        <v>-0.36446086378100828</v>
      </c>
      <c r="F78" s="32">
        <f t="shared" si="8"/>
        <v>0.33636363636363636</v>
      </c>
      <c r="G78" s="32">
        <f t="shared" si="9"/>
        <v>0.33181818181818185</v>
      </c>
      <c r="H78" s="32">
        <f t="shared" si="10"/>
        <v>0.35775694661479085</v>
      </c>
      <c r="I78" s="32">
        <f t="shared" si="11"/>
        <v>-2.1393310251154485E-2</v>
      </c>
      <c r="J78" s="39">
        <f t="shared" si="12"/>
        <v>2.5938764796609004E-2</v>
      </c>
    </row>
    <row r="79" spans="1:10" x14ac:dyDescent="0.35">
      <c r="A79" s="25">
        <v>42716</v>
      </c>
      <c r="B79" s="21">
        <v>2.4683986980648696E-2</v>
      </c>
      <c r="C79" s="11">
        <f t="shared" si="13"/>
        <v>75</v>
      </c>
      <c r="D79" s="21">
        <v>-4.3010818993905854E-3</v>
      </c>
      <c r="E79" s="11">
        <f t="shared" si="7"/>
        <v>-0.3351566730285957</v>
      </c>
      <c r="F79" s="32">
        <f t="shared" si="8"/>
        <v>0.34090909090909088</v>
      </c>
      <c r="G79" s="32">
        <f t="shared" si="9"/>
        <v>0.33636363636363636</v>
      </c>
      <c r="H79" s="32">
        <f t="shared" si="10"/>
        <v>0.36875345180713642</v>
      </c>
      <c r="I79" s="32">
        <f t="shared" si="11"/>
        <v>-2.7844360898045539E-2</v>
      </c>
      <c r="J79" s="39">
        <f t="shared" si="12"/>
        <v>3.2389815443500058E-2</v>
      </c>
    </row>
    <row r="80" spans="1:10" x14ac:dyDescent="0.35">
      <c r="A80" s="25">
        <v>42723</v>
      </c>
      <c r="B80" s="21">
        <v>-1.5940056384042972E-2</v>
      </c>
      <c r="C80" s="11">
        <f t="shared" si="13"/>
        <v>76</v>
      </c>
      <c r="D80" s="21">
        <v>-3.5688082383160094E-3</v>
      </c>
      <c r="E80" s="11">
        <f t="shared" si="7"/>
        <v>-0.31058464299567895</v>
      </c>
      <c r="F80" s="32">
        <f t="shared" si="8"/>
        <v>0.34545454545454546</v>
      </c>
      <c r="G80" s="32">
        <f t="shared" si="9"/>
        <v>0.34090909090909088</v>
      </c>
      <c r="H80" s="32">
        <f t="shared" si="10"/>
        <v>0.378058201658798</v>
      </c>
      <c r="I80" s="32">
        <f t="shared" si="11"/>
        <v>-3.260365620425254E-2</v>
      </c>
      <c r="J80" s="39">
        <f t="shared" si="12"/>
        <v>3.7149110749707115E-2</v>
      </c>
    </row>
    <row r="81" spans="1:10" x14ac:dyDescent="0.35">
      <c r="A81" s="25">
        <v>42730</v>
      </c>
      <c r="B81" s="21">
        <v>1.2195273093818206E-2</v>
      </c>
      <c r="C81" s="11">
        <f t="shared" si="13"/>
        <v>77</v>
      </c>
      <c r="D81" s="21">
        <v>-3.3112613036560315E-3</v>
      </c>
      <c r="E81" s="11">
        <f t="shared" si="7"/>
        <v>-0.30194244903220369</v>
      </c>
      <c r="F81" s="32">
        <f t="shared" si="8"/>
        <v>0.35</v>
      </c>
      <c r="G81" s="32">
        <f t="shared" si="9"/>
        <v>0.34545454545454546</v>
      </c>
      <c r="H81" s="32">
        <f t="shared" si="10"/>
        <v>0.38134796769438201</v>
      </c>
      <c r="I81" s="32">
        <f t="shared" si="11"/>
        <v>-3.1347967694382028E-2</v>
      </c>
      <c r="J81" s="39">
        <f t="shared" si="12"/>
        <v>3.5893422239836548E-2</v>
      </c>
    </row>
    <row r="82" spans="1:10" x14ac:dyDescent="0.35">
      <c r="A82" s="25">
        <v>42744</v>
      </c>
      <c r="B82" s="21">
        <v>-3.4509816210688313E-2</v>
      </c>
      <c r="C82" s="11">
        <f t="shared" si="13"/>
        <v>78</v>
      </c>
      <c r="D82" s="21">
        <v>-3.2716777641532812E-3</v>
      </c>
      <c r="E82" s="11">
        <f t="shared" si="7"/>
        <v>-0.30061419161537484</v>
      </c>
      <c r="F82" s="32">
        <f t="shared" si="8"/>
        <v>0.35454545454545455</v>
      </c>
      <c r="G82" s="32">
        <f t="shared" si="9"/>
        <v>0.35</v>
      </c>
      <c r="H82" s="32">
        <f t="shared" si="10"/>
        <v>0.38185435420670089</v>
      </c>
      <c r="I82" s="32">
        <f t="shared" si="11"/>
        <v>-2.7308899661246333E-2</v>
      </c>
      <c r="J82" s="39">
        <f t="shared" si="12"/>
        <v>3.1854354206700908E-2</v>
      </c>
    </row>
    <row r="83" spans="1:10" x14ac:dyDescent="0.35">
      <c r="A83" s="25">
        <v>42751</v>
      </c>
      <c r="B83" s="21">
        <v>1.5584418424825499E-2</v>
      </c>
      <c r="C83" s="11">
        <f t="shared" si="13"/>
        <v>79</v>
      </c>
      <c r="D83" s="21">
        <v>-2.7577494364552E-3</v>
      </c>
      <c r="E83" s="11">
        <f t="shared" si="7"/>
        <v>-0.28336891437239364</v>
      </c>
      <c r="F83" s="32">
        <f t="shared" si="8"/>
        <v>0.35909090909090907</v>
      </c>
      <c r="G83" s="32">
        <f t="shared" si="9"/>
        <v>0.35454545454545455</v>
      </c>
      <c r="H83" s="32">
        <f t="shared" si="10"/>
        <v>0.38844702747252369</v>
      </c>
      <c r="I83" s="32">
        <f t="shared" si="11"/>
        <v>-2.9356118381614615E-2</v>
      </c>
      <c r="J83" s="39">
        <f t="shared" si="12"/>
        <v>3.3901572927069135E-2</v>
      </c>
    </row>
    <row r="84" spans="1:10" x14ac:dyDescent="0.35">
      <c r="A84" s="25">
        <v>42758</v>
      </c>
      <c r="B84" s="21">
        <v>6.6015130574268388E-2</v>
      </c>
      <c r="C84" s="11">
        <f t="shared" si="13"/>
        <v>80</v>
      </c>
      <c r="D84" s="21">
        <v>-2.6267135636687707E-3</v>
      </c>
      <c r="E84" s="11">
        <f t="shared" si="7"/>
        <v>-0.27897190056095511</v>
      </c>
      <c r="F84" s="32">
        <f t="shared" si="8"/>
        <v>0.36363636363636365</v>
      </c>
      <c r="G84" s="32">
        <f t="shared" si="9"/>
        <v>0.35909090909090907</v>
      </c>
      <c r="H84" s="32">
        <f t="shared" si="10"/>
        <v>0.39013319455937456</v>
      </c>
      <c r="I84" s="32">
        <f t="shared" si="11"/>
        <v>-2.6496830923010917E-2</v>
      </c>
      <c r="J84" s="39">
        <f t="shared" si="12"/>
        <v>3.1042285468465491E-2</v>
      </c>
    </row>
    <row r="85" spans="1:10" x14ac:dyDescent="0.35">
      <c r="A85" s="25">
        <v>42765</v>
      </c>
      <c r="B85" s="21">
        <v>-2.9033565733355533E-2</v>
      </c>
      <c r="C85" s="11">
        <f t="shared" si="13"/>
        <v>81</v>
      </c>
      <c r="D85" s="21">
        <v>-2.319513942233386E-3</v>
      </c>
      <c r="E85" s="11">
        <f t="shared" si="7"/>
        <v>-0.26866357086774467</v>
      </c>
      <c r="F85" s="32">
        <f t="shared" si="8"/>
        <v>0.36818181818181817</v>
      </c>
      <c r="G85" s="32">
        <f t="shared" si="9"/>
        <v>0.36363636363636365</v>
      </c>
      <c r="H85" s="32">
        <f t="shared" si="10"/>
        <v>0.39409429379493793</v>
      </c>
      <c r="I85" s="32">
        <f t="shared" si="11"/>
        <v>-2.5912475613119768E-2</v>
      </c>
      <c r="J85" s="39">
        <f t="shared" si="12"/>
        <v>3.0457930158574287E-2</v>
      </c>
    </row>
    <row r="86" spans="1:10" x14ac:dyDescent="0.35">
      <c r="A86" s="25">
        <v>42772</v>
      </c>
      <c r="B86" s="21">
        <v>-4.8934018014174151E-2</v>
      </c>
      <c r="C86" s="11">
        <f t="shared" si="13"/>
        <v>82</v>
      </c>
      <c r="D86" s="21">
        <v>-1.9631908145795289E-3</v>
      </c>
      <c r="E86" s="11">
        <f t="shared" si="7"/>
        <v>-0.25670686252282754</v>
      </c>
      <c r="F86" s="32">
        <f t="shared" si="8"/>
        <v>0.37272727272727274</v>
      </c>
      <c r="G86" s="32">
        <f t="shared" si="9"/>
        <v>0.36818181818181817</v>
      </c>
      <c r="H86" s="32">
        <f t="shared" si="10"/>
        <v>0.39870253675711392</v>
      </c>
      <c r="I86" s="32">
        <f t="shared" si="11"/>
        <v>-2.5975264029841183E-2</v>
      </c>
      <c r="J86" s="39">
        <f t="shared" si="12"/>
        <v>3.0520718575295758E-2</v>
      </c>
    </row>
    <row r="87" spans="1:10" x14ac:dyDescent="0.35">
      <c r="A87" s="25">
        <v>42779</v>
      </c>
      <c r="B87" s="21">
        <v>-6.0424786265687625E-5</v>
      </c>
      <c r="C87" s="11">
        <f t="shared" si="13"/>
        <v>83</v>
      </c>
      <c r="D87" s="21">
        <v>-1.6135700779497818E-3</v>
      </c>
      <c r="E87" s="11">
        <f t="shared" si="7"/>
        <v>-0.24497505828451877</v>
      </c>
      <c r="F87" s="32">
        <f t="shared" si="8"/>
        <v>0.37727272727272726</v>
      </c>
      <c r="G87" s="32">
        <f t="shared" si="9"/>
        <v>0.37272727272727274</v>
      </c>
      <c r="H87" s="32">
        <f t="shared" si="10"/>
        <v>0.40323787181717574</v>
      </c>
      <c r="I87" s="32">
        <f t="shared" si="11"/>
        <v>-2.5965144544448482E-2</v>
      </c>
      <c r="J87" s="39">
        <f t="shared" si="12"/>
        <v>3.0510599089903001E-2</v>
      </c>
    </row>
    <row r="88" spans="1:10" x14ac:dyDescent="0.35">
      <c r="A88" s="25">
        <v>42786</v>
      </c>
      <c r="B88" s="21">
        <v>1.2084592159701689E-4</v>
      </c>
      <c r="C88" s="11">
        <f t="shared" si="13"/>
        <v>84</v>
      </c>
      <c r="D88" s="21">
        <v>-7.8973350600052743E-4</v>
      </c>
      <c r="E88" s="11">
        <f t="shared" si="7"/>
        <v>-0.21733056133723525</v>
      </c>
      <c r="F88" s="32">
        <f t="shared" si="8"/>
        <v>0.38181818181818183</v>
      </c>
      <c r="G88" s="32">
        <f t="shared" si="9"/>
        <v>0.37727272727272726</v>
      </c>
      <c r="H88" s="32">
        <f t="shared" si="10"/>
        <v>0.41397537085957631</v>
      </c>
      <c r="I88" s="32">
        <f t="shared" si="11"/>
        <v>-3.2157189041394474E-2</v>
      </c>
      <c r="J88" s="39">
        <f t="shared" si="12"/>
        <v>3.6702643586849049E-2</v>
      </c>
    </row>
    <row r="89" spans="1:10" x14ac:dyDescent="0.35">
      <c r="A89" s="25">
        <v>42793</v>
      </c>
      <c r="B89" s="21">
        <v>-6.7291333303695113E-3</v>
      </c>
      <c r="C89" s="11">
        <f t="shared" si="13"/>
        <v>85</v>
      </c>
      <c r="D89" s="21">
        <v>-7.0808258368028668E-4</v>
      </c>
      <c r="E89" s="11">
        <f t="shared" si="7"/>
        <v>-0.21459069914893239</v>
      </c>
      <c r="F89" s="32">
        <f t="shared" si="8"/>
        <v>0.38636363636363635</v>
      </c>
      <c r="G89" s="32">
        <f t="shared" si="9"/>
        <v>0.38181818181818183</v>
      </c>
      <c r="H89" s="32">
        <f t="shared" si="10"/>
        <v>0.41504322300953433</v>
      </c>
      <c r="I89" s="32">
        <f t="shared" si="11"/>
        <v>-2.8679586645897981E-2</v>
      </c>
      <c r="J89" s="39">
        <f t="shared" si="12"/>
        <v>3.32250411913525E-2</v>
      </c>
    </row>
    <row r="90" spans="1:10" x14ac:dyDescent="0.35">
      <c r="A90" s="25">
        <v>42800</v>
      </c>
      <c r="B90" s="21">
        <v>-4.2877024356391881E-2</v>
      </c>
      <c r="C90" s="11">
        <f t="shared" si="13"/>
        <v>86</v>
      </c>
      <c r="D90" s="21">
        <v>-6.3423033746905038E-4</v>
      </c>
      <c r="E90" s="11">
        <f t="shared" si="7"/>
        <v>-0.21211252779256015</v>
      </c>
      <c r="F90" s="32">
        <f t="shared" si="8"/>
        <v>0.39090909090909093</v>
      </c>
      <c r="G90" s="32">
        <f t="shared" si="9"/>
        <v>0.38636363636363635</v>
      </c>
      <c r="H90" s="32">
        <f t="shared" si="10"/>
        <v>0.41600962315523371</v>
      </c>
      <c r="I90" s="32">
        <f t="shared" si="11"/>
        <v>-2.5100532246142782E-2</v>
      </c>
      <c r="J90" s="39">
        <f t="shared" si="12"/>
        <v>2.9645986791597356E-2</v>
      </c>
    </row>
    <row r="91" spans="1:10" x14ac:dyDescent="0.35">
      <c r="A91" s="25">
        <v>42807</v>
      </c>
      <c r="B91" s="21">
        <v>2.2910149995759108E-2</v>
      </c>
      <c r="C91" s="11">
        <f t="shared" si="13"/>
        <v>87</v>
      </c>
      <c r="D91" s="21">
        <v>-2.6435211855928802E-4</v>
      </c>
      <c r="E91" s="11">
        <f t="shared" si="7"/>
        <v>-0.19970096748840382</v>
      </c>
      <c r="F91" s="32">
        <f t="shared" si="8"/>
        <v>0.39545454545454545</v>
      </c>
      <c r="G91" s="32">
        <f t="shared" si="9"/>
        <v>0.39090909090909093</v>
      </c>
      <c r="H91" s="32">
        <f t="shared" si="10"/>
        <v>0.42085722853486579</v>
      </c>
      <c r="I91" s="32">
        <f t="shared" si="11"/>
        <v>-2.5402683080320343E-2</v>
      </c>
      <c r="J91" s="39">
        <f t="shared" si="12"/>
        <v>2.9948137625774862E-2</v>
      </c>
    </row>
    <row r="92" spans="1:10" x14ac:dyDescent="0.35">
      <c r="A92" s="25">
        <v>42814</v>
      </c>
      <c r="B92" s="21">
        <v>2.0696535100776455E-2</v>
      </c>
      <c r="C92" s="11">
        <f t="shared" si="13"/>
        <v>88</v>
      </c>
      <c r="D92" s="21">
        <v>-6.0424786265687625E-5</v>
      </c>
      <c r="E92" s="11">
        <f t="shared" si="7"/>
        <v>-0.19285802228906718</v>
      </c>
      <c r="F92" s="32">
        <f t="shared" si="8"/>
        <v>0.4</v>
      </c>
      <c r="G92" s="32">
        <f t="shared" si="9"/>
        <v>0.39545454545454545</v>
      </c>
      <c r="H92" s="32">
        <f t="shared" si="10"/>
        <v>0.42353508057199829</v>
      </c>
      <c r="I92" s="32">
        <f t="shared" si="11"/>
        <v>-2.3535080571998268E-2</v>
      </c>
      <c r="J92" s="39">
        <f t="shared" si="12"/>
        <v>2.8080535117452843E-2</v>
      </c>
    </row>
    <row r="93" spans="1:10" x14ac:dyDescent="0.35">
      <c r="A93" s="25">
        <v>42821</v>
      </c>
      <c r="B93" s="21">
        <v>-2.9109110030049078E-2</v>
      </c>
      <c r="C93" s="11">
        <f t="shared" si="13"/>
        <v>89</v>
      </c>
      <c r="D93" s="21">
        <v>0</v>
      </c>
      <c r="E93" s="11">
        <f t="shared" si="7"/>
        <v>-0.1908304201209457</v>
      </c>
      <c r="F93" s="32">
        <f t="shared" si="8"/>
        <v>0.40454545454545454</v>
      </c>
      <c r="G93" s="32">
        <f t="shared" si="9"/>
        <v>0.4</v>
      </c>
      <c r="H93" s="32">
        <f t="shared" si="10"/>
        <v>0.42432922740717149</v>
      </c>
      <c r="I93" s="32">
        <f t="shared" si="11"/>
        <v>-1.9783772861716953E-2</v>
      </c>
      <c r="J93" s="39">
        <f t="shared" si="12"/>
        <v>2.4329227407171472E-2</v>
      </c>
    </row>
    <row r="94" spans="1:10" x14ac:dyDescent="0.35">
      <c r="A94" s="25">
        <v>42828</v>
      </c>
      <c r="B94" s="21">
        <v>1.0520187908801302E-2</v>
      </c>
      <c r="C94" s="11">
        <f t="shared" si="13"/>
        <v>90</v>
      </c>
      <c r="D94" s="21">
        <v>1.2084592159701689E-4</v>
      </c>
      <c r="E94" s="11">
        <f t="shared" si="7"/>
        <v>-0.18677533829473347</v>
      </c>
      <c r="F94" s="32">
        <f t="shared" si="8"/>
        <v>0.40909090909090912</v>
      </c>
      <c r="G94" s="32">
        <f t="shared" si="9"/>
        <v>0.40454545454545454</v>
      </c>
      <c r="H94" s="32">
        <f t="shared" si="10"/>
        <v>0.42591839191113728</v>
      </c>
      <c r="I94" s="32">
        <f t="shared" si="11"/>
        <v>-1.6827482820228168E-2</v>
      </c>
      <c r="J94" s="39">
        <f t="shared" si="12"/>
        <v>2.1372937365682743E-2</v>
      </c>
    </row>
    <row r="95" spans="1:10" x14ac:dyDescent="0.35">
      <c r="A95" s="25">
        <v>42842</v>
      </c>
      <c r="B95" s="21">
        <v>6.7052278058137904E-2</v>
      </c>
      <c r="C95" s="11">
        <f t="shared" si="13"/>
        <v>91</v>
      </c>
      <c r="D95" s="21">
        <v>8.8407564604479915E-4</v>
      </c>
      <c r="E95" s="11">
        <f t="shared" si="7"/>
        <v>-0.16116455272636424</v>
      </c>
      <c r="F95" s="32">
        <f t="shared" si="8"/>
        <v>0.41363636363636364</v>
      </c>
      <c r="G95" s="32">
        <f t="shared" si="9"/>
        <v>0.40909090909090912</v>
      </c>
      <c r="H95" s="32">
        <f t="shared" si="10"/>
        <v>0.43598189946788896</v>
      </c>
      <c r="I95" s="32">
        <f t="shared" si="11"/>
        <v>-2.2345535831525321E-2</v>
      </c>
      <c r="J95" s="39">
        <f t="shared" si="12"/>
        <v>2.689099037697984E-2</v>
      </c>
    </row>
    <row r="96" spans="1:10" x14ac:dyDescent="0.35">
      <c r="A96" s="25">
        <v>42849</v>
      </c>
      <c r="B96" s="21">
        <v>3.4548834675782604E-2</v>
      </c>
      <c r="C96" s="11">
        <f t="shared" si="13"/>
        <v>92</v>
      </c>
      <c r="D96" s="21">
        <v>9.9101020356674578E-4</v>
      </c>
      <c r="E96" s="11">
        <f t="shared" si="7"/>
        <v>-0.15757627787959444</v>
      </c>
      <c r="F96" s="32">
        <f t="shared" si="8"/>
        <v>0.41818181818181815</v>
      </c>
      <c r="G96" s="32">
        <f t="shared" si="9"/>
        <v>0.41363636363636364</v>
      </c>
      <c r="H96" s="32">
        <f t="shared" si="10"/>
        <v>0.43739534875817387</v>
      </c>
      <c r="I96" s="32">
        <f t="shared" si="11"/>
        <v>-1.921353057635572E-2</v>
      </c>
      <c r="J96" s="39">
        <f t="shared" si="12"/>
        <v>2.3758985121810239E-2</v>
      </c>
    </row>
    <row r="97" spans="1:10" x14ac:dyDescent="0.35">
      <c r="A97" s="25">
        <v>42856</v>
      </c>
      <c r="B97" s="21">
        <v>3.6253816143170577E-3</v>
      </c>
      <c r="C97" s="11">
        <f t="shared" si="13"/>
        <v>93</v>
      </c>
      <c r="D97" s="21">
        <v>1.8911257831171811E-3</v>
      </c>
      <c r="E97" s="11">
        <f t="shared" si="7"/>
        <v>-0.12737217765106382</v>
      </c>
      <c r="F97" s="32">
        <f t="shared" si="8"/>
        <v>0.42272727272727273</v>
      </c>
      <c r="G97" s="32">
        <f t="shared" si="9"/>
        <v>0.41818181818181815</v>
      </c>
      <c r="H97" s="32">
        <f t="shared" si="10"/>
        <v>0.44932291793894835</v>
      </c>
      <c r="I97" s="32">
        <f t="shared" si="11"/>
        <v>-2.6595645211675623E-2</v>
      </c>
      <c r="J97" s="39">
        <f t="shared" si="12"/>
        <v>3.1141099757130197E-2</v>
      </c>
    </row>
    <row r="98" spans="1:10" x14ac:dyDescent="0.35">
      <c r="A98" s="25">
        <v>42863</v>
      </c>
      <c r="B98" s="21">
        <v>1.139442612796833E-2</v>
      </c>
      <c r="C98" s="11">
        <f t="shared" si="13"/>
        <v>94</v>
      </c>
      <c r="D98" s="21">
        <v>2.2242282078221718E-3</v>
      </c>
      <c r="E98" s="11">
        <f t="shared" si="7"/>
        <v>-0.11619465861825123</v>
      </c>
      <c r="F98" s="32">
        <f t="shared" si="8"/>
        <v>0.42727272727272725</v>
      </c>
      <c r="G98" s="32">
        <f t="shared" si="9"/>
        <v>0.42272727272727273</v>
      </c>
      <c r="H98" s="32">
        <f t="shared" si="10"/>
        <v>0.45374913494270785</v>
      </c>
      <c r="I98" s="32">
        <f t="shared" si="11"/>
        <v>-2.6476407669980606E-2</v>
      </c>
      <c r="J98" s="39">
        <f t="shared" si="12"/>
        <v>3.1021862215435125E-2</v>
      </c>
    </row>
    <row r="99" spans="1:10" x14ac:dyDescent="0.35">
      <c r="A99" s="25">
        <v>42870</v>
      </c>
      <c r="B99" s="21">
        <v>6.9525193148818835E-3</v>
      </c>
      <c r="C99" s="11">
        <f t="shared" si="13"/>
        <v>95</v>
      </c>
      <c r="D99" s="21">
        <v>2.4742280663515004E-3</v>
      </c>
      <c r="E99" s="11">
        <f t="shared" si="7"/>
        <v>-0.10780571284763177</v>
      </c>
      <c r="F99" s="32">
        <f t="shared" si="8"/>
        <v>0.43181818181818182</v>
      </c>
      <c r="G99" s="32">
        <f t="shared" si="9"/>
        <v>0.42727272727272725</v>
      </c>
      <c r="H99" s="32">
        <f t="shared" si="10"/>
        <v>0.45707490555387276</v>
      </c>
      <c r="I99" s="32">
        <f t="shared" si="11"/>
        <v>-2.5256723735690934E-2</v>
      </c>
      <c r="J99" s="39">
        <f t="shared" si="12"/>
        <v>2.9802178281145508E-2</v>
      </c>
    </row>
    <row r="100" spans="1:10" x14ac:dyDescent="0.35">
      <c r="A100" s="25">
        <v>42877</v>
      </c>
      <c r="B100" s="21">
        <v>-4.9589915400578138E-2</v>
      </c>
      <c r="C100" s="11">
        <f t="shared" si="13"/>
        <v>96</v>
      </c>
      <c r="D100" s="21">
        <v>3.3676364848380792E-3</v>
      </c>
      <c r="E100" s="11">
        <f t="shared" si="7"/>
        <v>-7.7826676788219085E-2</v>
      </c>
      <c r="F100" s="32">
        <f t="shared" si="8"/>
        <v>0.43636363636363634</v>
      </c>
      <c r="G100" s="32">
        <f t="shared" si="9"/>
        <v>0.43181818181818182</v>
      </c>
      <c r="H100" s="32">
        <f t="shared" si="10"/>
        <v>0.46898296289757013</v>
      </c>
      <c r="I100" s="32">
        <f t="shared" si="11"/>
        <v>-3.261932653393379E-2</v>
      </c>
      <c r="J100" s="39">
        <f t="shared" si="12"/>
        <v>3.7164781079388309E-2</v>
      </c>
    </row>
    <row r="101" spans="1:10" x14ac:dyDescent="0.35">
      <c r="A101" s="25">
        <v>42884</v>
      </c>
      <c r="B101" s="21">
        <v>-2.2402144995791396E-2</v>
      </c>
      <c r="C101" s="11">
        <f t="shared" si="13"/>
        <v>97</v>
      </c>
      <c r="D101" s="21">
        <v>3.5579864600029155E-3</v>
      </c>
      <c r="E101" s="11">
        <f t="shared" si="7"/>
        <v>-7.1439330697344219E-2</v>
      </c>
      <c r="F101" s="32">
        <f t="shared" si="8"/>
        <v>0.44090909090909092</v>
      </c>
      <c r="G101" s="32">
        <f t="shared" si="9"/>
        <v>0.43636363636363634</v>
      </c>
      <c r="H101" s="32">
        <f t="shared" si="10"/>
        <v>0.47152405409380665</v>
      </c>
      <c r="I101" s="32">
        <f t="shared" si="11"/>
        <v>-3.0614963184715738E-2</v>
      </c>
      <c r="J101" s="39">
        <f t="shared" si="12"/>
        <v>3.5160417730170312E-2</v>
      </c>
    </row>
    <row r="102" spans="1:10" x14ac:dyDescent="0.35">
      <c r="A102" s="25">
        <v>42891</v>
      </c>
      <c r="B102" s="21">
        <v>-4.5635542323461932E-2</v>
      </c>
      <c r="C102" s="11">
        <f t="shared" si="13"/>
        <v>98</v>
      </c>
      <c r="D102" s="21">
        <v>3.6253816143170577E-3</v>
      </c>
      <c r="E102" s="11">
        <f t="shared" si="7"/>
        <v>-6.9177832238625919E-2</v>
      </c>
      <c r="F102" s="32">
        <f t="shared" si="8"/>
        <v>0.44545454545454544</v>
      </c>
      <c r="G102" s="32">
        <f t="shared" si="9"/>
        <v>0.44090909090909092</v>
      </c>
      <c r="H102" s="32">
        <f t="shared" si="10"/>
        <v>0.47242403406947797</v>
      </c>
      <c r="I102" s="32">
        <f t="shared" si="11"/>
        <v>-2.6969488614932535E-2</v>
      </c>
      <c r="J102" s="39">
        <f t="shared" si="12"/>
        <v>3.1514943160387054E-2</v>
      </c>
    </row>
    <row r="103" spans="1:10" x14ac:dyDescent="0.35">
      <c r="A103" s="25">
        <v>42898</v>
      </c>
      <c r="B103" s="21">
        <v>-5.8283562197908506E-2</v>
      </c>
      <c r="C103" s="11">
        <f t="shared" si="13"/>
        <v>99</v>
      </c>
      <c r="D103" s="21">
        <v>4.1750601166954861E-3</v>
      </c>
      <c r="E103" s="11">
        <f t="shared" si="7"/>
        <v>-5.0732929210062817E-2</v>
      </c>
      <c r="F103" s="32">
        <f t="shared" si="8"/>
        <v>0.45</v>
      </c>
      <c r="G103" s="32">
        <f t="shared" si="9"/>
        <v>0.44545454545454544</v>
      </c>
      <c r="H103" s="32">
        <f t="shared" si="10"/>
        <v>0.47976916835545003</v>
      </c>
      <c r="I103" s="32">
        <f t="shared" si="11"/>
        <v>-2.9769168355450015E-2</v>
      </c>
      <c r="J103" s="39">
        <f t="shared" si="12"/>
        <v>3.431462290090459E-2</v>
      </c>
    </row>
    <row r="104" spans="1:10" x14ac:dyDescent="0.35">
      <c r="A104" s="25">
        <v>42905</v>
      </c>
      <c r="B104" s="21">
        <v>1.7289479779171415E-2</v>
      </c>
      <c r="C104" s="11">
        <f t="shared" si="13"/>
        <v>100</v>
      </c>
      <c r="D104" s="21">
        <v>4.3276729057820278E-3</v>
      </c>
      <c r="E104" s="11">
        <f t="shared" si="7"/>
        <v>-4.5611884665952444E-2</v>
      </c>
      <c r="F104" s="32">
        <f t="shared" si="8"/>
        <v>0.45454545454545453</v>
      </c>
      <c r="G104" s="32">
        <f t="shared" si="9"/>
        <v>0.45</v>
      </c>
      <c r="H104" s="32">
        <f t="shared" si="10"/>
        <v>0.48180979821929909</v>
      </c>
      <c r="I104" s="32">
        <f t="shared" si="11"/>
        <v>-2.726434367384456E-2</v>
      </c>
      <c r="J104" s="39">
        <f t="shared" si="12"/>
        <v>3.1809798219299079E-2</v>
      </c>
    </row>
    <row r="105" spans="1:10" x14ac:dyDescent="0.35">
      <c r="A105" s="25">
        <v>42912</v>
      </c>
      <c r="B105" s="21">
        <v>1.028694907975825E-2</v>
      </c>
      <c r="C105" s="11">
        <f t="shared" si="13"/>
        <v>101</v>
      </c>
      <c r="D105" s="21">
        <v>4.9454398201396682E-3</v>
      </c>
      <c r="E105" s="11">
        <f t="shared" si="7"/>
        <v>-2.4882220361677667E-2</v>
      </c>
      <c r="F105" s="32">
        <f t="shared" si="8"/>
        <v>0.45909090909090911</v>
      </c>
      <c r="G105" s="32">
        <f t="shared" si="9"/>
        <v>0.45454545454545453</v>
      </c>
      <c r="H105" s="32">
        <f t="shared" si="10"/>
        <v>0.49007445447007564</v>
      </c>
      <c r="I105" s="32">
        <f t="shared" si="11"/>
        <v>-3.0983545379166533E-2</v>
      </c>
      <c r="J105" s="39">
        <f t="shared" si="12"/>
        <v>3.5528999924621107E-2</v>
      </c>
    </row>
    <row r="106" spans="1:10" x14ac:dyDescent="0.35">
      <c r="A106" s="25">
        <v>42919</v>
      </c>
      <c r="B106" s="21">
        <v>4.4138146711845593E-2</v>
      </c>
      <c r="C106" s="11">
        <f t="shared" si="13"/>
        <v>102</v>
      </c>
      <c r="D106" s="21">
        <v>5.1926802368212205E-3</v>
      </c>
      <c r="E106" s="11">
        <f t="shared" si="7"/>
        <v>-1.6585869875528965E-2</v>
      </c>
      <c r="F106" s="32">
        <f t="shared" si="8"/>
        <v>0.46363636363636362</v>
      </c>
      <c r="G106" s="32">
        <f t="shared" si="9"/>
        <v>0.45909090909090911</v>
      </c>
      <c r="H106" s="32">
        <f t="shared" si="10"/>
        <v>0.49338349860755759</v>
      </c>
      <c r="I106" s="32">
        <f t="shared" si="11"/>
        <v>-2.9747134971193967E-2</v>
      </c>
      <c r="J106" s="39">
        <f t="shared" si="12"/>
        <v>3.4292589516648486E-2</v>
      </c>
    </row>
    <row r="107" spans="1:10" x14ac:dyDescent="0.35">
      <c r="A107" s="25">
        <v>42926</v>
      </c>
      <c r="B107" s="21">
        <v>5.8953157038768307E-2</v>
      </c>
      <c r="C107" s="11">
        <f t="shared" si="13"/>
        <v>103</v>
      </c>
      <c r="D107" s="21">
        <v>5.2415952276730973E-3</v>
      </c>
      <c r="E107" s="11">
        <f t="shared" si="7"/>
        <v>-1.4944488124192482E-2</v>
      </c>
      <c r="F107" s="32">
        <f t="shared" si="8"/>
        <v>0.4681818181818182</v>
      </c>
      <c r="G107" s="32">
        <f t="shared" si="9"/>
        <v>0.46363636363636362</v>
      </c>
      <c r="H107" s="32">
        <f t="shared" si="10"/>
        <v>0.49403823374368089</v>
      </c>
      <c r="I107" s="32">
        <f t="shared" si="11"/>
        <v>-2.5856415561862689E-2</v>
      </c>
      <c r="J107" s="39">
        <f t="shared" si="12"/>
        <v>3.0401870107317264E-2</v>
      </c>
    </row>
    <row r="108" spans="1:10" x14ac:dyDescent="0.35">
      <c r="A108" s="25">
        <v>42933</v>
      </c>
      <c r="B108" s="21">
        <v>4.3276729057820278E-3</v>
      </c>
      <c r="C108" s="11">
        <f t="shared" si="13"/>
        <v>104</v>
      </c>
      <c r="D108" s="21">
        <v>5.4648874052540741E-3</v>
      </c>
      <c r="E108" s="11">
        <f t="shared" si="7"/>
        <v>-7.4517400092546709E-3</v>
      </c>
      <c r="F108" s="32">
        <f t="shared" si="8"/>
        <v>0.47272727272727272</v>
      </c>
      <c r="G108" s="32">
        <f t="shared" si="9"/>
        <v>0.4681818181818182</v>
      </c>
      <c r="H108" s="32">
        <f t="shared" si="10"/>
        <v>0.49702721336013689</v>
      </c>
      <c r="I108" s="32">
        <f t="shared" si="11"/>
        <v>-2.429994063286417E-2</v>
      </c>
      <c r="J108" s="39">
        <f t="shared" si="12"/>
        <v>2.8845395178318689E-2</v>
      </c>
    </row>
    <row r="109" spans="1:10" x14ac:dyDescent="0.35">
      <c r="A109" s="25">
        <v>42940</v>
      </c>
      <c r="B109" s="21">
        <v>2.0153353847960583E-2</v>
      </c>
      <c r="C109" s="11">
        <f t="shared" si="13"/>
        <v>105</v>
      </c>
      <c r="D109" s="21">
        <v>5.5034358901180185E-3</v>
      </c>
      <c r="E109" s="11">
        <f t="shared" si="7"/>
        <v>-6.1582146810183853E-3</v>
      </c>
      <c r="F109" s="32">
        <f t="shared" si="8"/>
        <v>0.47727272727272729</v>
      </c>
      <c r="G109" s="32">
        <f t="shared" si="9"/>
        <v>0.47272727272727272</v>
      </c>
      <c r="H109" s="32">
        <f t="shared" si="10"/>
        <v>0.49754324332014233</v>
      </c>
      <c r="I109" s="32">
        <f t="shared" si="11"/>
        <v>-2.0270516047415033E-2</v>
      </c>
      <c r="J109" s="39">
        <f t="shared" si="12"/>
        <v>2.4815970592869607E-2</v>
      </c>
    </row>
    <row r="110" spans="1:10" x14ac:dyDescent="0.35">
      <c r="A110" s="25">
        <v>42947</v>
      </c>
      <c r="B110" s="21">
        <v>2.5842156583848929E-2</v>
      </c>
      <c r="C110" s="11">
        <f t="shared" si="13"/>
        <v>106</v>
      </c>
      <c r="D110" s="21">
        <v>5.8436981489109214E-3</v>
      </c>
      <c r="E110" s="11">
        <f t="shared" si="7"/>
        <v>5.2595583273102675E-3</v>
      </c>
      <c r="F110" s="32">
        <f t="shared" si="8"/>
        <v>0.48181818181818181</v>
      </c>
      <c r="G110" s="32">
        <f t="shared" si="9"/>
        <v>0.47727272727272729</v>
      </c>
      <c r="H110" s="32">
        <f t="shared" si="10"/>
        <v>0.50209825051902923</v>
      </c>
      <c r="I110" s="32">
        <f t="shared" si="11"/>
        <v>-2.028006870084742E-2</v>
      </c>
      <c r="J110" s="39">
        <f t="shared" si="12"/>
        <v>2.4825523246301939E-2</v>
      </c>
    </row>
    <row r="111" spans="1:10" x14ac:dyDescent="0.35">
      <c r="A111" s="25">
        <v>42954</v>
      </c>
      <c r="B111" s="21">
        <v>1.3576193070049527E-2</v>
      </c>
      <c r="C111" s="11">
        <f t="shared" si="13"/>
        <v>107</v>
      </c>
      <c r="D111" s="21">
        <v>6.2653499107203281E-3</v>
      </c>
      <c r="E111" s="11">
        <f t="shared" si="7"/>
        <v>1.9408421389527974E-2</v>
      </c>
      <c r="F111" s="32">
        <f t="shared" si="8"/>
        <v>0.48636363636363639</v>
      </c>
      <c r="G111" s="32">
        <f t="shared" si="9"/>
        <v>0.48181818181818181</v>
      </c>
      <c r="H111" s="32">
        <f t="shared" si="10"/>
        <v>0.50774235381130506</v>
      </c>
      <c r="I111" s="32">
        <f t="shared" si="11"/>
        <v>-2.1378717447668671E-2</v>
      </c>
      <c r="J111" s="39">
        <f t="shared" si="12"/>
        <v>2.5924171993123246E-2</v>
      </c>
    </row>
    <row r="112" spans="1:10" x14ac:dyDescent="0.35">
      <c r="A112" s="25">
        <v>42968</v>
      </c>
      <c r="B112" s="21">
        <v>6.293325107986511E-2</v>
      </c>
      <c r="C112" s="11">
        <f t="shared" si="13"/>
        <v>108</v>
      </c>
      <c r="D112" s="21">
        <v>6.7018934844012617E-3</v>
      </c>
      <c r="E112" s="11">
        <f t="shared" si="7"/>
        <v>3.4056991143387068E-2</v>
      </c>
      <c r="F112" s="32">
        <f t="shared" si="8"/>
        <v>0.49090909090909091</v>
      </c>
      <c r="G112" s="32">
        <f t="shared" si="9"/>
        <v>0.48636363636363639</v>
      </c>
      <c r="H112" s="32">
        <f t="shared" si="10"/>
        <v>0.51358414766580607</v>
      </c>
      <c r="I112" s="32">
        <f t="shared" si="11"/>
        <v>-2.2675056756715162E-2</v>
      </c>
      <c r="J112" s="39">
        <f t="shared" si="12"/>
        <v>2.7220511302169681E-2</v>
      </c>
    </row>
    <row r="113" spans="1:10" x14ac:dyDescent="0.35">
      <c r="A113" s="25">
        <v>42975</v>
      </c>
      <c r="B113" s="21">
        <v>1.7300044285006155E-2</v>
      </c>
      <c r="C113" s="11">
        <f t="shared" si="13"/>
        <v>109</v>
      </c>
      <c r="D113" s="21">
        <v>6.8321457675771108E-3</v>
      </c>
      <c r="E113" s="11">
        <f t="shared" si="7"/>
        <v>3.8427710976948019E-2</v>
      </c>
      <c r="F113" s="32">
        <f t="shared" si="8"/>
        <v>0.49545454545454548</v>
      </c>
      <c r="G113" s="32">
        <f t="shared" si="9"/>
        <v>0.49090909090909091</v>
      </c>
      <c r="H113" s="32">
        <f t="shared" si="10"/>
        <v>0.5153266664350683</v>
      </c>
      <c r="I113" s="32">
        <f t="shared" si="11"/>
        <v>-1.9872120980522823E-2</v>
      </c>
      <c r="J113" s="39">
        <f t="shared" si="12"/>
        <v>2.4417575525977397E-2</v>
      </c>
    </row>
    <row r="114" spans="1:10" x14ac:dyDescent="0.35">
      <c r="A114" s="25">
        <v>42982</v>
      </c>
      <c r="B114" s="21">
        <v>1.2068878733676451E-2</v>
      </c>
      <c r="C114" s="11">
        <f t="shared" si="13"/>
        <v>110</v>
      </c>
      <c r="D114" s="21">
        <v>6.9525193148818835E-3</v>
      </c>
      <c r="E114" s="11">
        <f t="shared" si="7"/>
        <v>4.2466941904906207E-2</v>
      </c>
      <c r="F114" s="32">
        <f t="shared" si="8"/>
        <v>0.5</v>
      </c>
      <c r="G114" s="32">
        <f t="shared" si="9"/>
        <v>0.49545454545454548</v>
      </c>
      <c r="H114" s="32">
        <f t="shared" si="10"/>
        <v>0.51693676774827879</v>
      </c>
      <c r="I114" s="32">
        <f t="shared" si="11"/>
        <v>-1.6936767748278792E-2</v>
      </c>
      <c r="J114" s="39">
        <f t="shared" si="12"/>
        <v>2.1482222293733311E-2</v>
      </c>
    </row>
    <row r="115" spans="1:10" x14ac:dyDescent="0.35">
      <c r="A115" s="25">
        <v>42989</v>
      </c>
      <c r="B115" s="21">
        <v>1.5268287210081411E-2</v>
      </c>
      <c r="C115" s="11">
        <f t="shared" si="13"/>
        <v>111</v>
      </c>
      <c r="D115" s="21">
        <v>7.2277031214532635E-3</v>
      </c>
      <c r="E115" s="11">
        <f t="shared" si="7"/>
        <v>5.1700955251394259E-2</v>
      </c>
      <c r="F115" s="32">
        <f t="shared" si="8"/>
        <v>0.50454545454545452</v>
      </c>
      <c r="G115" s="32">
        <f t="shared" si="9"/>
        <v>0.5</v>
      </c>
      <c r="H115" s="32">
        <f t="shared" si="10"/>
        <v>0.52061651196053249</v>
      </c>
      <c r="I115" s="32">
        <f t="shared" si="11"/>
        <v>-1.6071057415077972E-2</v>
      </c>
      <c r="J115" s="39">
        <f t="shared" si="12"/>
        <v>2.0616511960532491E-2</v>
      </c>
    </row>
    <row r="116" spans="1:10" x14ac:dyDescent="0.35">
      <c r="A116" s="25">
        <v>42996</v>
      </c>
      <c r="B116" s="21">
        <v>-6.3779116012377228E-3</v>
      </c>
      <c r="C116" s="11">
        <f t="shared" si="13"/>
        <v>112</v>
      </c>
      <c r="D116" s="21">
        <v>8.2922488972549599E-3</v>
      </c>
      <c r="E116" s="11">
        <f t="shared" si="7"/>
        <v>8.7422642599848471E-2</v>
      </c>
      <c r="F116" s="32">
        <f t="shared" si="8"/>
        <v>0.50909090909090904</v>
      </c>
      <c r="G116" s="32">
        <f t="shared" si="9"/>
        <v>0.50454545454545452</v>
      </c>
      <c r="H116" s="32">
        <f t="shared" si="10"/>
        <v>0.53483221395652936</v>
      </c>
      <c r="I116" s="32">
        <f t="shared" si="11"/>
        <v>-2.5741304865620318E-2</v>
      </c>
      <c r="J116" s="39">
        <f t="shared" si="12"/>
        <v>3.0286759411074837E-2</v>
      </c>
    </row>
    <row r="117" spans="1:10" x14ac:dyDescent="0.35">
      <c r="A117" s="25">
        <v>43010</v>
      </c>
      <c r="B117" s="21">
        <v>9.469914751070254E-3</v>
      </c>
      <c r="C117" s="11">
        <f t="shared" si="13"/>
        <v>113</v>
      </c>
      <c r="D117" s="21">
        <v>8.8855133572084532E-3</v>
      </c>
      <c r="E117" s="11">
        <f t="shared" si="7"/>
        <v>0.10733010739388091</v>
      </c>
      <c r="F117" s="32">
        <f t="shared" si="8"/>
        <v>0.51363636363636367</v>
      </c>
      <c r="G117" s="32">
        <f t="shared" si="9"/>
        <v>0.50909090909090904</v>
      </c>
      <c r="H117" s="32">
        <f t="shared" si="10"/>
        <v>0.54273644987628811</v>
      </c>
      <c r="I117" s="32">
        <f t="shared" si="11"/>
        <v>-2.9100086239924439E-2</v>
      </c>
      <c r="J117" s="39">
        <f t="shared" si="12"/>
        <v>3.3645540785379069E-2</v>
      </c>
    </row>
    <row r="118" spans="1:10" x14ac:dyDescent="0.35">
      <c r="A118" s="25">
        <v>43017</v>
      </c>
      <c r="B118" s="21">
        <v>1.1878083540431576E-2</v>
      </c>
      <c r="C118" s="11">
        <f t="shared" si="13"/>
        <v>114</v>
      </c>
      <c r="D118" s="21">
        <v>9.469914751070254E-3</v>
      </c>
      <c r="E118" s="11">
        <f t="shared" si="7"/>
        <v>0.12694016489639723</v>
      </c>
      <c r="F118" s="32">
        <f t="shared" si="8"/>
        <v>0.51818181818181819</v>
      </c>
      <c r="G118" s="32">
        <f t="shared" si="9"/>
        <v>0.51363636363636367</v>
      </c>
      <c r="H118" s="32">
        <f t="shared" si="10"/>
        <v>0.55050612161404422</v>
      </c>
      <c r="I118" s="32">
        <f t="shared" si="11"/>
        <v>-3.2324303432226031E-2</v>
      </c>
      <c r="J118" s="39">
        <f t="shared" si="12"/>
        <v>3.6869757977680551E-2</v>
      </c>
    </row>
    <row r="119" spans="1:10" x14ac:dyDescent="0.35">
      <c r="A119" s="25">
        <v>43024</v>
      </c>
      <c r="B119" s="21">
        <v>-1.8025908550513114E-2</v>
      </c>
      <c r="C119" s="11">
        <f t="shared" si="13"/>
        <v>115</v>
      </c>
      <c r="D119" s="21">
        <v>9.7491293923416336E-3</v>
      </c>
      <c r="E119" s="11">
        <f t="shared" si="7"/>
        <v>0.13630943613425989</v>
      </c>
      <c r="F119" s="32">
        <f t="shared" si="8"/>
        <v>0.52272727272727271</v>
      </c>
      <c r="G119" s="32">
        <f t="shared" si="9"/>
        <v>0.51818181818181819</v>
      </c>
      <c r="H119" s="32">
        <f t="shared" si="10"/>
        <v>0.55421166772255903</v>
      </c>
      <c r="I119" s="32">
        <f t="shared" si="11"/>
        <v>-3.1484394995286324E-2</v>
      </c>
      <c r="J119" s="39">
        <f t="shared" si="12"/>
        <v>3.6029849540740844E-2</v>
      </c>
    </row>
    <row r="120" spans="1:10" x14ac:dyDescent="0.35">
      <c r="A120" s="25">
        <v>43031</v>
      </c>
      <c r="B120" s="21">
        <v>1.5834992330076268E-2</v>
      </c>
      <c r="C120" s="11">
        <f t="shared" si="13"/>
        <v>116</v>
      </c>
      <c r="D120" s="21">
        <v>1.0007616074426413E-2</v>
      </c>
      <c r="E120" s="11">
        <f t="shared" si="7"/>
        <v>0.14498316407631862</v>
      </c>
      <c r="F120" s="32">
        <f t="shared" si="8"/>
        <v>0.52727272727272723</v>
      </c>
      <c r="G120" s="32">
        <f t="shared" si="9"/>
        <v>0.52272727272727271</v>
      </c>
      <c r="H120" s="32">
        <f t="shared" si="10"/>
        <v>0.5576379177730455</v>
      </c>
      <c r="I120" s="32">
        <f t="shared" si="11"/>
        <v>-3.0365190500318273E-2</v>
      </c>
      <c r="J120" s="39">
        <f t="shared" si="12"/>
        <v>3.4910645045772792E-2</v>
      </c>
    </row>
    <row r="121" spans="1:10" x14ac:dyDescent="0.35">
      <c r="A121" s="25">
        <v>43038</v>
      </c>
      <c r="B121" s="21">
        <v>-1.1543029281674812E-2</v>
      </c>
      <c r="C121" s="11">
        <f t="shared" si="13"/>
        <v>117</v>
      </c>
      <c r="D121" s="21">
        <v>1.028694907975825E-2</v>
      </c>
      <c r="E121" s="11">
        <f t="shared" si="7"/>
        <v>0.15435640711516632</v>
      </c>
      <c r="F121" s="32">
        <f t="shared" si="8"/>
        <v>0.53181818181818186</v>
      </c>
      <c r="G121" s="32">
        <f t="shared" si="9"/>
        <v>0.52727272727272723</v>
      </c>
      <c r="H121" s="32">
        <f t="shared" si="10"/>
        <v>0.56133563813289522</v>
      </c>
      <c r="I121" s="32">
        <f t="shared" si="11"/>
        <v>-2.9517456314713364E-2</v>
      </c>
      <c r="J121" s="39">
        <f t="shared" si="12"/>
        <v>3.4062910860167994E-2</v>
      </c>
    </row>
    <row r="122" spans="1:10" x14ac:dyDescent="0.35">
      <c r="A122" s="25">
        <v>43052</v>
      </c>
      <c r="B122" s="21">
        <v>3.5867158032508471E-2</v>
      </c>
      <c r="C122" s="11">
        <f t="shared" si="13"/>
        <v>118</v>
      </c>
      <c r="D122" s="21">
        <v>1.0360502681430503E-2</v>
      </c>
      <c r="E122" s="11">
        <f t="shared" si="7"/>
        <v>0.15682455721449881</v>
      </c>
      <c r="F122" s="32">
        <f t="shared" si="8"/>
        <v>0.53636363636363638</v>
      </c>
      <c r="G122" s="32">
        <f t="shared" si="9"/>
        <v>0.53181818181818186</v>
      </c>
      <c r="H122" s="32">
        <f t="shared" si="10"/>
        <v>0.56230844076939723</v>
      </c>
      <c r="I122" s="32">
        <f t="shared" si="11"/>
        <v>-2.5944804405760857E-2</v>
      </c>
      <c r="J122" s="39">
        <f t="shared" si="12"/>
        <v>3.0490258951215377E-2</v>
      </c>
    </row>
    <row r="123" spans="1:10" x14ac:dyDescent="0.35">
      <c r="A123" s="25">
        <v>43059</v>
      </c>
      <c r="B123" s="21">
        <v>1.0360502681430503E-2</v>
      </c>
      <c r="C123" s="11">
        <f t="shared" si="13"/>
        <v>119</v>
      </c>
      <c r="D123" s="21">
        <v>1.0520187908801302E-2</v>
      </c>
      <c r="E123" s="11">
        <f t="shared" si="7"/>
        <v>0.162182923097836</v>
      </c>
      <c r="F123" s="32">
        <f t="shared" si="8"/>
        <v>0.54090909090909089</v>
      </c>
      <c r="G123" s="32">
        <f t="shared" si="9"/>
        <v>0.53636363636363638</v>
      </c>
      <c r="H123" s="32">
        <f t="shared" si="10"/>
        <v>0.56441909642278365</v>
      </c>
      <c r="I123" s="32">
        <f t="shared" si="11"/>
        <v>-2.3510005513692755E-2</v>
      </c>
      <c r="J123" s="39">
        <f t="shared" si="12"/>
        <v>2.8055460059147275E-2</v>
      </c>
    </row>
    <row r="124" spans="1:10" x14ac:dyDescent="0.35">
      <c r="A124" s="25">
        <v>43066</v>
      </c>
      <c r="B124" s="21">
        <v>-2.8923039469250476E-2</v>
      </c>
      <c r="C124" s="11">
        <f t="shared" si="13"/>
        <v>120</v>
      </c>
      <c r="D124" s="21">
        <v>1.1159531140159709E-2</v>
      </c>
      <c r="E124" s="11">
        <f t="shared" si="7"/>
        <v>0.18363659802481233</v>
      </c>
      <c r="F124" s="32">
        <f t="shared" si="8"/>
        <v>0.54545454545454541</v>
      </c>
      <c r="G124" s="32">
        <f t="shared" si="9"/>
        <v>0.54090909090909089</v>
      </c>
      <c r="H124" s="32">
        <f t="shared" si="10"/>
        <v>0.57285072486907507</v>
      </c>
      <c r="I124" s="32">
        <f t="shared" si="11"/>
        <v>-2.7396179414529653E-2</v>
      </c>
      <c r="J124" s="39">
        <f t="shared" si="12"/>
        <v>3.1941633959984173E-2</v>
      </c>
    </row>
    <row r="125" spans="1:10" x14ac:dyDescent="0.35">
      <c r="A125" s="25">
        <v>43073</v>
      </c>
      <c r="B125" s="21">
        <v>-2.7577494364552E-3</v>
      </c>
      <c r="C125" s="11">
        <f t="shared" si="13"/>
        <v>121</v>
      </c>
      <c r="D125" s="21">
        <v>1.1326093157551809E-2</v>
      </c>
      <c r="E125" s="11">
        <f t="shared" si="7"/>
        <v>0.18922572011298897</v>
      </c>
      <c r="F125" s="32">
        <f t="shared" si="8"/>
        <v>0.55000000000000004</v>
      </c>
      <c r="G125" s="32">
        <f t="shared" si="9"/>
        <v>0.54545454545454541</v>
      </c>
      <c r="H125" s="32">
        <f t="shared" si="10"/>
        <v>0.57504204496624189</v>
      </c>
      <c r="I125" s="32">
        <f t="shared" si="11"/>
        <v>-2.504204496624185E-2</v>
      </c>
      <c r="J125" s="39">
        <f t="shared" si="12"/>
        <v>2.958749951169648E-2</v>
      </c>
    </row>
    <row r="126" spans="1:10" x14ac:dyDescent="0.35">
      <c r="A126" s="25">
        <v>43080</v>
      </c>
      <c r="B126" s="21">
        <v>2.5212546434708723E-2</v>
      </c>
      <c r="C126" s="11">
        <f t="shared" si="13"/>
        <v>122</v>
      </c>
      <c r="D126" s="21">
        <v>1.139442612796833E-2</v>
      </c>
      <c r="E126" s="11">
        <f t="shared" si="7"/>
        <v>0.19151868774321779</v>
      </c>
      <c r="F126" s="32">
        <f t="shared" si="8"/>
        <v>0.55454545454545456</v>
      </c>
      <c r="G126" s="32">
        <f t="shared" si="9"/>
        <v>0.55000000000000004</v>
      </c>
      <c r="H126" s="32">
        <f t="shared" si="10"/>
        <v>0.57594037959223776</v>
      </c>
      <c r="I126" s="32">
        <f t="shared" si="11"/>
        <v>-2.1394925046783198E-2</v>
      </c>
      <c r="J126" s="39">
        <f t="shared" si="12"/>
        <v>2.5940379592237717E-2</v>
      </c>
    </row>
    <row r="127" spans="1:10" x14ac:dyDescent="0.35">
      <c r="A127" s="25">
        <v>43101</v>
      </c>
      <c r="B127" s="21">
        <v>5.7799613398280346E-2</v>
      </c>
      <c r="C127" s="11">
        <f t="shared" si="13"/>
        <v>123</v>
      </c>
      <c r="D127" s="21">
        <v>1.1596390749080445E-2</v>
      </c>
      <c r="E127" s="11">
        <f t="shared" si="7"/>
        <v>0.19829577259462575</v>
      </c>
      <c r="F127" s="32">
        <f t="shared" si="8"/>
        <v>0.55909090909090908</v>
      </c>
      <c r="G127" s="32">
        <f t="shared" si="9"/>
        <v>0.55454545454545456</v>
      </c>
      <c r="H127" s="32">
        <f t="shared" si="10"/>
        <v>0.57859317049903969</v>
      </c>
      <c r="I127" s="32">
        <f t="shared" si="11"/>
        <v>-1.9502261408130606E-2</v>
      </c>
      <c r="J127" s="39">
        <f t="shared" si="12"/>
        <v>2.4047715953585125E-2</v>
      </c>
    </row>
    <row r="128" spans="1:10" x14ac:dyDescent="0.35">
      <c r="A128" s="25">
        <v>43108</v>
      </c>
      <c r="B128" s="21">
        <v>-3.5688082383160094E-3</v>
      </c>
      <c r="C128" s="11">
        <f t="shared" si="13"/>
        <v>124</v>
      </c>
      <c r="D128" s="21">
        <v>1.1878083540431576E-2</v>
      </c>
      <c r="E128" s="11">
        <f t="shared" si="7"/>
        <v>0.20774820014606707</v>
      </c>
      <c r="F128" s="32">
        <f t="shared" si="8"/>
        <v>0.5636363636363636</v>
      </c>
      <c r="G128" s="32">
        <f t="shared" si="9"/>
        <v>0.55909090909090908</v>
      </c>
      <c r="H128" s="32">
        <f t="shared" si="10"/>
        <v>0.58228720981971516</v>
      </c>
      <c r="I128" s="32">
        <f t="shared" si="11"/>
        <v>-1.8650846183351555E-2</v>
      </c>
      <c r="J128" s="39">
        <f t="shared" si="12"/>
        <v>2.3196300728806074E-2</v>
      </c>
    </row>
    <row r="129" spans="1:10" x14ac:dyDescent="0.35">
      <c r="A129" s="25">
        <v>43122</v>
      </c>
      <c r="B129" s="21">
        <v>1.8592833076615925E-2</v>
      </c>
      <c r="C129" s="11">
        <f t="shared" si="13"/>
        <v>125</v>
      </c>
      <c r="D129" s="21">
        <v>1.2068878733676451E-2</v>
      </c>
      <c r="E129" s="11">
        <f t="shared" si="7"/>
        <v>0.2141504858867142</v>
      </c>
      <c r="F129" s="32">
        <f t="shared" si="8"/>
        <v>0.56818181818181823</v>
      </c>
      <c r="G129" s="32">
        <f t="shared" si="9"/>
        <v>0.5636363636363636</v>
      </c>
      <c r="H129" s="32">
        <f t="shared" si="10"/>
        <v>0.58478514658146674</v>
      </c>
      <c r="I129" s="32">
        <f t="shared" si="11"/>
        <v>-1.6603328399648509E-2</v>
      </c>
      <c r="J129" s="39">
        <f t="shared" si="12"/>
        <v>2.1148782945103139E-2</v>
      </c>
    </row>
    <row r="130" spans="1:10" x14ac:dyDescent="0.35">
      <c r="A130" s="25">
        <v>43129</v>
      </c>
      <c r="B130" s="21">
        <v>4.0932109914822455E-2</v>
      </c>
      <c r="C130" s="11">
        <f t="shared" si="13"/>
        <v>126</v>
      </c>
      <c r="D130" s="21">
        <v>1.2195273093818206E-2</v>
      </c>
      <c r="E130" s="11">
        <f t="shared" si="7"/>
        <v>0.21839175001853747</v>
      </c>
      <c r="F130" s="32">
        <f t="shared" si="8"/>
        <v>0.57272727272727275</v>
      </c>
      <c r="G130" s="32">
        <f t="shared" si="9"/>
        <v>0.56818181818181823</v>
      </c>
      <c r="H130" s="32">
        <f t="shared" si="10"/>
        <v>0.58643805352741918</v>
      </c>
      <c r="I130" s="32">
        <f t="shared" si="11"/>
        <v>-1.3710780800146427E-2</v>
      </c>
      <c r="J130" s="39">
        <f t="shared" si="12"/>
        <v>1.8256235345600946E-2</v>
      </c>
    </row>
    <row r="131" spans="1:10" x14ac:dyDescent="0.35">
      <c r="A131" s="25">
        <v>43136</v>
      </c>
      <c r="B131" s="21">
        <v>-2.8419625452167779E-2</v>
      </c>
      <c r="C131" s="11">
        <f t="shared" si="13"/>
        <v>127</v>
      </c>
      <c r="D131" s="21">
        <v>1.2432202837178103E-2</v>
      </c>
      <c r="E131" s="11">
        <f t="shared" si="7"/>
        <v>0.22634211759148468</v>
      </c>
      <c r="F131" s="32">
        <f t="shared" si="8"/>
        <v>0.57727272727272727</v>
      </c>
      <c r="G131" s="32">
        <f t="shared" si="9"/>
        <v>0.57272727272727275</v>
      </c>
      <c r="H131" s="32">
        <f t="shared" si="10"/>
        <v>0.58953232843459169</v>
      </c>
      <c r="I131" s="32">
        <f t="shared" si="11"/>
        <v>-1.225960116186442E-2</v>
      </c>
      <c r="J131" s="39">
        <f t="shared" si="12"/>
        <v>1.6805055707318939E-2</v>
      </c>
    </row>
    <row r="132" spans="1:10" x14ac:dyDescent="0.35">
      <c r="A132" s="25">
        <v>43150</v>
      </c>
      <c r="B132" s="21">
        <v>3.8573691985798665E-2</v>
      </c>
      <c r="C132" s="11">
        <f t="shared" si="13"/>
        <v>128</v>
      </c>
      <c r="D132" s="21">
        <v>1.2501877408061296E-2</v>
      </c>
      <c r="E132" s="11">
        <f t="shared" si="7"/>
        <v>0.22868010370143169</v>
      </c>
      <c r="F132" s="32">
        <f t="shared" si="8"/>
        <v>0.58181818181818179</v>
      </c>
      <c r="G132" s="32">
        <f t="shared" si="9"/>
        <v>0.57727272727272727</v>
      </c>
      <c r="H132" s="32">
        <f t="shared" si="10"/>
        <v>0.59044122000184285</v>
      </c>
      <c r="I132" s="32">
        <f t="shared" si="11"/>
        <v>-8.6230381836610581E-3</v>
      </c>
      <c r="J132" s="39">
        <f t="shared" si="12"/>
        <v>1.3168492729115577E-2</v>
      </c>
    </row>
    <row r="133" spans="1:10" x14ac:dyDescent="0.35">
      <c r="A133" s="25">
        <v>43157</v>
      </c>
      <c r="B133" s="21">
        <v>-1.6313101316179971E-2</v>
      </c>
      <c r="C133" s="11">
        <f t="shared" si="13"/>
        <v>129</v>
      </c>
      <c r="D133" s="21">
        <v>1.3576193070049527E-2</v>
      </c>
      <c r="E133" s="11">
        <f t="shared" si="7"/>
        <v>0.26472962741701872</v>
      </c>
      <c r="F133" s="32">
        <f t="shared" si="8"/>
        <v>0.58636363636363631</v>
      </c>
      <c r="G133" s="32">
        <f t="shared" si="9"/>
        <v>0.58181818181818179</v>
      </c>
      <c r="H133" s="32">
        <f t="shared" si="10"/>
        <v>0.60439112392956207</v>
      </c>
      <c r="I133" s="32">
        <f t="shared" si="11"/>
        <v>-1.8027487565925759E-2</v>
      </c>
      <c r="J133" s="39">
        <f t="shared" si="12"/>
        <v>2.2572942111380279E-2</v>
      </c>
    </row>
    <row r="134" spans="1:10" x14ac:dyDescent="0.35">
      <c r="A134" s="25">
        <v>43164</v>
      </c>
      <c r="B134" s="21">
        <v>5.8436981489109214E-3</v>
      </c>
      <c r="C134" s="11">
        <f t="shared" si="13"/>
        <v>130</v>
      </c>
      <c r="D134" s="21">
        <v>1.440591261716662E-2</v>
      </c>
      <c r="E134" s="11">
        <f t="shared" ref="E134:E197" si="14">(D134-$M$2)/$M$3</f>
        <v>0.29257153231462352</v>
      </c>
      <c r="F134" s="32">
        <f t="shared" ref="F134:F197" si="15">C134/$M$1</f>
        <v>0.59090909090909094</v>
      </c>
      <c r="G134" s="32">
        <f t="shared" ref="G134:G197" si="16">(C134-1)/$M$1</f>
        <v>0.58636363636363631</v>
      </c>
      <c r="H134" s="32">
        <f t="shared" ref="H134:H197" si="17">_xlfn.NORM.S.DIST(E134,1)</f>
        <v>0.61507516201061119</v>
      </c>
      <c r="I134" s="32">
        <f t="shared" ref="I134:I197" si="18">F134-H134</f>
        <v>-2.4166071101520248E-2</v>
      </c>
      <c r="J134" s="39">
        <f t="shared" ref="J134:J197" si="19">H134-G134</f>
        <v>2.8711525646974878E-2</v>
      </c>
    </row>
    <row r="135" spans="1:10" x14ac:dyDescent="0.35">
      <c r="A135" s="25">
        <v>43171</v>
      </c>
      <c r="B135" s="21">
        <v>-6.9552282948659575E-2</v>
      </c>
      <c r="C135" s="11">
        <f t="shared" ref="C135:C198" si="20">1+C134</f>
        <v>131</v>
      </c>
      <c r="D135" s="21">
        <v>1.4410449678254994E-2</v>
      </c>
      <c r="E135" s="11">
        <f t="shared" si="14"/>
        <v>0.29272377703848967</v>
      </c>
      <c r="F135" s="32">
        <f t="shared" si="15"/>
        <v>0.59545454545454546</v>
      </c>
      <c r="G135" s="32">
        <f t="shared" si="16"/>
        <v>0.59090909090909094</v>
      </c>
      <c r="H135" s="32">
        <f t="shared" si="17"/>
        <v>0.61513335293432247</v>
      </c>
      <c r="I135" s="32">
        <f t="shared" si="18"/>
        <v>-1.9678807479777016E-2</v>
      </c>
      <c r="J135" s="39">
        <f t="shared" si="19"/>
        <v>2.4224262025231535E-2</v>
      </c>
    </row>
    <row r="136" spans="1:10" x14ac:dyDescent="0.35">
      <c r="A136" s="25">
        <v>43178</v>
      </c>
      <c r="B136" s="21">
        <v>2.2581293375885568E-2</v>
      </c>
      <c r="C136" s="11">
        <f t="shared" si="20"/>
        <v>132</v>
      </c>
      <c r="D136" s="21">
        <v>1.5067432122119926E-2</v>
      </c>
      <c r="E136" s="11">
        <f t="shared" si="14"/>
        <v>0.3147693498890255</v>
      </c>
      <c r="F136" s="32">
        <f t="shared" si="15"/>
        <v>0.6</v>
      </c>
      <c r="G136" s="32">
        <f t="shared" si="16"/>
        <v>0.59545454545454546</v>
      </c>
      <c r="H136" s="32">
        <f t="shared" si="17"/>
        <v>0.62353160755940151</v>
      </c>
      <c r="I136" s="32">
        <f t="shared" si="18"/>
        <v>-2.3531607559401535E-2</v>
      </c>
      <c r="J136" s="39">
        <f t="shared" si="19"/>
        <v>2.8077062104856054E-2</v>
      </c>
    </row>
    <row r="137" spans="1:10" x14ac:dyDescent="0.35">
      <c r="A137" s="25">
        <v>43192</v>
      </c>
      <c r="B137" s="21">
        <v>1.2501877408061296E-2</v>
      </c>
      <c r="C137" s="11">
        <f t="shared" si="20"/>
        <v>133</v>
      </c>
      <c r="D137" s="21">
        <v>1.5268287210081411E-2</v>
      </c>
      <c r="E137" s="11">
        <f t="shared" si="14"/>
        <v>0.32150920346563949</v>
      </c>
      <c r="F137" s="32">
        <f t="shared" si="15"/>
        <v>0.6045454545454545</v>
      </c>
      <c r="G137" s="32">
        <f t="shared" si="16"/>
        <v>0.6</v>
      </c>
      <c r="H137" s="32">
        <f t="shared" si="17"/>
        <v>0.62608773058157652</v>
      </c>
      <c r="I137" s="32">
        <f t="shared" si="18"/>
        <v>-2.1542276036122021E-2</v>
      </c>
      <c r="J137" s="39">
        <f t="shared" si="19"/>
        <v>2.608773058157654E-2</v>
      </c>
    </row>
    <row r="138" spans="1:10" x14ac:dyDescent="0.35">
      <c r="A138" s="25">
        <v>43206</v>
      </c>
      <c r="B138" s="21">
        <v>5.0765553789119282E-2</v>
      </c>
      <c r="C138" s="11">
        <f t="shared" si="20"/>
        <v>134</v>
      </c>
      <c r="D138" s="21">
        <v>1.5399215757880917E-2</v>
      </c>
      <c r="E138" s="11">
        <f t="shared" si="14"/>
        <v>0.32590261590105962</v>
      </c>
      <c r="F138" s="32">
        <f t="shared" si="15"/>
        <v>0.60909090909090913</v>
      </c>
      <c r="G138" s="32">
        <f t="shared" si="16"/>
        <v>0.6045454545454545</v>
      </c>
      <c r="H138" s="32">
        <f t="shared" si="17"/>
        <v>0.62775098176991295</v>
      </c>
      <c r="I138" s="32">
        <f t="shared" si="18"/>
        <v>-1.8660072679003825E-2</v>
      </c>
      <c r="J138" s="39">
        <f t="shared" si="19"/>
        <v>2.3205527224458455E-2</v>
      </c>
    </row>
    <row r="139" spans="1:10" x14ac:dyDescent="0.35">
      <c r="A139" s="25">
        <v>43213</v>
      </c>
      <c r="B139" s="21">
        <v>4.2900071563173089E-2</v>
      </c>
      <c r="C139" s="11">
        <f t="shared" si="20"/>
        <v>135</v>
      </c>
      <c r="D139" s="21">
        <v>1.5584418424825499E-2</v>
      </c>
      <c r="E139" s="11">
        <f t="shared" si="14"/>
        <v>0.33211723993609654</v>
      </c>
      <c r="F139" s="32">
        <f t="shared" si="15"/>
        <v>0.61363636363636365</v>
      </c>
      <c r="G139" s="32">
        <f t="shared" si="16"/>
        <v>0.60909090909090913</v>
      </c>
      <c r="H139" s="32">
        <f t="shared" si="17"/>
        <v>0.63009963364977739</v>
      </c>
      <c r="I139" s="32">
        <f t="shared" si="18"/>
        <v>-1.6463270013413744E-2</v>
      </c>
      <c r="J139" s="39">
        <f t="shared" si="19"/>
        <v>2.1008724558868264E-2</v>
      </c>
    </row>
    <row r="140" spans="1:10" x14ac:dyDescent="0.35">
      <c r="A140" s="25">
        <v>43220</v>
      </c>
      <c r="B140" s="21">
        <v>1.6543886758217469E-2</v>
      </c>
      <c r="C140" s="11">
        <f t="shared" si="20"/>
        <v>136</v>
      </c>
      <c r="D140" s="21">
        <v>1.5821720393728457E-2</v>
      </c>
      <c r="E140" s="11">
        <f t="shared" si="14"/>
        <v>0.34008009783569249</v>
      </c>
      <c r="F140" s="32">
        <f t="shared" si="15"/>
        <v>0.61818181818181817</v>
      </c>
      <c r="G140" s="32">
        <f t="shared" si="16"/>
        <v>0.61363636363636365</v>
      </c>
      <c r="H140" s="32">
        <f t="shared" si="17"/>
        <v>0.63310189543704509</v>
      </c>
      <c r="I140" s="32">
        <f t="shared" si="18"/>
        <v>-1.4920077255226927E-2</v>
      </c>
      <c r="J140" s="39">
        <f t="shared" si="19"/>
        <v>1.9465531800681446E-2</v>
      </c>
    </row>
    <row r="141" spans="1:10" x14ac:dyDescent="0.35">
      <c r="A141" s="25">
        <v>43227</v>
      </c>
      <c r="B141" s="21">
        <v>3.088965519195918E-2</v>
      </c>
      <c r="C141" s="11">
        <f t="shared" si="20"/>
        <v>137</v>
      </c>
      <c r="D141" s="21">
        <v>1.5834992330076268E-2</v>
      </c>
      <c r="E141" s="11">
        <f t="shared" si="14"/>
        <v>0.34052544830488019</v>
      </c>
      <c r="F141" s="32">
        <f t="shared" si="15"/>
        <v>0.62272727272727268</v>
      </c>
      <c r="G141" s="32">
        <f t="shared" si="16"/>
        <v>0.61818181818181817</v>
      </c>
      <c r="H141" s="32">
        <f t="shared" si="17"/>
        <v>0.63326956916812338</v>
      </c>
      <c r="I141" s="32">
        <f t="shared" si="18"/>
        <v>-1.0542296440850696E-2</v>
      </c>
      <c r="J141" s="39">
        <f t="shared" si="19"/>
        <v>1.5087750986305215E-2</v>
      </c>
    </row>
    <row r="142" spans="1:10" x14ac:dyDescent="0.35">
      <c r="A142" s="25">
        <v>43234</v>
      </c>
      <c r="B142" s="21">
        <v>-5.9066782764183041E-2</v>
      </c>
      <c r="C142" s="11">
        <f t="shared" si="20"/>
        <v>138</v>
      </c>
      <c r="D142" s="21">
        <v>1.6213200713722214E-2</v>
      </c>
      <c r="E142" s="11">
        <f t="shared" si="14"/>
        <v>0.35321653396814373</v>
      </c>
      <c r="F142" s="32">
        <f t="shared" si="15"/>
        <v>0.62727272727272732</v>
      </c>
      <c r="G142" s="32">
        <f t="shared" si="16"/>
        <v>0.62272727272727268</v>
      </c>
      <c r="H142" s="32">
        <f t="shared" si="17"/>
        <v>0.63803694327572247</v>
      </c>
      <c r="I142" s="32">
        <f t="shared" si="18"/>
        <v>-1.0764216002995153E-2</v>
      </c>
      <c r="J142" s="39">
        <f t="shared" si="19"/>
        <v>1.5309670548449783E-2</v>
      </c>
    </row>
    <row r="143" spans="1:10" x14ac:dyDescent="0.35">
      <c r="A143" s="25">
        <v>43241</v>
      </c>
      <c r="B143" s="21">
        <v>-9.9503308531679793E-3</v>
      </c>
      <c r="C143" s="11">
        <f t="shared" si="20"/>
        <v>139</v>
      </c>
      <c r="D143" s="21">
        <v>1.6222835506887384E-2</v>
      </c>
      <c r="E143" s="11">
        <f t="shared" si="14"/>
        <v>0.35353983718059045</v>
      </c>
      <c r="F143" s="32">
        <f t="shared" si="15"/>
        <v>0.63181818181818183</v>
      </c>
      <c r="G143" s="32">
        <f t="shared" si="16"/>
        <v>0.62727272727272732</v>
      </c>
      <c r="H143" s="32">
        <f t="shared" si="17"/>
        <v>0.63815811563793401</v>
      </c>
      <c r="I143" s="32">
        <f t="shared" si="18"/>
        <v>-6.3399338197521748E-3</v>
      </c>
      <c r="J143" s="39">
        <f t="shared" si="19"/>
        <v>1.0885388365206694E-2</v>
      </c>
    </row>
    <row r="144" spans="1:10" x14ac:dyDescent="0.35">
      <c r="A144" s="25">
        <v>43248</v>
      </c>
      <c r="B144" s="21">
        <v>0</v>
      </c>
      <c r="C144" s="11">
        <f t="shared" si="20"/>
        <v>140</v>
      </c>
      <c r="D144" s="21">
        <v>1.6511718007949636E-2</v>
      </c>
      <c r="E144" s="11">
        <f t="shared" si="14"/>
        <v>0.36323352120804697</v>
      </c>
      <c r="F144" s="32">
        <f t="shared" si="15"/>
        <v>0.63636363636363635</v>
      </c>
      <c r="G144" s="32">
        <f t="shared" si="16"/>
        <v>0.63181818181818183</v>
      </c>
      <c r="H144" s="32">
        <f t="shared" si="17"/>
        <v>0.641784775551548</v>
      </c>
      <c r="I144" s="32">
        <f t="shared" si="18"/>
        <v>-5.4211391879116499E-3</v>
      </c>
      <c r="J144" s="39">
        <f t="shared" si="19"/>
        <v>9.9665937333661692E-3</v>
      </c>
    </row>
    <row r="145" spans="1:10" x14ac:dyDescent="0.35">
      <c r="A145" s="25">
        <v>43255</v>
      </c>
      <c r="B145" s="21">
        <v>-3.4215080444514039E-2</v>
      </c>
      <c r="C145" s="11">
        <f t="shared" si="20"/>
        <v>141</v>
      </c>
      <c r="D145" s="21">
        <v>1.6543886758217469E-2</v>
      </c>
      <c r="E145" s="11">
        <f t="shared" si="14"/>
        <v>0.36431296942490982</v>
      </c>
      <c r="F145" s="32">
        <f t="shared" si="15"/>
        <v>0.64090909090909087</v>
      </c>
      <c r="G145" s="32">
        <f t="shared" si="16"/>
        <v>0.63636363636363635</v>
      </c>
      <c r="H145" s="32">
        <f t="shared" si="17"/>
        <v>0.64218784191296252</v>
      </c>
      <c r="I145" s="32">
        <f t="shared" si="18"/>
        <v>-1.2787510038716476E-3</v>
      </c>
      <c r="J145" s="39">
        <f t="shared" si="19"/>
        <v>5.8242055493261669E-3</v>
      </c>
    </row>
    <row r="146" spans="1:10" x14ac:dyDescent="0.35">
      <c r="A146" s="25">
        <v>43262</v>
      </c>
      <c r="B146" s="21">
        <v>-1.5357207685957053E-2</v>
      </c>
      <c r="C146" s="11">
        <f t="shared" si="20"/>
        <v>142</v>
      </c>
      <c r="D146" s="21">
        <v>1.6555334036074128E-2</v>
      </c>
      <c r="E146" s="11">
        <f t="shared" si="14"/>
        <v>0.36469709201492106</v>
      </c>
      <c r="F146" s="32">
        <f t="shared" si="15"/>
        <v>0.6454545454545455</v>
      </c>
      <c r="G146" s="32">
        <f t="shared" si="16"/>
        <v>0.64090909090909087</v>
      </c>
      <c r="H146" s="32">
        <f t="shared" si="17"/>
        <v>0.6423312352193572</v>
      </c>
      <c r="I146" s="32">
        <f t="shared" si="18"/>
        <v>3.1233102351883035E-3</v>
      </c>
      <c r="J146" s="39">
        <f t="shared" si="19"/>
        <v>1.4221443102663267E-3</v>
      </c>
    </row>
    <row r="147" spans="1:10" x14ac:dyDescent="0.35">
      <c r="A147" s="25">
        <v>43269</v>
      </c>
      <c r="B147" s="21">
        <v>2.3928086559248857E-2</v>
      </c>
      <c r="C147" s="11">
        <f t="shared" si="20"/>
        <v>143</v>
      </c>
      <c r="D147" s="21">
        <v>1.6935044630998482E-2</v>
      </c>
      <c r="E147" s="11">
        <f t="shared" si="14"/>
        <v>0.37743858558251192</v>
      </c>
      <c r="F147" s="32">
        <f t="shared" si="15"/>
        <v>0.65</v>
      </c>
      <c r="G147" s="32">
        <f t="shared" si="16"/>
        <v>0.6454545454545455</v>
      </c>
      <c r="H147" s="32">
        <f t="shared" si="17"/>
        <v>0.64707615175091848</v>
      </c>
      <c r="I147" s="32">
        <f t="shared" si="18"/>
        <v>2.9238482490815398E-3</v>
      </c>
      <c r="J147" s="39">
        <f t="shared" si="19"/>
        <v>1.6216062963729794E-3</v>
      </c>
    </row>
    <row r="148" spans="1:10" x14ac:dyDescent="0.35">
      <c r="A148" s="25">
        <v>43276</v>
      </c>
      <c r="B148" s="21">
        <v>1.6511718007949636E-2</v>
      </c>
      <c r="C148" s="11">
        <f t="shared" si="20"/>
        <v>144</v>
      </c>
      <c r="D148" s="21">
        <v>1.7229117580507054E-2</v>
      </c>
      <c r="E148" s="11">
        <f t="shared" si="14"/>
        <v>0.38730643927069358</v>
      </c>
      <c r="F148" s="32">
        <f t="shared" si="15"/>
        <v>0.65454545454545454</v>
      </c>
      <c r="G148" s="32">
        <f t="shared" si="16"/>
        <v>0.65</v>
      </c>
      <c r="H148" s="32">
        <f t="shared" si="17"/>
        <v>0.65073532050507155</v>
      </c>
      <c r="I148" s="32">
        <f t="shared" si="18"/>
        <v>3.8101340403829953E-3</v>
      </c>
      <c r="J148" s="39">
        <f t="shared" si="19"/>
        <v>7.3532050507152391E-4</v>
      </c>
    </row>
    <row r="149" spans="1:10" x14ac:dyDescent="0.35">
      <c r="A149" s="25">
        <v>43283</v>
      </c>
      <c r="B149" s="21">
        <v>3.9176604911649274E-2</v>
      </c>
      <c r="C149" s="11">
        <f t="shared" si="20"/>
        <v>145</v>
      </c>
      <c r="D149" s="21">
        <v>1.7289479779171415E-2</v>
      </c>
      <c r="E149" s="11">
        <f t="shared" si="14"/>
        <v>0.38933194126165283</v>
      </c>
      <c r="F149" s="32">
        <f t="shared" si="15"/>
        <v>0.65909090909090906</v>
      </c>
      <c r="G149" s="32">
        <f t="shared" si="16"/>
        <v>0.65454545454545454</v>
      </c>
      <c r="H149" s="32">
        <f t="shared" si="17"/>
        <v>0.6514846945643602</v>
      </c>
      <c r="I149" s="32">
        <f t="shared" si="18"/>
        <v>7.6062145265488601E-3</v>
      </c>
      <c r="J149" s="39">
        <f t="shared" si="19"/>
        <v>-3.0607599810943409E-3</v>
      </c>
    </row>
    <row r="150" spans="1:10" x14ac:dyDescent="0.35">
      <c r="A150" s="25">
        <v>43304</v>
      </c>
      <c r="B150" s="21">
        <v>2.2070395399242521E-2</v>
      </c>
      <c r="C150" s="11">
        <f t="shared" si="20"/>
        <v>146</v>
      </c>
      <c r="D150" s="21">
        <v>1.7300044285006155E-2</v>
      </c>
      <c r="E150" s="11">
        <f t="shared" si="14"/>
        <v>0.38968644172842259</v>
      </c>
      <c r="F150" s="32">
        <f t="shared" si="15"/>
        <v>0.66363636363636369</v>
      </c>
      <c r="G150" s="32">
        <f t="shared" si="16"/>
        <v>0.65909090909090906</v>
      </c>
      <c r="H150" s="32">
        <f t="shared" si="17"/>
        <v>0.65161578827552924</v>
      </c>
      <c r="I150" s="32">
        <f t="shared" si="18"/>
        <v>1.2020575360834451E-2</v>
      </c>
      <c r="J150" s="39">
        <f t="shared" si="19"/>
        <v>-7.475120815379821E-3</v>
      </c>
    </row>
    <row r="151" spans="1:10" x14ac:dyDescent="0.35">
      <c r="A151" s="25">
        <v>43325</v>
      </c>
      <c r="B151" s="21">
        <v>1.8100041643617937E-2</v>
      </c>
      <c r="C151" s="11">
        <f t="shared" si="20"/>
        <v>147</v>
      </c>
      <c r="D151" s="21">
        <v>1.7772169745797668E-2</v>
      </c>
      <c r="E151" s="11">
        <f t="shared" si="14"/>
        <v>0.40552899024348144</v>
      </c>
      <c r="F151" s="32">
        <f t="shared" si="15"/>
        <v>0.66818181818181821</v>
      </c>
      <c r="G151" s="32">
        <f t="shared" si="16"/>
        <v>0.66363636363636369</v>
      </c>
      <c r="H151" s="32">
        <f t="shared" si="17"/>
        <v>0.65745564334107875</v>
      </c>
      <c r="I151" s="32">
        <f t="shared" si="18"/>
        <v>1.0726174840739455E-2</v>
      </c>
      <c r="J151" s="39">
        <f t="shared" si="19"/>
        <v>-6.180720295284936E-3</v>
      </c>
    </row>
    <row r="152" spans="1:10" x14ac:dyDescent="0.35">
      <c r="A152" s="25">
        <v>43332</v>
      </c>
      <c r="B152" s="21">
        <v>-4.9531668242757024E-2</v>
      </c>
      <c r="C152" s="11">
        <f t="shared" si="20"/>
        <v>148</v>
      </c>
      <c r="D152" s="21">
        <v>1.778267807485566E-2</v>
      </c>
      <c r="E152" s="11">
        <f t="shared" si="14"/>
        <v>0.40588160565344966</v>
      </c>
      <c r="F152" s="32">
        <f t="shared" si="15"/>
        <v>0.67272727272727273</v>
      </c>
      <c r="G152" s="32">
        <f t="shared" si="16"/>
        <v>0.66818181818181821</v>
      </c>
      <c r="H152" s="32">
        <f t="shared" si="17"/>
        <v>0.65758520294548151</v>
      </c>
      <c r="I152" s="32">
        <f t="shared" si="18"/>
        <v>1.5142069781791223E-2</v>
      </c>
      <c r="J152" s="39">
        <f t="shared" si="19"/>
        <v>-1.0596615236336704E-2</v>
      </c>
    </row>
    <row r="153" spans="1:10" x14ac:dyDescent="0.35">
      <c r="A153" s="25">
        <v>43339</v>
      </c>
      <c r="B153" s="21">
        <v>8.8855133572084532E-3</v>
      </c>
      <c r="C153" s="11">
        <f t="shared" si="20"/>
        <v>149</v>
      </c>
      <c r="D153" s="21">
        <v>1.8100041643617937E-2</v>
      </c>
      <c r="E153" s="11">
        <f t="shared" si="14"/>
        <v>0.41653099475142258</v>
      </c>
      <c r="F153" s="32">
        <f t="shared" si="15"/>
        <v>0.67727272727272725</v>
      </c>
      <c r="G153" s="32">
        <f t="shared" si="16"/>
        <v>0.67272727272727273</v>
      </c>
      <c r="H153" s="32">
        <f t="shared" si="17"/>
        <v>0.66148925404929071</v>
      </c>
      <c r="I153" s="32">
        <f t="shared" si="18"/>
        <v>1.5783473223436539E-2</v>
      </c>
      <c r="J153" s="39">
        <f t="shared" si="19"/>
        <v>-1.123801867798202E-2</v>
      </c>
    </row>
    <row r="154" spans="1:10" x14ac:dyDescent="0.35">
      <c r="A154" s="25">
        <v>43353</v>
      </c>
      <c r="B154" s="21">
        <v>7.5997063116447952E-2</v>
      </c>
      <c r="C154" s="11">
        <f t="shared" si="20"/>
        <v>150</v>
      </c>
      <c r="D154" s="21">
        <v>1.8592833076615925E-2</v>
      </c>
      <c r="E154" s="11">
        <f t="shared" si="14"/>
        <v>0.43306700653944924</v>
      </c>
      <c r="F154" s="32">
        <f t="shared" si="15"/>
        <v>0.68181818181818177</v>
      </c>
      <c r="G154" s="32">
        <f t="shared" si="16"/>
        <v>0.67727272727272725</v>
      </c>
      <c r="H154" s="32">
        <f t="shared" si="17"/>
        <v>0.66751695439576009</v>
      </c>
      <c r="I154" s="32">
        <f t="shared" si="18"/>
        <v>1.4301227422421681E-2</v>
      </c>
      <c r="J154" s="39">
        <f t="shared" si="19"/>
        <v>-9.7557728769671614E-3</v>
      </c>
    </row>
    <row r="155" spans="1:10" x14ac:dyDescent="0.35">
      <c r="A155" s="25">
        <v>43360</v>
      </c>
      <c r="B155" s="21">
        <v>2.4755941725478171E-2</v>
      </c>
      <c r="C155" s="11">
        <f t="shared" si="20"/>
        <v>151</v>
      </c>
      <c r="D155" s="21">
        <v>1.871571819594112E-2</v>
      </c>
      <c r="E155" s="11">
        <f t="shared" si="14"/>
        <v>0.4371905152810121</v>
      </c>
      <c r="F155" s="32">
        <f t="shared" si="15"/>
        <v>0.6863636363636364</v>
      </c>
      <c r="G155" s="32">
        <f t="shared" si="16"/>
        <v>0.68181818181818177</v>
      </c>
      <c r="H155" s="32">
        <f t="shared" si="17"/>
        <v>0.66901340615251137</v>
      </c>
      <c r="I155" s="32">
        <f t="shared" si="18"/>
        <v>1.7350230211125028E-2</v>
      </c>
      <c r="J155" s="39">
        <f t="shared" si="19"/>
        <v>-1.2804775665670398E-2</v>
      </c>
    </row>
    <row r="156" spans="1:10" x14ac:dyDescent="0.35">
      <c r="A156" s="25">
        <v>43367</v>
      </c>
      <c r="B156" s="21">
        <v>4.9813705712219172E-2</v>
      </c>
      <c r="C156" s="11">
        <f t="shared" si="20"/>
        <v>152</v>
      </c>
      <c r="D156" s="21">
        <v>1.8717123952937991E-2</v>
      </c>
      <c r="E156" s="11">
        <f t="shared" si="14"/>
        <v>0.43723768658455919</v>
      </c>
      <c r="F156" s="32">
        <f t="shared" si="15"/>
        <v>0.69090909090909092</v>
      </c>
      <c r="G156" s="32">
        <f t="shared" si="16"/>
        <v>0.6863636363636364</v>
      </c>
      <c r="H156" s="32">
        <f t="shared" si="17"/>
        <v>0.6690305094129404</v>
      </c>
      <c r="I156" s="32">
        <f t="shared" si="18"/>
        <v>2.1878581496150518E-2</v>
      </c>
      <c r="J156" s="39">
        <f t="shared" si="19"/>
        <v>-1.7333126950695998E-2</v>
      </c>
    </row>
    <row r="157" spans="1:10" x14ac:dyDescent="0.35">
      <c r="A157" s="25">
        <v>43381</v>
      </c>
      <c r="B157" s="21">
        <v>2.4536252649469736E-2</v>
      </c>
      <c r="C157" s="11">
        <f t="shared" si="20"/>
        <v>153</v>
      </c>
      <c r="D157" s="21">
        <v>1.8791402617026522E-2</v>
      </c>
      <c r="E157" s="11">
        <f t="shared" si="14"/>
        <v>0.43973016673482157</v>
      </c>
      <c r="F157" s="32">
        <f t="shared" si="15"/>
        <v>0.69545454545454544</v>
      </c>
      <c r="G157" s="32">
        <f t="shared" si="16"/>
        <v>0.69090909090909092</v>
      </c>
      <c r="H157" s="32">
        <f t="shared" si="17"/>
        <v>0.66993372450185795</v>
      </c>
      <c r="I157" s="32">
        <f t="shared" si="18"/>
        <v>2.5520820952687484E-2</v>
      </c>
      <c r="J157" s="39">
        <f t="shared" si="19"/>
        <v>-2.0975366407232965E-2</v>
      </c>
    </row>
    <row r="158" spans="1:10" x14ac:dyDescent="0.35">
      <c r="A158" s="25">
        <v>43388</v>
      </c>
      <c r="B158" s="21">
        <v>-4.2865606771374618E-2</v>
      </c>
      <c r="C158" s="11">
        <f t="shared" si="20"/>
        <v>154</v>
      </c>
      <c r="D158" s="21">
        <v>2.0033825133197732E-2</v>
      </c>
      <c r="E158" s="11">
        <f t="shared" si="14"/>
        <v>0.48142065077617213</v>
      </c>
      <c r="F158" s="32">
        <f t="shared" si="15"/>
        <v>0.7</v>
      </c>
      <c r="G158" s="32">
        <f t="shared" si="16"/>
        <v>0.69545454545454544</v>
      </c>
      <c r="H158" s="32">
        <f t="shared" si="17"/>
        <v>0.684891218702951</v>
      </c>
      <c r="I158" s="32">
        <f t="shared" si="18"/>
        <v>1.5108781297048957E-2</v>
      </c>
      <c r="J158" s="39">
        <f t="shared" si="19"/>
        <v>-1.0563326751594437E-2</v>
      </c>
    </row>
    <row r="159" spans="1:10" x14ac:dyDescent="0.35">
      <c r="A159" s="25">
        <v>43395</v>
      </c>
      <c r="B159" s="21">
        <v>-1.5351178655761022E-2</v>
      </c>
      <c r="C159" s="11">
        <f t="shared" si="20"/>
        <v>155</v>
      </c>
      <c r="D159" s="21">
        <v>2.0153353847960583E-2</v>
      </c>
      <c r="E159" s="11">
        <f t="shared" si="14"/>
        <v>0.48543153267057032</v>
      </c>
      <c r="F159" s="32">
        <f t="shared" si="15"/>
        <v>0.70454545454545459</v>
      </c>
      <c r="G159" s="32">
        <f t="shared" si="16"/>
        <v>0.7</v>
      </c>
      <c r="H159" s="32">
        <f t="shared" si="17"/>
        <v>0.68631486543529763</v>
      </c>
      <c r="I159" s="32">
        <f t="shared" si="18"/>
        <v>1.8230589110156958E-2</v>
      </c>
      <c r="J159" s="39">
        <f t="shared" si="19"/>
        <v>-1.3685134564702328E-2</v>
      </c>
    </row>
    <row r="160" spans="1:10" x14ac:dyDescent="0.35">
      <c r="A160" s="25">
        <v>43402</v>
      </c>
      <c r="B160" s="21">
        <v>6.2118468098199445E-2</v>
      </c>
      <c r="C160" s="11">
        <f t="shared" si="20"/>
        <v>156</v>
      </c>
      <c r="D160" s="21">
        <v>2.018305593307863E-2</v>
      </c>
      <c r="E160" s="11">
        <f t="shared" si="14"/>
        <v>0.48642820995989122</v>
      </c>
      <c r="F160" s="32">
        <f t="shared" si="15"/>
        <v>0.70909090909090911</v>
      </c>
      <c r="G160" s="32">
        <f t="shared" si="16"/>
        <v>0.70454545454545459</v>
      </c>
      <c r="H160" s="32">
        <f t="shared" si="17"/>
        <v>0.68666820323926703</v>
      </c>
      <c r="I160" s="32">
        <f t="shared" si="18"/>
        <v>2.2422705851642077E-2</v>
      </c>
      <c r="J160" s="39">
        <f t="shared" si="19"/>
        <v>-1.7877251306187558E-2</v>
      </c>
    </row>
    <row r="161" spans="1:10" x14ac:dyDescent="0.35">
      <c r="A161" s="25">
        <v>43409</v>
      </c>
      <c r="B161" s="21">
        <v>1.6222835506887384E-2</v>
      </c>
      <c r="C161" s="11">
        <f t="shared" si="20"/>
        <v>157</v>
      </c>
      <c r="D161" s="21">
        <v>2.0481673285480565E-2</v>
      </c>
      <c r="E161" s="11">
        <f t="shared" si="14"/>
        <v>0.49644855473209404</v>
      </c>
      <c r="F161" s="32">
        <f t="shared" si="15"/>
        <v>0.71363636363636362</v>
      </c>
      <c r="G161" s="32">
        <f t="shared" si="16"/>
        <v>0.70909090909090911</v>
      </c>
      <c r="H161" s="32">
        <f t="shared" si="17"/>
        <v>0.69021101238059501</v>
      </c>
      <c r="I161" s="32">
        <f t="shared" si="18"/>
        <v>2.3425351255768612E-2</v>
      </c>
      <c r="J161" s="39">
        <f t="shared" si="19"/>
        <v>-1.8879896710314092E-2</v>
      </c>
    </row>
    <row r="162" spans="1:10" x14ac:dyDescent="0.35">
      <c r="A162" s="25">
        <v>43416</v>
      </c>
      <c r="B162" s="21">
        <v>1.7772169745797668E-2</v>
      </c>
      <c r="C162" s="11">
        <f t="shared" si="20"/>
        <v>158</v>
      </c>
      <c r="D162" s="21">
        <v>2.0696535100776455E-2</v>
      </c>
      <c r="E162" s="11">
        <f t="shared" si="14"/>
        <v>0.50365841527880562</v>
      </c>
      <c r="F162" s="32">
        <f t="shared" si="15"/>
        <v>0.71818181818181814</v>
      </c>
      <c r="G162" s="32">
        <f t="shared" si="16"/>
        <v>0.71363636363636362</v>
      </c>
      <c r="H162" s="32">
        <f t="shared" si="17"/>
        <v>0.6927492822825847</v>
      </c>
      <c r="I162" s="32">
        <f t="shared" si="18"/>
        <v>2.5432535899233444E-2</v>
      </c>
      <c r="J162" s="39">
        <f t="shared" si="19"/>
        <v>-2.0887081353778925E-2</v>
      </c>
    </row>
    <row r="163" spans="1:10" x14ac:dyDescent="0.35">
      <c r="A163" s="25">
        <v>43423</v>
      </c>
      <c r="B163" s="21">
        <v>-9.8850915881404152E-3</v>
      </c>
      <c r="C163" s="11">
        <f t="shared" si="20"/>
        <v>159</v>
      </c>
      <c r="D163" s="21">
        <v>2.1186278122833496E-2</v>
      </c>
      <c r="E163" s="11">
        <f t="shared" si="14"/>
        <v>0.52009213519266639</v>
      </c>
      <c r="F163" s="32">
        <f t="shared" si="15"/>
        <v>0.72272727272727277</v>
      </c>
      <c r="G163" s="32">
        <f t="shared" si="16"/>
        <v>0.71818181818181814</v>
      </c>
      <c r="H163" s="32">
        <f t="shared" si="17"/>
        <v>0.69850032010864438</v>
      </c>
      <c r="I163" s="32">
        <f t="shared" si="18"/>
        <v>2.4226952618628395E-2</v>
      </c>
      <c r="J163" s="39">
        <f t="shared" si="19"/>
        <v>-1.9681498073173764E-2</v>
      </c>
    </row>
    <row r="164" spans="1:10" x14ac:dyDescent="0.35">
      <c r="A164" s="25">
        <v>43430</v>
      </c>
      <c r="B164" s="21">
        <v>-1.6867253965241635E-2</v>
      </c>
      <c r="C164" s="11">
        <f t="shared" si="20"/>
        <v>160</v>
      </c>
      <c r="D164" s="21">
        <v>2.1270825347133863E-2</v>
      </c>
      <c r="E164" s="11">
        <f t="shared" si="14"/>
        <v>0.52292918511695252</v>
      </c>
      <c r="F164" s="32">
        <f t="shared" si="15"/>
        <v>0.72727272727272729</v>
      </c>
      <c r="G164" s="32">
        <f t="shared" si="16"/>
        <v>0.72272727272727277</v>
      </c>
      <c r="H164" s="32">
        <f t="shared" si="17"/>
        <v>0.69948823304278696</v>
      </c>
      <c r="I164" s="32">
        <f t="shared" si="18"/>
        <v>2.7784494229940337E-2</v>
      </c>
      <c r="J164" s="39">
        <f t="shared" si="19"/>
        <v>-2.3239039684485818E-2</v>
      </c>
    </row>
    <row r="165" spans="1:10" x14ac:dyDescent="0.35">
      <c r="A165" s="25">
        <v>43437</v>
      </c>
      <c r="B165" s="21">
        <v>5.1926802368212205E-3</v>
      </c>
      <c r="C165" s="11">
        <f t="shared" si="20"/>
        <v>161</v>
      </c>
      <c r="D165" s="21">
        <v>2.1568696658455202E-2</v>
      </c>
      <c r="E165" s="11">
        <f t="shared" si="14"/>
        <v>0.53292449588231794</v>
      </c>
      <c r="F165" s="32">
        <f t="shared" si="15"/>
        <v>0.73181818181818181</v>
      </c>
      <c r="G165" s="32">
        <f t="shared" si="16"/>
        <v>0.72727272727272729</v>
      </c>
      <c r="H165" s="32">
        <f t="shared" si="17"/>
        <v>0.70295707618277259</v>
      </c>
      <c r="I165" s="32">
        <f t="shared" si="18"/>
        <v>2.8861105635409223E-2</v>
      </c>
      <c r="J165" s="39">
        <f t="shared" si="19"/>
        <v>-2.4315651089954704E-2</v>
      </c>
    </row>
    <row r="166" spans="1:10" x14ac:dyDescent="0.35">
      <c r="A166" s="25">
        <v>43444</v>
      </c>
      <c r="B166" s="21">
        <v>-5.3073464203364125E-2</v>
      </c>
      <c r="C166" s="11">
        <f t="shared" si="20"/>
        <v>162</v>
      </c>
      <c r="D166" s="21">
        <v>2.2070395399242521E-2</v>
      </c>
      <c r="E166" s="11">
        <f t="shared" si="14"/>
        <v>0.54975939952750996</v>
      </c>
      <c r="F166" s="32">
        <f t="shared" si="15"/>
        <v>0.73636363636363633</v>
      </c>
      <c r="G166" s="32">
        <f t="shared" si="16"/>
        <v>0.73181818181818181</v>
      </c>
      <c r="H166" s="32">
        <f t="shared" si="17"/>
        <v>0.70875779529920657</v>
      </c>
      <c r="I166" s="32">
        <f t="shared" si="18"/>
        <v>2.7605841064429759E-2</v>
      </c>
      <c r="J166" s="39">
        <f t="shared" si="19"/>
        <v>-2.306038651897524E-2</v>
      </c>
    </row>
    <row r="167" spans="1:10" x14ac:dyDescent="0.35">
      <c r="A167" s="25">
        <v>43451</v>
      </c>
      <c r="B167" s="21">
        <v>1.0007616074426413E-2</v>
      </c>
      <c r="C167" s="11">
        <f t="shared" si="20"/>
        <v>163</v>
      </c>
      <c r="D167" s="21">
        <v>2.2496977638133322E-2</v>
      </c>
      <c r="E167" s="11">
        <f t="shared" si="14"/>
        <v>0.56407370870278717</v>
      </c>
      <c r="F167" s="32">
        <f t="shared" si="15"/>
        <v>0.74090909090909096</v>
      </c>
      <c r="G167" s="32">
        <f t="shared" si="16"/>
        <v>0.73636363636363633</v>
      </c>
      <c r="H167" s="32">
        <f t="shared" si="17"/>
        <v>0.71364801500329988</v>
      </c>
      <c r="I167" s="32">
        <f t="shared" si="18"/>
        <v>2.7261075905791077E-2</v>
      </c>
      <c r="J167" s="39">
        <f t="shared" si="19"/>
        <v>-2.2715621360336447E-2</v>
      </c>
    </row>
    <row r="168" spans="1:10" x14ac:dyDescent="0.35">
      <c r="A168" s="25">
        <v>43458</v>
      </c>
      <c r="B168" s="21">
        <v>-2.6267135636687707E-3</v>
      </c>
      <c r="C168" s="11">
        <f t="shared" si="20"/>
        <v>164</v>
      </c>
      <c r="D168" s="21">
        <v>2.2581293375885568E-2</v>
      </c>
      <c r="E168" s="11">
        <f t="shared" si="14"/>
        <v>0.5669029909102824</v>
      </c>
      <c r="F168" s="32">
        <f t="shared" si="15"/>
        <v>0.74545454545454548</v>
      </c>
      <c r="G168" s="32">
        <f t="shared" si="16"/>
        <v>0.74090909090909096</v>
      </c>
      <c r="H168" s="32">
        <f t="shared" si="17"/>
        <v>0.71460995398933302</v>
      </c>
      <c r="I168" s="32">
        <f t="shared" si="18"/>
        <v>3.0844591465212456E-2</v>
      </c>
      <c r="J168" s="39">
        <f t="shared" si="19"/>
        <v>-2.6299136919757937E-2</v>
      </c>
    </row>
    <row r="169" spans="1:10" x14ac:dyDescent="0.35">
      <c r="A169" s="25">
        <v>43465</v>
      </c>
      <c r="B169" s="21">
        <v>2.4862793047520322E-2</v>
      </c>
      <c r="C169" s="11">
        <f t="shared" si="20"/>
        <v>165</v>
      </c>
      <c r="D169" s="21">
        <v>2.2910149995759108E-2</v>
      </c>
      <c r="E169" s="11">
        <f t="shared" si="14"/>
        <v>0.57793803855653825</v>
      </c>
      <c r="F169" s="32">
        <f t="shared" si="15"/>
        <v>0.75</v>
      </c>
      <c r="G169" s="32">
        <f t="shared" si="16"/>
        <v>0.74545454545454548</v>
      </c>
      <c r="H169" s="32">
        <f t="shared" si="17"/>
        <v>0.71834702364604719</v>
      </c>
      <c r="I169" s="32">
        <f t="shared" si="18"/>
        <v>3.1652976353952811E-2</v>
      </c>
      <c r="J169" s="39">
        <f t="shared" si="19"/>
        <v>-2.7107521808498292E-2</v>
      </c>
    </row>
    <row r="170" spans="1:10" x14ac:dyDescent="0.35">
      <c r="A170" s="25">
        <v>43472</v>
      </c>
      <c r="B170" s="21">
        <v>2.9966913963089838E-2</v>
      </c>
      <c r="C170" s="11">
        <f t="shared" si="20"/>
        <v>166</v>
      </c>
      <c r="D170" s="21">
        <v>2.3123990086664367E-2</v>
      </c>
      <c r="E170" s="11">
        <f t="shared" si="14"/>
        <v>0.58511361432182651</v>
      </c>
      <c r="F170" s="32">
        <f t="shared" si="15"/>
        <v>0.75454545454545452</v>
      </c>
      <c r="G170" s="32">
        <f t="shared" si="16"/>
        <v>0.75</v>
      </c>
      <c r="H170" s="32">
        <f t="shared" si="17"/>
        <v>0.72076433740814227</v>
      </c>
      <c r="I170" s="32">
        <f t="shared" si="18"/>
        <v>3.3781117137312244E-2</v>
      </c>
      <c r="J170" s="39">
        <f t="shared" si="19"/>
        <v>-2.9235662591857725E-2</v>
      </c>
    </row>
    <row r="171" spans="1:10" x14ac:dyDescent="0.35">
      <c r="A171" s="25">
        <v>43486</v>
      </c>
      <c r="B171" s="21">
        <v>1.6935044630998482E-2</v>
      </c>
      <c r="C171" s="11">
        <f t="shared" si="20"/>
        <v>167</v>
      </c>
      <c r="D171" s="21">
        <v>2.3928086559248857E-2</v>
      </c>
      <c r="E171" s="11">
        <f t="shared" si="14"/>
        <v>0.6120957164019617</v>
      </c>
      <c r="F171" s="32">
        <f t="shared" si="15"/>
        <v>0.75909090909090904</v>
      </c>
      <c r="G171" s="32">
        <f t="shared" si="16"/>
        <v>0.75454545454545452</v>
      </c>
      <c r="H171" s="32">
        <f t="shared" si="17"/>
        <v>0.72976278425153884</v>
      </c>
      <c r="I171" s="32">
        <f t="shared" si="18"/>
        <v>2.9328124839370195E-2</v>
      </c>
      <c r="J171" s="39">
        <f t="shared" si="19"/>
        <v>-2.4782670293915676E-2</v>
      </c>
    </row>
    <row r="172" spans="1:10" x14ac:dyDescent="0.35">
      <c r="A172" s="25">
        <v>43493</v>
      </c>
      <c r="B172" s="21">
        <v>2.0033825133197732E-2</v>
      </c>
      <c r="C172" s="11">
        <f t="shared" si="20"/>
        <v>168</v>
      </c>
      <c r="D172" s="21">
        <v>2.4536252649469736E-2</v>
      </c>
      <c r="E172" s="11">
        <f t="shared" si="14"/>
        <v>0.63250321735178361</v>
      </c>
      <c r="F172" s="32">
        <f t="shared" si="15"/>
        <v>0.76363636363636367</v>
      </c>
      <c r="G172" s="32">
        <f t="shared" si="16"/>
        <v>0.75909090909090904</v>
      </c>
      <c r="H172" s="32">
        <f t="shared" si="17"/>
        <v>0.73647094661203094</v>
      </c>
      <c r="I172" s="32">
        <f t="shared" si="18"/>
        <v>2.7165417024332728E-2</v>
      </c>
      <c r="J172" s="39">
        <f t="shared" si="19"/>
        <v>-2.2619962478878097E-2</v>
      </c>
    </row>
    <row r="173" spans="1:10" x14ac:dyDescent="0.35">
      <c r="A173" s="25">
        <v>43500</v>
      </c>
      <c r="B173" s="21">
        <v>-2.7467043554678182E-2</v>
      </c>
      <c r="C173" s="11">
        <f t="shared" si="20"/>
        <v>169</v>
      </c>
      <c r="D173" s="21">
        <v>2.4683986980648696E-2</v>
      </c>
      <c r="E173" s="11">
        <f t="shared" si="14"/>
        <v>0.63746056132793483</v>
      </c>
      <c r="F173" s="32">
        <f t="shared" si="15"/>
        <v>0.76818181818181819</v>
      </c>
      <c r="G173" s="32">
        <f t="shared" si="16"/>
        <v>0.76363636363636367</v>
      </c>
      <c r="H173" s="32">
        <f t="shared" si="17"/>
        <v>0.73808755434927897</v>
      </c>
      <c r="I173" s="32">
        <f t="shared" si="18"/>
        <v>3.0094263832539214E-2</v>
      </c>
      <c r="J173" s="39">
        <f t="shared" si="19"/>
        <v>-2.5548809287084695E-2</v>
      </c>
    </row>
    <row r="174" spans="1:10" x14ac:dyDescent="0.35">
      <c r="A174" s="25">
        <v>43507</v>
      </c>
      <c r="B174" s="21">
        <v>-1.1614976549214102E-2</v>
      </c>
      <c r="C174" s="11">
        <f t="shared" si="20"/>
        <v>170</v>
      </c>
      <c r="D174" s="21">
        <v>2.4755941725478171E-2</v>
      </c>
      <c r="E174" s="11">
        <f t="shared" si="14"/>
        <v>0.63987506050351106</v>
      </c>
      <c r="F174" s="32">
        <f t="shared" si="15"/>
        <v>0.77272727272727271</v>
      </c>
      <c r="G174" s="32">
        <f t="shared" si="16"/>
        <v>0.76818181818181819</v>
      </c>
      <c r="H174" s="32">
        <f t="shared" si="17"/>
        <v>0.73887308556786024</v>
      </c>
      <c r="I174" s="32">
        <f t="shared" si="18"/>
        <v>3.3854187159412463E-2</v>
      </c>
      <c r="J174" s="39">
        <f t="shared" si="19"/>
        <v>-2.9308732613957944E-2</v>
      </c>
    </row>
    <row r="175" spans="1:10" x14ac:dyDescent="0.35">
      <c r="A175" s="25">
        <v>43514</v>
      </c>
      <c r="B175" s="21">
        <v>-1.330933136878038E-2</v>
      </c>
      <c r="C175" s="11">
        <f t="shared" si="20"/>
        <v>171</v>
      </c>
      <c r="D175" s="21">
        <v>2.4862793047520322E-2</v>
      </c>
      <c r="E175" s="11">
        <f t="shared" si="14"/>
        <v>0.64346054231699557</v>
      </c>
      <c r="F175" s="32">
        <f t="shared" si="15"/>
        <v>0.77727272727272723</v>
      </c>
      <c r="G175" s="32">
        <f t="shared" si="16"/>
        <v>0.77272727272727271</v>
      </c>
      <c r="H175" s="32">
        <f t="shared" si="17"/>
        <v>0.74003734503000862</v>
      </c>
      <c r="I175" s="32">
        <f t="shared" si="18"/>
        <v>3.7235382242718607E-2</v>
      </c>
      <c r="J175" s="39">
        <f t="shared" si="19"/>
        <v>-3.2689927697264087E-2</v>
      </c>
    </row>
    <row r="176" spans="1:10" x14ac:dyDescent="0.35">
      <c r="A176" s="25">
        <v>43521</v>
      </c>
      <c r="B176" s="21">
        <v>6.2653499107203281E-3</v>
      </c>
      <c r="C176" s="11">
        <f t="shared" si="20"/>
        <v>172</v>
      </c>
      <c r="D176" s="21">
        <v>2.5212546434708723E-2</v>
      </c>
      <c r="E176" s="11">
        <f t="shared" si="14"/>
        <v>0.6551967977511951</v>
      </c>
      <c r="F176" s="32">
        <f t="shared" si="15"/>
        <v>0.78181818181818186</v>
      </c>
      <c r="G176" s="32">
        <f t="shared" si="16"/>
        <v>0.77727272727272723</v>
      </c>
      <c r="H176" s="32">
        <f t="shared" si="17"/>
        <v>0.74382947209367434</v>
      </c>
      <c r="I176" s="32">
        <f t="shared" si="18"/>
        <v>3.7988709724507519E-2</v>
      </c>
      <c r="J176" s="39">
        <f t="shared" si="19"/>
        <v>-3.3443255179052889E-2</v>
      </c>
    </row>
    <row r="177" spans="1:10" x14ac:dyDescent="0.35">
      <c r="A177" s="25">
        <v>43528</v>
      </c>
      <c r="B177" s="21">
        <v>-1.2619232479690485E-2</v>
      </c>
      <c r="C177" s="11">
        <f t="shared" si="20"/>
        <v>173</v>
      </c>
      <c r="D177" s="21">
        <v>2.5282385840892256E-2</v>
      </c>
      <c r="E177" s="11">
        <f t="shared" si="14"/>
        <v>0.65754031504185473</v>
      </c>
      <c r="F177" s="32">
        <f t="shared" si="15"/>
        <v>0.78636363636363638</v>
      </c>
      <c r="G177" s="32">
        <f t="shared" si="16"/>
        <v>0.78181818181818186</v>
      </c>
      <c r="H177" s="32">
        <f t="shared" si="17"/>
        <v>0.74458322129700805</v>
      </c>
      <c r="I177" s="32">
        <f t="shared" si="18"/>
        <v>4.1780415066628329E-2</v>
      </c>
      <c r="J177" s="39">
        <f t="shared" si="19"/>
        <v>-3.723496052117381E-2</v>
      </c>
    </row>
    <row r="178" spans="1:10" x14ac:dyDescent="0.35">
      <c r="A178" s="25">
        <v>43535</v>
      </c>
      <c r="B178" s="21">
        <v>-1.9631908145795289E-3</v>
      </c>
      <c r="C178" s="11">
        <f t="shared" si="20"/>
        <v>174</v>
      </c>
      <c r="D178" s="21">
        <v>2.5486841923837055E-2</v>
      </c>
      <c r="E178" s="11">
        <f t="shared" si="14"/>
        <v>0.66440100289338799</v>
      </c>
      <c r="F178" s="32">
        <f t="shared" si="15"/>
        <v>0.79090909090909089</v>
      </c>
      <c r="G178" s="32">
        <f t="shared" si="16"/>
        <v>0.78636363636363638</v>
      </c>
      <c r="H178" s="32">
        <f t="shared" si="17"/>
        <v>0.74678315442384302</v>
      </c>
      <c r="I178" s="32">
        <f t="shared" si="18"/>
        <v>4.4125936485247874E-2</v>
      </c>
      <c r="J178" s="39">
        <f t="shared" si="19"/>
        <v>-3.9580481939793355E-2</v>
      </c>
    </row>
    <row r="179" spans="1:10" x14ac:dyDescent="0.35">
      <c r="A179" s="25">
        <v>43542</v>
      </c>
      <c r="B179" s="21">
        <v>2.018305593307863E-2</v>
      </c>
      <c r="C179" s="11">
        <f t="shared" si="20"/>
        <v>175</v>
      </c>
      <c r="D179" s="21">
        <v>2.5555449173096548E-2</v>
      </c>
      <c r="E179" s="11">
        <f t="shared" si="14"/>
        <v>0.66670317417018388</v>
      </c>
      <c r="F179" s="32">
        <f t="shared" si="15"/>
        <v>0.79545454545454541</v>
      </c>
      <c r="G179" s="32">
        <f t="shared" si="16"/>
        <v>0.79090909090909089</v>
      </c>
      <c r="H179" s="32">
        <f t="shared" si="17"/>
        <v>0.74751912456034098</v>
      </c>
      <c r="I179" s="32">
        <f t="shared" si="18"/>
        <v>4.7935420894204439E-2</v>
      </c>
      <c r="J179" s="39">
        <f t="shared" si="19"/>
        <v>-4.338996634874992E-2</v>
      </c>
    </row>
    <row r="180" spans="1:10" x14ac:dyDescent="0.35">
      <c r="A180" s="25">
        <v>43549</v>
      </c>
      <c r="B180" s="21">
        <v>3.1841977546027009E-2</v>
      </c>
      <c r="C180" s="11">
        <f t="shared" si="20"/>
        <v>176</v>
      </c>
      <c r="D180" s="21">
        <v>2.5842156583848929E-2</v>
      </c>
      <c r="E180" s="11">
        <f t="shared" si="14"/>
        <v>0.67632387129771554</v>
      </c>
      <c r="F180" s="32">
        <f t="shared" si="15"/>
        <v>0.8</v>
      </c>
      <c r="G180" s="32">
        <f t="shared" si="16"/>
        <v>0.79545454545454541</v>
      </c>
      <c r="H180" s="32">
        <f t="shared" si="17"/>
        <v>0.75058248002478023</v>
      </c>
      <c r="I180" s="32">
        <f t="shared" si="18"/>
        <v>4.9417519975219815E-2</v>
      </c>
      <c r="J180" s="39">
        <f t="shared" si="19"/>
        <v>-4.4872065429765184E-2</v>
      </c>
    </row>
    <row r="181" spans="1:10" x14ac:dyDescent="0.35">
      <c r="A181" s="25">
        <v>43556</v>
      </c>
      <c r="B181" s="21">
        <v>5.9213529962911494E-2</v>
      </c>
      <c r="C181" s="11">
        <f t="shared" si="20"/>
        <v>177</v>
      </c>
      <c r="D181" s="21">
        <v>2.5920890820029612E-2</v>
      </c>
      <c r="E181" s="11">
        <f t="shared" si="14"/>
        <v>0.67896586174321583</v>
      </c>
      <c r="F181" s="32">
        <f t="shared" si="15"/>
        <v>0.80454545454545456</v>
      </c>
      <c r="G181" s="32">
        <f t="shared" si="16"/>
        <v>0.8</v>
      </c>
      <c r="H181" s="32">
        <f t="shared" si="17"/>
        <v>0.75142025362370868</v>
      </c>
      <c r="I181" s="32">
        <f t="shared" si="18"/>
        <v>5.3125200921745885E-2</v>
      </c>
      <c r="J181" s="39">
        <f t="shared" si="19"/>
        <v>-4.8579746376291366E-2</v>
      </c>
    </row>
    <row r="182" spans="1:10" x14ac:dyDescent="0.35">
      <c r="A182" s="25">
        <v>43563</v>
      </c>
      <c r="B182" s="21">
        <v>5.1403178459964852E-2</v>
      </c>
      <c r="C182" s="11">
        <f t="shared" si="20"/>
        <v>178</v>
      </c>
      <c r="D182" s="21">
        <v>2.5940021008615886E-2</v>
      </c>
      <c r="E182" s="11">
        <f t="shared" si="14"/>
        <v>0.67960779056500009</v>
      </c>
      <c r="F182" s="32">
        <f t="shared" si="15"/>
        <v>0.80909090909090908</v>
      </c>
      <c r="G182" s="32">
        <f t="shared" si="16"/>
        <v>0.80454545454545456</v>
      </c>
      <c r="H182" s="32">
        <f t="shared" si="17"/>
        <v>0.75162358226436699</v>
      </c>
      <c r="I182" s="32">
        <f t="shared" si="18"/>
        <v>5.7467326826542098E-2</v>
      </c>
      <c r="J182" s="39">
        <f t="shared" si="19"/>
        <v>-5.2921872281087579E-2</v>
      </c>
    </row>
    <row r="183" spans="1:10" x14ac:dyDescent="0.35">
      <c r="A183" s="25">
        <v>43570</v>
      </c>
      <c r="B183" s="21">
        <v>-2.9233176766405865E-2</v>
      </c>
      <c r="C183" s="11">
        <f t="shared" si="20"/>
        <v>179</v>
      </c>
      <c r="D183" s="21">
        <v>2.7228042438734713E-2</v>
      </c>
      <c r="E183" s="11">
        <f t="shared" si="14"/>
        <v>0.7228283827374351</v>
      </c>
      <c r="F183" s="32">
        <f t="shared" si="15"/>
        <v>0.8136363636363636</v>
      </c>
      <c r="G183" s="32">
        <f t="shared" si="16"/>
        <v>0.80909090909090908</v>
      </c>
      <c r="H183" s="32">
        <f t="shared" si="17"/>
        <v>0.76510733627012195</v>
      </c>
      <c r="I183" s="32">
        <f t="shared" si="18"/>
        <v>4.852902736624165E-2</v>
      </c>
      <c r="J183" s="39">
        <f t="shared" si="19"/>
        <v>-4.3983572820787131E-2</v>
      </c>
    </row>
    <row r="184" spans="1:10" x14ac:dyDescent="0.35">
      <c r="A184" s="25">
        <v>43577</v>
      </c>
      <c r="B184" s="21">
        <v>-4.1341619327008791E-2</v>
      </c>
      <c r="C184" s="11">
        <f t="shared" si="20"/>
        <v>180</v>
      </c>
      <c r="D184" s="21">
        <v>2.833357449201902E-2</v>
      </c>
      <c r="E184" s="11">
        <f t="shared" si="14"/>
        <v>0.75992539750072807</v>
      </c>
      <c r="F184" s="32">
        <f t="shared" si="15"/>
        <v>0.81818181818181823</v>
      </c>
      <c r="G184" s="32">
        <f t="shared" si="16"/>
        <v>0.8136363636363636</v>
      </c>
      <c r="H184" s="32">
        <f t="shared" si="17"/>
        <v>0.776350410301889</v>
      </c>
      <c r="I184" s="32">
        <f t="shared" si="18"/>
        <v>4.1831407879929228E-2</v>
      </c>
      <c r="J184" s="39">
        <f t="shared" si="19"/>
        <v>-3.7285953334474597E-2</v>
      </c>
    </row>
    <row r="185" spans="1:10" x14ac:dyDescent="0.35">
      <c r="A185" s="25">
        <v>43584</v>
      </c>
      <c r="B185" s="21">
        <v>4.0997622075594681E-2</v>
      </c>
      <c r="C185" s="11">
        <f t="shared" si="20"/>
        <v>181</v>
      </c>
      <c r="D185" s="21">
        <v>2.9593318428746945E-2</v>
      </c>
      <c r="E185" s="11">
        <f t="shared" si="14"/>
        <v>0.80219711570187047</v>
      </c>
      <c r="F185" s="32">
        <f t="shared" si="15"/>
        <v>0.82272727272727275</v>
      </c>
      <c r="G185" s="32">
        <f t="shared" si="16"/>
        <v>0.81818181818181823</v>
      </c>
      <c r="H185" s="32">
        <f t="shared" si="17"/>
        <v>0.78878052771882445</v>
      </c>
      <c r="I185" s="32">
        <f t="shared" si="18"/>
        <v>3.3946745008448298E-2</v>
      </c>
      <c r="J185" s="39">
        <f t="shared" si="19"/>
        <v>-2.9401290462993779E-2</v>
      </c>
    </row>
    <row r="186" spans="1:10" x14ac:dyDescent="0.35">
      <c r="A186" s="25">
        <v>43591</v>
      </c>
      <c r="B186" s="21">
        <v>-2.402622535174723E-2</v>
      </c>
      <c r="C186" s="11">
        <f t="shared" si="20"/>
        <v>182</v>
      </c>
      <c r="D186" s="21">
        <v>2.9966913963089838E-2</v>
      </c>
      <c r="E186" s="11">
        <f t="shared" si="14"/>
        <v>0.81473341350693684</v>
      </c>
      <c r="F186" s="32">
        <f t="shared" si="15"/>
        <v>0.82727272727272727</v>
      </c>
      <c r="G186" s="32">
        <f t="shared" si="16"/>
        <v>0.82272727272727275</v>
      </c>
      <c r="H186" s="32">
        <f t="shared" si="17"/>
        <v>0.79238753859527755</v>
      </c>
      <c r="I186" s="32">
        <f t="shared" si="18"/>
        <v>3.4885188677449719E-2</v>
      </c>
      <c r="J186" s="39">
        <f t="shared" si="19"/>
        <v>-3.03397341319952E-2</v>
      </c>
    </row>
    <row r="187" spans="1:10" x14ac:dyDescent="0.35">
      <c r="A187" s="25">
        <v>43598</v>
      </c>
      <c r="B187" s="21">
        <v>-2.6435211855928802E-4</v>
      </c>
      <c r="C187" s="11">
        <f t="shared" si="20"/>
        <v>183</v>
      </c>
      <c r="D187" s="21">
        <v>3.088965519195918E-2</v>
      </c>
      <c r="E187" s="11">
        <f t="shared" si="14"/>
        <v>0.84569673554574343</v>
      </c>
      <c r="F187" s="32">
        <f t="shared" si="15"/>
        <v>0.83181818181818179</v>
      </c>
      <c r="G187" s="32">
        <f t="shared" si="16"/>
        <v>0.82727272727272727</v>
      </c>
      <c r="H187" s="32">
        <f t="shared" si="17"/>
        <v>0.80113902763743761</v>
      </c>
      <c r="I187" s="32">
        <f t="shared" si="18"/>
        <v>3.0679154180744184E-2</v>
      </c>
      <c r="J187" s="39">
        <f t="shared" si="19"/>
        <v>-2.6133699635289664E-2</v>
      </c>
    </row>
    <row r="188" spans="1:10" x14ac:dyDescent="0.35">
      <c r="A188" s="25">
        <v>43612</v>
      </c>
      <c r="B188" s="21">
        <v>-5.1743791816399893E-3</v>
      </c>
      <c r="C188" s="11">
        <f t="shared" si="20"/>
        <v>184</v>
      </c>
      <c r="D188" s="21">
        <v>3.1559220180518877E-2</v>
      </c>
      <c r="E188" s="11">
        <f t="shared" si="14"/>
        <v>0.86816452577560788</v>
      </c>
      <c r="F188" s="32">
        <f t="shared" si="15"/>
        <v>0.83636363636363631</v>
      </c>
      <c r="G188" s="32">
        <f t="shared" si="16"/>
        <v>0.83181818181818179</v>
      </c>
      <c r="H188" s="32">
        <f t="shared" si="17"/>
        <v>0.80734786441546369</v>
      </c>
      <c r="I188" s="32">
        <f t="shared" si="18"/>
        <v>2.901577194817262E-2</v>
      </c>
      <c r="J188" s="39">
        <f t="shared" si="19"/>
        <v>-2.44703174027181E-2</v>
      </c>
    </row>
    <row r="189" spans="1:10" x14ac:dyDescent="0.35">
      <c r="A189" s="25">
        <v>43619</v>
      </c>
      <c r="B189" s="21">
        <v>6.2489175191496771E-2</v>
      </c>
      <c r="C189" s="11">
        <f t="shared" si="20"/>
        <v>185</v>
      </c>
      <c r="D189" s="21">
        <v>3.1629546336090913E-2</v>
      </c>
      <c r="E189" s="11">
        <f t="shared" si="14"/>
        <v>0.87052437633240631</v>
      </c>
      <c r="F189" s="32">
        <f t="shared" si="15"/>
        <v>0.84090909090909094</v>
      </c>
      <c r="G189" s="32">
        <f t="shared" si="16"/>
        <v>0.83636363636363631</v>
      </c>
      <c r="H189" s="32">
        <f t="shared" si="17"/>
        <v>0.8079930481238573</v>
      </c>
      <c r="I189" s="32">
        <f t="shared" si="18"/>
        <v>3.2916042785233635E-2</v>
      </c>
      <c r="J189" s="39">
        <f t="shared" si="19"/>
        <v>-2.8370588239779004E-2</v>
      </c>
    </row>
    <row r="190" spans="1:10" x14ac:dyDescent="0.35">
      <c r="A190" s="25">
        <v>43626</v>
      </c>
      <c r="B190" s="21">
        <v>-3.8930760027004921E-2</v>
      </c>
      <c r="C190" s="11">
        <f t="shared" si="20"/>
        <v>186</v>
      </c>
      <c r="D190" s="21">
        <v>3.1841977546027009E-2</v>
      </c>
      <c r="E190" s="11">
        <f t="shared" si="14"/>
        <v>0.87765267596675156</v>
      </c>
      <c r="F190" s="32">
        <f t="shared" si="15"/>
        <v>0.84545454545454546</v>
      </c>
      <c r="G190" s="32">
        <f t="shared" si="16"/>
        <v>0.84090909090909094</v>
      </c>
      <c r="H190" s="32">
        <f t="shared" si="17"/>
        <v>0.80993388317065307</v>
      </c>
      <c r="I190" s="32">
        <f t="shared" si="18"/>
        <v>3.552066228389239E-2</v>
      </c>
      <c r="J190" s="39">
        <f t="shared" si="19"/>
        <v>-3.0975207738437871E-2</v>
      </c>
    </row>
    <row r="191" spans="1:10" x14ac:dyDescent="0.35">
      <c r="A191" s="25">
        <v>43633</v>
      </c>
      <c r="B191" s="21">
        <v>-3.2716777641532812E-3</v>
      </c>
      <c r="C191" s="11">
        <f t="shared" si="20"/>
        <v>187</v>
      </c>
      <c r="D191" s="21">
        <v>3.3331268786449007E-2</v>
      </c>
      <c r="E191" s="11">
        <f t="shared" si="14"/>
        <v>0.92762703805661273</v>
      </c>
      <c r="F191" s="32">
        <f t="shared" si="15"/>
        <v>0.85</v>
      </c>
      <c r="G191" s="32">
        <f t="shared" si="16"/>
        <v>0.84545454545454546</v>
      </c>
      <c r="H191" s="32">
        <f t="shared" si="17"/>
        <v>0.82319946629754082</v>
      </c>
      <c r="I191" s="32">
        <f t="shared" si="18"/>
        <v>2.6800533702459162E-2</v>
      </c>
      <c r="J191" s="39">
        <f t="shared" si="19"/>
        <v>-2.2255079157004642E-2</v>
      </c>
    </row>
    <row r="192" spans="1:10" x14ac:dyDescent="0.35">
      <c r="A192" s="25">
        <v>43640</v>
      </c>
      <c r="B192" s="21">
        <v>2.2242282078221718E-3</v>
      </c>
      <c r="C192" s="11">
        <f t="shared" si="20"/>
        <v>188</v>
      </c>
      <c r="D192" s="21">
        <v>3.4548834675782604E-2</v>
      </c>
      <c r="E192" s="11">
        <f t="shared" si="14"/>
        <v>0.96848343804764458</v>
      </c>
      <c r="F192" s="32">
        <f t="shared" si="15"/>
        <v>0.8545454545454545</v>
      </c>
      <c r="G192" s="32">
        <f t="shared" si="16"/>
        <v>0.85</v>
      </c>
      <c r="H192" s="32">
        <f t="shared" si="17"/>
        <v>0.83359850676128211</v>
      </c>
      <c r="I192" s="32">
        <f t="shared" si="18"/>
        <v>2.0946947784172387E-2</v>
      </c>
      <c r="J192" s="39">
        <f t="shared" si="19"/>
        <v>-1.6401493238717868E-2</v>
      </c>
    </row>
    <row r="193" spans="1:10" x14ac:dyDescent="0.35">
      <c r="A193" s="25">
        <v>43647</v>
      </c>
      <c r="B193" s="21">
        <v>1.778267807485566E-2</v>
      </c>
      <c r="C193" s="11">
        <f t="shared" si="20"/>
        <v>189</v>
      </c>
      <c r="D193" s="21">
        <v>3.5867158032508471E-2</v>
      </c>
      <c r="E193" s="11">
        <f t="shared" si="14"/>
        <v>1.0127208356716793</v>
      </c>
      <c r="F193" s="32">
        <f t="shared" si="15"/>
        <v>0.85909090909090913</v>
      </c>
      <c r="G193" s="32">
        <f t="shared" si="16"/>
        <v>0.8545454545454545</v>
      </c>
      <c r="H193" s="32">
        <f t="shared" si="17"/>
        <v>0.84440323860896038</v>
      </c>
      <c r="I193" s="32">
        <f t="shared" si="18"/>
        <v>1.4687670481948745E-2</v>
      </c>
      <c r="J193" s="39">
        <f t="shared" si="19"/>
        <v>-1.0142215936494114E-2</v>
      </c>
    </row>
    <row r="194" spans="1:10" x14ac:dyDescent="0.35">
      <c r="A194" s="25">
        <v>43654</v>
      </c>
      <c r="B194" s="21">
        <v>-2.4217084276669135E-2</v>
      </c>
      <c r="C194" s="11">
        <f t="shared" si="20"/>
        <v>190</v>
      </c>
      <c r="D194" s="21">
        <v>3.5868018879442493E-2</v>
      </c>
      <c r="E194" s="11">
        <f t="shared" si="14"/>
        <v>1.0127497220810107</v>
      </c>
      <c r="F194" s="32">
        <f t="shared" si="15"/>
        <v>0.86363636363636365</v>
      </c>
      <c r="G194" s="32">
        <f t="shared" si="16"/>
        <v>0.85909090909090913</v>
      </c>
      <c r="H194" s="32">
        <f t="shared" si="17"/>
        <v>0.84441013926381392</v>
      </c>
      <c r="I194" s="32">
        <f t="shared" si="18"/>
        <v>1.9226224372549727E-2</v>
      </c>
      <c r="J194" s="39">
        <f t="shared" si="19"/>
        <v>-1.4680769827095208E-2</v>
      </c>
    </row>
    <row r="195" spans="1:10" x14ac:dyDescent="0.35">
      <c r="A195" s="25">
        <v>43661</v>
      </c>
      <c r="B195" s="21">
        <v>-1.7750056331916422E-2</v>
      </c>
      <c r="C195" s="11">
        <f t="shared" si="20"/>
        <v>191</v>
      </c>
      <c r="D195" s="21">
        <v>3.6911634141398281E-2</v>
      </c>
      <c r="E195" s="11">
        <f t="shared" si="14"/>
        <v>1.0477690692496047</v>
      </c>
      <c r="F195" s="32">
        <f t="shared" si="15"/>
        <v>0.86818181818181817</v>
      </c>
      <c r="G195" s="32">
        <f t="shared" si="16"/>
        <v>0.86363636363636365</v>
      </c>
      <c r="H195" s="32">
        <f t="shared" si="17"/>
        <v>0.85262749177328312</v>
      </c>
      <c r="I195" s="32">
        <f t="shared" si="18"/>
        <v>1.5554326408535046E-2</v>
      </c>
      <c r="J195" s="39">
        <f t="shared" si="19"/>
        <v>-1.1008871863080527E-2</v>
      </c>
    </row>
    <row r="196" spans="1:10" x14ac:dyDescent="0.35">
      <c r="A196" s="25">
        <v>43668</v>
      </c>
      <c r="B196" s="21">
        <v>-9.9267107756716207E-3</v>
      </c>
      <c r="C196" s="11">
        <f t="shared" si="20"/>
        <v>192</v>
      </c>
      <c r="D196" s="21">
        <v>3.8570483531325341E-2</v>
      </c>
      <c r="E196" s="11">
        <f t="shared" si="14"/>
        <v>1.1034330910438039</v>
      </c>
      <c r="F196" s="32">
        <f t="shared" si="15"/>
        <v>0.87272727272727268</v>
      </c>
      <c r="G196" s="32">
        <f t="shared" si="16"/>
        <v>0.86818181818181817</v>
      </c>
      <c r="H196" s="32">
        <f t="shared" si="17"/>
        <v>0.86508043352562281</v>
      </c>
      <c r="I196" s="32">
        <f t="shared" si="18"/>
        <v>7.6468392016498798E-3</v>
      </c>
      <c r="J196" s="39">
        <f t="shared" si="19"/>
        <v>-3.1013846561953606E-3</v>
      </c>
    </row>
    <row r="197" spans="1:10" x14ac:dyDescent="0.35">
      <c r="A197" s="25">
        <v>43675</v>
      </c>
      <c r="B197" s="21">
        <v>-4.3165155420256396E-2</v>
      </c>
      <c r="C197" s="11">
        <f t="shared" si="20"/>
        <v>193</v>
      </c>
      <c r="D197" s="21">
        <v>3.8573691985798665E-2</v>
      </c>
      <c r="E197" s="11">
        <f t="shared" si="14"/>
        <v>1.1035407533070651</v>
      </c>
      <c r="F197" s="32">
        <f t="shared" si="15"/>
        <v>0.87727272727272732</v>
      </c>
      <c r="G197" s="32">
        <f t="shared" si="16"/>
        <v>0.87272727272727268</v>
      </c>
      <c r="H197" s="32">
        <f t="shared" si="17"/>
        <v>0.86510379805207194</v>
      </c>
      <c r="I197" s="32">
        <f t="shared" si="18"/>
        <v>1.2168929220655378E-2</v>
      </c>
      <c r="J197" s="39">
        <f t="shared" si="19"/>
        <v>-7.6234746752007476E-3</v>
      </c>
    </row>
    <row r="198" spans="1:10" x14ac:dyDescent="0.35">
      <c r="A198" s="25">
        <v>43682</v>
      </c>
      <c r="B198" s="21">
        <v>-6.3423033746905038E-4</v>
      </c>
      <c r="C198" s="11">
        <f t="shared" si="20"/>
        <v>194</v>
      </c>
      <c r="D198" s="21">
        <v>3.9176604911649274E-2</v>
      </c>
      <c r="E198" s="11">
        <f t="shared" ref="E198:E224" si="21">(D198-$M$2)/$M$3</f>
        <v>1.1237719801130313</v>
      </c>
      <c r="F198" s="32">
        <f t="shared" ref="F198:F224" si="22">C198/$M$1</f>
        <v>0.88181818181818183</v>
      </c>
      <c r="G198" s="32">
        <f t="shared" ref="G198:G224" si="23">(C198-1)/$M$1</f>
        <v>0.87727272727272732</v>
      </c>
      <c r="H198" s="32">
        <f t="shared" ref="H198:H224" si="24">_xlfn.NORM.S.DIST(E198,1)</f>
        <v>0.86944511438298389</v>
      </c>
      <c r="I198" s="32">
        <f t="shared" ref="I198:I224" si="25">F198-H198</f>
        <v>1.2373067435197949E-2</v>
      </c>
      <c r="J198" s="39">
        <f t="shared" ref="J198:J224" si="26">H198-G198</f>
        <v>-7.8276128897434294E-3</v>
      </c>
    </row>
    <row r="199" spans="1:10" x14ac:dyDescent="0.35">
      <c r="A199" s="25">
        <v>43689</v>
      </c>
      <c r="B199" s="21">
        <v>-2.579781366524378E-2</v>
      </c>
      <c r="C199" s="11">
        <f t="shared" ref="C199:C224" si="27">1+C198</f>
        <v>195</v>
      </c>
      <c r="D199" s="21">
        <v>3.9745115594557651E-2</v>
      </c>
      <c r="E199" s="11">
        <f t="shared" si="21"/>
        <v>1.142848812064025</v>
      </c>
      <c r="F199" s="32">
        <f t="shared" si="22"/>
        <v>0.88636363636363635</v>
      </c>
      <c r="G199" s="32">
        <f t="shared" si="23"/>
        <v>0.88181818181818183</v>
      </c>
      <c r="H199" s="32">
        <f t="shared" si="24"/>
        <v>0.87344931579931417</v>
      </c>
      <c r="I199" s="32">
        <f t="shared" si="25"/>
        <v>1.2914320564322179E-2</v>
      </c>
      <c r="J199" s="39">
        <f t="shared" si="26"/>
        <v>-8.36886601886766E-3</v>
      </c>
    </row>
    <row r="200" spans="1:10" x14ac:dyDescent="0.35">
      <c r="A200" s="25">
        <v>43696</v>
      </c>
      <c r="B200" s="21">
        <v>2.0481673285480565E-2</v>
      </c>
      <c r="C200" s="11">
        <f t="shared" si="27"/>
        <v>196</v>
      </c>
      <c r="D200" s="21">
        <v>4.0932109914822455E-2</v>
      </c>
      <c r="E200" s="11">
        <f t="shared" si="21"/>
        <v>1.1826793585343807</v>
      </c>
      <c r="F200" s="32">
        <f t="shared" si="22"/>
        <v>0.89090909090909087</v>
      </c>
      <c r="G200" s="32">
        <f t="shared" si="23"/>
        <v>0.88636363636363635</v>
      </c>
      <c r="H200" s="32">
        <f t="shared" si="24"/>
        <v>0.88153187608969941</v>
      </c>
      <c r="I200" s="32">
        <f t="shared" si="25"/>
        <v>9.3772148193914662E-3</v>
      </c>
      <c r="J200" s="39">
        <f t="shared" si="26"/>
        <v>-4.831760273936947E-3</v>
      </c>
    </row>
    <row r="201" spans="1:10" x14ac:dyDescent="0.35">
      <c r="A201" s="25">
        <v>43703</v>
      </c>
      <c r="B201" s="21">
        <v>2.1186278122833496E-2</v>
      </c>
      <c r="C201" s="11">
        <f t="shared" si="27"/>
        <v>197</v>
      </c>
      <c r="D201" s="21">
        <v>4.0997622075594681E-2</v>
      </c>
      <c r="E201" s="11">
        <f t="shared" si="21"/>
        <v>1.1848776716345051</v>
      </c>
      <c r="F201" s="32">
        <f t="shared" si="22"/>
        <v>0.8954545454545455</v>
      </c>
      <c r="G201" s="32">
        <f t="shared" si="23"/>
        <v>0.89090909090909087</v>
      </c>
      <c r="H201" s="32">
        <f t="shared" si="24"/>
        <v>0.88196709159973441</v>
      </c>
      <c r="I201" s="32">
        <f t="shared" si="25"/>
        <v>1.3487453854811093E-2</v>
      </c>
      <c r="J201" s="39">
        <f t="shared" si="26"/>
        <v>-8.9419993093564631E-3</v>
      </c>
    </row>
    <row r="202" spans="1:10" x14ac:dyDescent="0.35">
      <c r="A202" s="25">
        <v>43710</v>
      </c>
      <c r="B202" s="21">
        <v>2.1270825347133863E-2</v>
      </c>
      <c r="C202" s="11">
        <f t="shared" si="27"/>
        <v>198</v>
      </c>
      <c r="D202" s="21">
        <v>4.2900071563173089E-2</v>
      </c>
      <c r="E202" s="11">
        <f t="shared" si="21"/>
        <v>1.2487158900899999</v>
      </c>
      <c r="F202" s="32">
        <f t="shared" si="22"/>
        <v>0.9</v>
      </c>
      <c r="G202" s="32">
        <f t="shared" si="23"/>
        <v>0.8954545454545455</v>
      </c>
      <c r="H202" s="32">
        <f t="shared" si="24"/>
        <v>0.89411549656065836</v>
      </c>
      <c r="I202" s="32">
        <f t="shared" si="25"/>
        <v>5.8845034393416595E-3</v>
      </c>
      <c r="J202" s="39">
        <f t="shared" si="26"/>
        <v>-1.3390488938871403E-3</v>
      </c>
    </row>
    <row r="203" spans="1:10" x14ac:dyDescent="0.35">
      <c r="A203" s="25">
        <v>43717</v>
      </c>
      <c r="B203" s="21">
        <v>1.7229117580507054E-2</v>
      </c>
      <c r="C203" s="11">
        <f t="shared" si="27"/>
        <v>199</v>
      </c>
      <c r="D203" s="21">
        <v>4.385188252884941E-2</v>
      </c>
      <c r="E203" s="11">
        <f t="shared" si="21"/>
        <v>1.2806546704633612</v>
      </c>
      <c r="F203" s="32">
        <f t="shared" si="22"/>
        <v>0.90454545454545454</v>
      </c>
      <c r="G203" s="32">
        <f t="shared" si="23"/>
        <v>0.9</v>
      </c>
      <c r="H203" s="32">
        <f t="shared" si="24"/>
        <v>0.89984250593457149</v>
      </c>
      <c r="I203" s="32">
        <f t="shared" si="25"/>
        <v>4.7029486108830509E-3</v>
      </c>
      <c r="J203" s="39">
        <f t="shared" si="26"/>
        <v>-1.5749406542853173E-4</v>
      </c>
    </row>
    <row r="204" spans="1:10" x14ac:dyDescent="0.35">
      <c r="A204" s="25">
        <v>43724</v>
      </c>
      <c r="B204" s="21">
        <v>-4.3010818993905854E-3</v>
      </c>
      <c r="C204" s="11">
        <f t="shared" si="27"/>
        <v>200</v>
      </c>
      <c r="D204" s="21">
        <v>4.4138146711845593E-2</v>
      </c>
      <c r="E204" s="11">
        <f t="shared" si="21"/>
        <v>1.2902604947280334</v>
      </c>
      <c r="F204" s="32">
        <f t="shared" si="22"/>
        <v>0.90909090909090906</v>
      </c>
      <c r="G204" s="32">
        <f t="shared" si="23"/>
        <v>0.90454545454545454</v>
      </c>
      <c r="H204" s="32">
        <f t="shared" si="24"/>
        <v>0.90151988582247533</v>
      </c>
      <c r="I204" s="32">
        <f t="shared" si="25"/>
        <v>7.5710232684337297E-3</v>
      </c>
      <c r="J204" s="39">
        <f t="shared" si="26"/>
        <v>-3.0255687229792105E-3</v>
      </c>
    </row>
    <row r="205" spans="1:10" x14ac:dyDescent="0.35">
      <c r="A205" s="25">
        <v>43731</v>
      </c>
      <c r="B205" s="21">
        <v>-1.7172468508600502E-2</v>
      </c>
      <c r="C205" s="11">
        <f t="shared" si="27"/>
        <v>201</v>
      </c>
      <c r="D205" s="21">
        <v>4.4677965334299567E-2</v>
      </c>
      <c r="E205" s="11">
        <f t="shared" si="21"/>
        <v>1.3083745415774064</v>
      </c>
      <c r="F205" s="32">
        <f t="shared" si="22"/>
        <v>0.91363636363636369</v>
      </c>
      <c r="G205" s="32">
        <f t="shared" si="23"/>
        <v>0.90909090909090906</v>
      </c>
      <c r="H205" s="32">
        <f t="shared" si="24"/>
        <v>0.90462684836807139</v>
      </c>
      <c r="I205" s="32">
        <f t="shared" si="25"/>
        <v>9.0095152682923008E-3</v>
      </c>
      <c r="J205" s="39">
        <f t="shared" si="26"/>
        <v>-4.4640607228376705E-3</v>
      </c>
    </row>
    <row r="206" spans="1:10" x14ac:dyDescent="0.35">
      <c r="A206" s="25">
        <v>43738</v>
      </c>
      <c r="B206" s="21">
        <v>-2.3469944436241629E-2</v>
      </c>
      <c r="C206" s="11">
        <f t="shared" si="27"/>
        <v>202</v>
      </c>
      <c r="D206" s="21">
        <v>4.9813705712219172E-2</v>
      </c>
      <c r="E206" s="11">
        <f t="shared" si="21"/>
        <v>1.4807084291875627</v>
      </c>
      <c r="F206" s="32">
        <f t="shared" si="22"/>
        <v>0.91818181818181821</v>
      </c>
      <c r="G206" s="32">
        <f t="shared" si="23"/>
        <v>0.91363636363636369</v>
      </c>
      <c r="H206" s="32">
        <f t="shared" si="24"/>
        <v>0.93065785658415334</v>
      </c>
      <c r="I206" s="32">
        <f t="shared" si="25"/>
        <v>-1.2476038402335132E-2</v>
      </c>
      <c r="J206" s="39">
        <f t="shared" si="26"/>
        <v>1.7021492947789651E-2</v>
      </c>
    </row>
    <row r="207" spans="1:10" x14ac:dyDescent="0.35">
      <c r="A207" s="25">
        <v>43745</v>
      </c>
      <c r="B207" s="21">
        <v>3.3331268786449007E-2</v>
      </c>
      <c r="C207" s="11">
        <f t="shared" si="27"/>
        <v>203</v>
      </c>
      <c r="D207" s="21">
        <v>5.0765553789119282E-2</v>
      </c>
      <c r="E207" s="11">
        <f t="shared" si="21"/>
        <v>1.5126484548578041</v>
      </c>
      <c r="F207" s="32">
        <f t="shared" si="22"/>
        <v>0.92272727272727273</v>
      </c>
      <c r="G207" s="32">
        <f t="shared" si="23"/>
        <v>0.91818181818181821</v>
      </c>
      <c r="H207" s="32">
        <f t="shared" si="24"/>
        <v>0.93481551044763977</v>
      </c>
      <c r="I207" s="32">
        <f t="shared" si="25"/>
        <v>-1.2088237720367045E-2</v>
      </c>
      <c r="J207" s="39">
        <f t="shared" si="26"/>
        <v>1.6633692265821565E-2</v>
      </c>
    </row>
    <row r="208" spans="1:10" x14ac:dyDescent="0.35">
      <c r="A208" s="25">
        <v>43752</v>
      </c>
      <c r="B208" s="21">
        <v>2.2496977638133322E-2</v>
      </c>
      <c r="C208" s="11">
        <f t="shared" si="27"/>
        <v>204</v>
      </c>
      <c r="D208" s="21">
        <v>5.1403178459964852E-2</v>
      </c>
      <c r="E208" s="11">
        <f t="shared" si="21"/>
        <v>1.5340444621083644</v>
      </c>
      <c r="F208" s="32">
        <f t="shared" si="22"/>
        <v>0.92727272727272725</v>
      </c>
      <c r="G208" s="32">
        <f t="shared" si="23"/>
        <v>0.92272727272727273</v>
      </c>
      <c r="H208" s="32">
        <f t="shared" si="24"/>
        <v>0.93749064255934111</v>
      </c>
      <c r="I208" s="32">
        <f t="shared" si="25"/>
        <v>-1.0217915286613866E-2</v>
      </c>
      <c r="J208" s="39">
        <f t="shared" si="26"/>
        <v>1.4763369832068385E-2</v>
      </c>
    </row>
    <row r="209" spans="1:10" x14ac:dyDescent="0.35">
      <c r="A209" s="25">
        <v>43759</v>
      </c>
      <c r="B209" s="21">
        <v>1.871571819594112E-2</v>
      </c>
      <c r="C209" s="11">
        <f t="shared" si="27"/>
        <v>205</v>
      </c>
      <c r="D209" s="21">
        <v>5.4961725718581711E-2</v>
      </c>
      <c r="E209" s="11">
        <f t="shared" si="21"/>
        <v>1.6534543695792572</v>
      </c>
      <c r="F209" s="32">
        <f t="shared" si="22"/>
        <v>0.93181818181818177</v>
      </c>
      <c r="G209" s="32">
        <f t="shared" si="23"/>
        <v>0.92727272727272725</v>
      </c>
      <c r="H209" s="32">
        <f t="shared" si="24"/>
        <v>0.95088078727907177</v>
      </c>
      <c r="I209" s="32">
        <f t="shared" si="25"/>
        <v>-1.9062605460890003E-2</v>
      </c>
      <c r="J209" s="39">
        <f t="shared" si="26"/>
        <v>2.3608060006344522E-2</v>
      </c>
    </row>
    <row r="210" spans="1:10" x14ac:dyDescent="0.35">
      <c r="A210" s="25">
        <v>43766</v>
      </c>
      <c r="B210" s="21">
        <v>-1.5113637810048184E-2</v>
      </c>
      <c r="C210" s="11">
        <f t="shared" si="27"/>
        <v>206</v>
      </c>
      <c r="D210" s="21">
        <v>5.7119067771599426E-2</v>
      </c>
      <c r="E210" s="11">
        <f t="shared" si="21"/>
        <v>1.7258457125100346</v>
      </c>
      <c r="F210" s="32">
        <f t="shared" si="22"/>
        <v>0.9363636363636364</v>
      </c>
      <c r="G210" s="32">
        <f t="shared" si="23"/>
        <v>0.93181818181818177</v>
      </c>
      <c r="H210" s="32">
        <f t="shared" si="24"/>
        <v>0.95781241327822919</v>
      </c>
      <c r="I210" s="32">
        <f t="shared" si="25"/>
        <v>-2.1448776914592793E-2</v>
      </c>
      <c r="J210" s="39">
        <f t="shared" si="26"/>
        <v>2.5994231460047423E-2</v>
      </c>
    </row>
    <row r="211" spans="1:10" x14ac:dyDescent="0.35">
      <c r="A211" s="25">
        <v>43773</v>
      </c>
      <c r="B211" s="21">
        <v>1.5821720393728457E-2</v>
      </c>
      <c r="C211" s="11">
        <f t="shared" si="27"/>
        <v>207</v>
      </c>
      <c r="D211" s="21">
        <v>5.7799613398280346E-2</v>
      </c>
      <c r="E211" s="11">
        <f t="shared" si="21"/>
        <v>1.7486819668593094</v>
      </c>
      <c r="F211" s="32">
        <f t="shared" si="22"/>
        <v>0.94090909090909092</v>
      </c>
      <c r="G211" s="32">
        <f t="shared" si="23"/>
        <v>0.9363636363636364</v>
      </c>
      <c r="H211" s="32">
        <f t="shared" si="24"/>
        <v>0.95982699555607487</v>
      </c>
      <c r="I211" s="32">
        <f t="shared" si="25"/>
        <v>-1.8917904646983952E-2</v>
      </c>
      <c r="J211" s="39">
        <f t="shared" si="26"/>
        <v>2.3463359192438471E-2</v>
      </c>
    </row>
    <row r="212" spans="1:10" x14ac:dyDescent="0.35">
      <c r="A212" s="25">
        <v>43780</v>
      </c>
      <c r="B212" s="21">
        <v>-7.0808258368028668E-4</v>
      </c>
      <c r="C212" s="11">
        <f t="shared" si="27"/>
        <v>208</v>
      </c>
      <c r="D212" s="21">
        <v>5.8953157038768307E-2</v>
      </c>
      <c r="E212" s="11">
        <f t="shared" si="21"/>
        <v>1.7873900489399288</v>
      </c>
      <c r="F212" s="32">
        <f t="shared" si="22"/>
        <v>0.94545454545454544</v>
      </c>
      <c r="G212" s="32">
        <f t="shared" si="23"/>
        <v>0.94090909090909092</v>
      </c>
      <c r="H212" s="32">
        <f t="shared" si="24"/>
        <v>0.96306276557997628</v>
      </c>
      <c r="I212" s="32">
        <f t="shared" si="25"/>
        <v>-1.760822012543084E-2</v>
      </c>
      <c r="J212" s="39">
        <f t="shared" si="26"/>
        <v>2.2153674670885359E-2</v>
      </c>
    </row>
    <row r="213" spans="1:10" x14ac:dyDescent="0.35">
      <c r="A213" s="25">
        <v>43794</v>
      </c>
      <c r="B213" s="21">
        <v>-1.7581101416396221E-2</v>
      </c>
      <c r="C213" s="11">
        <f t="shared" si="27"/>
        <v>209</v>
      </c>
      <c r="D213" s="21">
        <v>5.9213529962911494E-2</v>
      </c>
      <c r="E213" s="11">
        <f t="shared" si="21"/>
        <v>1.7961270712471578</v>
      </c>
      <c r="F213" s="32">
        <f t="shared" si="22"/>
        <v>0.95</v>
      </c>
      <c r="G213" s="32">
        <f t="shared" si="23"/>
        <v>0.94545454545454544</v>
      </c>
      <c r="H213" s="32">
        <f t="shared" si="24"/>
        <v>0.96376284503928888</v>
      </c>
      <c r="I213" s="32">
        <f t="shared" si="25"/>
        <v>-1.3762845039288929E-2</v>
      </c>
      <c r="J213" s="39">
        <f t="shared" si="26"/>
        <v>1.8308299584743448E-2</v>
      </c>
    </row>
    <row r="214" spans="1:10" x14ac:dyDescent="0.35">
      <c r="A214" s="25">
        <v>43801</v>
      </c>
      <c r="B214" s="21">
        <v>4.9454398201396682E-3</v>
      </c>
      <c r="C214" s="11">
        <f t="shared" si="27"/>
        <v>210</v>
      </c>
      <c r="D214" s="21">
        <v>5.9556780835624393E-2</v>
      </c>
      <c r="E214" s="11">
        <f t="shared" si="21"/>
        <v>1.8076451295926528</v>
      </c>
      <c r="F214" s="32">
        <f t="shared" si="22"/>
        <v>0.95454545454545459</v>
      </c>
      <c r="G214" s="32">
        <f t="shared" si="23"/>
        <v>0.95</v>
      </c>
      <c r="H214" s="32">
        <f t="shared" si="24"/>
        <v>0.96466912521282289</v>
      </c>
      <c r="I214" s="32">
        <f t="shared" si="25"/>
        <v>-1.0123670667368301E-2</v>
      </c>
      <c r="J214" s="39">
        <f t="shared" si="26"/>
        <v>1.4669125212822931E-2</v>
      </c>
    </row>
    <row r="215" spans="1:10" x14ac:dyDescent="0.35">
      <c r="A215" s="25">
        <v>43808</v>
      </c>
      <c r="B215" s="21">
        <v>2.5486841923837055E-2</v>
      </c>
      <c r="C215" s="11">
        <f t="shared" si="27"/>
        <v>211</v>
      </c>
      <c r="D215" s="21">
        <v>6.2118468098199445E-2</v>
      </c>
      <c r="E215" s="11">
        <f t="shared" si="21"/>
        <v>1.8936046003437439</v>
      </c>
      <c r="F215" s="32">
        <f t="shared" si="22"/>
        <v>0.95909090909090911</v>
      </c>
      <c r="G215" s="32">
        <f t="shared" si="23"/>
        <v>0.95454545454545459</v>
      </c>
      <c r="H215" s="32">
        <f t="shared" si="24"/>
        <v>0.97086124377991101</v>
      </c>
      <c r="I215" s="32">
        <f t="shared" si="25"/>
        <v>-1.1770334689001904E-2</v>
      </c>
      <c r="J215" s="39">
        <f t="shared" si="26"/>
        <v>1.6315789234456424E-2</v>
      </c>
    </row>
    <row r="216" spans="1:10" x14ac:dyDescent="0.35">
      <c r="A216" s="25">
        <v>43815</v>
      </c>
      <c r="B216" s="21">
        <v>1.440591261716662E-2</v>
      </c>
      <c r="C216" s="11">
        <f t="shared" si="27"/>
        <v>212</v>
      </c>
      <c r="D216" s="21">
        <v>6.2379668023473979E-2</v>
      </c>
      <c r="E216" s="11">
        <f t="shared" si="21"/>
        <v>1.9023693733372489</v>
      </c>
      <c r="F216" s="32">
        <f t="shared" si="22"/>
        <v>0.96363636363636362</v>
      </c>
      <c r="G216" s="32">
        <f t="shared" si="23"/>
        <v>0.95909090909090911</v>
      </c>
      <c r="H216" s="32">
        <f t="shared" si="24"/>
        <v>0.97143855898112785</v>
      </c>
      <c r="I216" s="32">
        <f t="shared" si="25"/>
        <v>-7.8021953447642289E-3</v>
      </c>
      <c r="J216" s="39">
        <f t="shared" si="26"/>
        <v>1.2347649890218748E-2</v>
      </c>
    </row>
    <row r="217" spans="1:10" x14ac:dyDescent="0.35">
      <c r="A217" s="25">
        <v>43822</v>
      </c>
      <c r="B217" s="21">
        <v>2.9593318428746945E-2</v>
      </c>
      <c r="C217" s="11">
        <f t="shared" si="27"/>
        <v>213</v>
      </c>
      <c r="D217" s="21">
        <v>6.2489175191496771E-2</v>
      </c>
      <c r="E217" s="11">
        <f t="shared" si="21"/>
        <v>1.906043974192791</v>
      </c>
      <c r="F217" s="32">
        <f t="shared" si="22"/>
        <v>0.96818181818181814</v>
      </c>
      <c r="G217" s="32">
        <f t="shared" si="23"/>
        <v>0.96363636363636362</v>
      </c>
      <c r="H217" s="32">
        <f t="shared" si="24"/>
        <v>0.9716777496977036</v>
      </c>
      <c r="I217" s="32">
        <f t="shared" si="25"/>
        <v>-3.4959315158854531E-3</v>
      </c>
      <c r="J217" s="39">
        <f t="shared" si="26"/>
        <v>8.0413860613399724E-3</v>
      </c>
    </row>
    <row r="218" spans="1:10" x14ac:dyDescent="0.35">
      <c r="A218" s="25">
        <v>43829</v>
      </c>
      <c r="B218" s="21">
        <v>1.1596390749080445E-2</v>
      </c>
      <c r="C218" s="11">
        <f t="shared" si="27"/>
        <v>214</v>
      </c>
      <c r="D218" s="21">
        <v>6.293325107986511E-2</v>
      </c>
      <c r="E218" s="11">
        <f t="shared" si="21"/>
        <v>1.9209452968074383</v>
      </c>
      <c r="F218" s="32">
        <f t="shared" si="22"/>
        <v>0.97272727272727277</v>
      </c>
      <c r="G218" s="32">
        <f t="shared" si="23"/>
        <v>0.96818181818181814</v>
      </c>
      <c r="H218" s="32">
        <f t="shared" si="24"/>
        <v>0.97263069783755018</v>
      </c>
      <c r="I218" s="32">
        <f t="shared" si="25"/>
        <v>9.6574889722589319E-5</v>
      </c>
      <c r="J218" s="39">
        <f t="shared" si="26"/>
        <v>4.4488796557320409E-3</v>
      </c>
    </row>
    <row r="219" spans="1:10" x14ac:dyDescent="0.35">
      <c r="A219" s="25">
        <v>43836</v>
      </c>
      <c r="B219" s="21">
        <v>1.2432202837178103E-2</v>
      </c>
      <c r="C219" s="11">
        <f t="shared" si="27"/>
        <v>215</v>
      </c>
      <c r="D219" s="21">
        <v>6.6015130574268388E-2</v>
      </c>
      <c r="E219" s="11">
        <f t="shared" si="21"/>
        <v>2.024360235128694</v>
      </c>
      <c r="F219" s="32">
        <f t="shared" si="22"/>
        <v>0.97727272727272729</v>
      </c>
      <c r="G219" s="32">
        <f t="shared" si="23"/>
        <v>0.97272727272727277</v>
      </c>
      <c r="H219" s="32">
        <f t="shared" si="24"/>
        <v>0.97853344995452074</v>
      </c>
      <c r="I219" s="32">
        <f t="shared" si="25"/>
        <v>-1.2607226817934469E-3</v>
      </c>
      <c r="J219" s="39">
        <f t="shared" si="26"/>
        <v>5.8061772272479661E-3</v>
      </c>
    </row>
    <row r="220" spans="1:10" x14ac:dyDescent="0.35">
      <c r="A220" s="25">
        <v>43843</v>
      </c>
      <c r="B220" s="21">
        <v>1.6555334036074128E-2</v>
      </c>
      <c r="C220" s="11">
        <f t="shared" si="27"/>
        <v>216</v>
      </c>
      <c r="D220" s="21">
        <v>6.6452715887930142E-2</v>
      </c>
      <c r="E220" s="11">
        <f t="shared" si="21"/>
        <v>2.0390437613031591</v>
      </c>
      <c r="F220" s="32">
        <f t="shared" si="22"/>
        <v>0.98181818181818181</v>
      </c>
      <c r="G220" s="32">
        <f t="shared" si="23"/>
        <v>0.97727272727272729</v>
      </c>
      <c r="H220" s="32">
        <f t="shared" si="24"/>
        <v>0.97927716989242219</v>
      </c>
      <c r="I220" s="32">
        <f t="shared" si="25"/>
        <v>2.5410119257596175E-3</v>
      </c>
      <c r="J220" s="39">
        <f t="shared" si="26"/>
        <v>2.0044426196949017E-3</v>
      </c>
    </row>
    <row r="221" spans="1:10" x14ac:dyDescent="0.35">
      <c r="A221" s="25">
        <v>43850</v>
      </c>
      <c r="B221" s="21">
        <v>1.1326093157551809E-2</v>
      </c>
      <c r="C221" s="11">
        <f t="shared" si="27"/>
        <v>217</v>
      </c>
      <c r="D221" s="21">
        <v>6.7052278058137904E-2</v>
      </c>
      <c r="E221" s="11">
        <f t="shared" si="21"/>
        <v>2.0591625508159854</v>
      </c>
      <c r="F221" s="32">
        <f t="shared" si="22"/>
        <v>0.98636363636363633</v>
      </c>
      <c r="G221" s="32">
        <f t="shared" si="23"/>
        <v>0.98181818181818181</v>
      </c>
      <c r="H221" s="32">
        <f t="shared" si="24"/>
        <v>0.98026066533192502</v>
      </c>
      <c r="I221" s="32">
        <f t="shared" si="25"/>
        <v>6.1029710317113128E-3</v>
      </c>
      <c r="J221" s="39">
        <f t="shared" si="26"/>
        <v>-1.5575164862567936E-3</v>
      </c>
    </row>
    <row r="222" spans="1:10" x14ac:dyDescent="0.35">
      <c r="A222" s="25">
        <v>43857</v>
      </c>
      <c r="B222" s="21">
        <v>-5.1354751658411198E-2</v>
      </c>
      <c r="C222" s="11">
        <f t="shared" si="27"/>
        <v>218</v>
      </c>
      <c r="D222" s="21">
        <v>6.7273180607424835E-2</v>
      </c>
      <c r="E222" s="11">
        <f t="shared" si="21"/>
        <v>2.0665751130368646</v>
      </c>
      <c r="F222" s="32">
        <f t="shared" si="22"/>
        <v>0.99090909090909096</v>
      </c>
      <c r="G222" s="32">
        <f t="shared" si="23"/>
        <v>0.98636363636363633</v>
      </c>
      <c r="H222" s="32">
        <f t="shared" si="24"/>
        <v>0.98061289606348756</v>
      </c>
      <c r="I222" s="32">
        <f t="shared" si="25"/>
        <v>1.0296194845603401E-2</v>
      </c>
      <c r="J222" s="39">
        <f t="shared" si="26"/>
        <v>-5.7507403001487711E-3</v>
      </c>
    </row>
    <row r="223" spans="1:10" x14ac:dyDescent="0.35">
      <c r="A223" s="25">
        <v>43864</v>
      </c>
      <c r="B223" s="21">
        <v>8.2922488972549599E-3</v>
      </c>
      <c r="C223" s="11">
        <f t="shared" si="27"/>
        <v>219</v>
      </c>
      <c r="D223" s="21">
        <v>7.5997063116447952E-2</v>
      </c>
      <c r="E223" s="11">
        <f t="shared" si="21"/>
        <v>2.3593119878013957</v>
      </c>
      <c r="F223" s="32">
        <f t="shared" si="22"/>
        <v>0.99545454545454548</v>
      </c>
      <c r="G223" s="32">
        <f t="shared" si="23"/>
        <v>0.99090909090909096</v>
      </c>
      <c r="H223" s="32">
        <f t="shared" si="24"/>
        <v>0.9908455720913838</v>
      </c>
      <c r="I223" s="32">
        <f t="shared" si="25"/>
        <v>4.6089733631616836E-3</v>
      </c>
      <c r="J223" s="39">
        <f t="shared" si="26"/>
        <v>-6.3518817707164388E-5</v>
      </c>
    </row>
    <row r="224" spans="1:10" x14ac:dyDescent="0.35">
      <c r="A224" s="25">
        <v>43871</v>
      </c>
      <c r="B224" s="21">
        <v>-1.6135700779497818E-3</v>
      </c>
      <c r="C224" s="11">
        <f t="shared" si="27"/>
        <v>220</v>
      </c>
      <c r="D224" s="21">
        <v>7.6492355205702245E-2</v>
      </c>
      <c r="E224" s="11">
        <f t="shared" si="21"/>
        <v>2.3759319111158073</v>
      </c>
      <c r="F224" s="32">
        <f t="shared" si="22"/>
        <v>1</v>
      </c>
      <c r="G224" s="32">
        <f t="shared" si="23"/>
        <v>0.99545454545454548</v>
      </c>
      <c r="H224" s="32">
        <f t="shared" si="24"/>
        <v>0.99124765370193957</v>
      </c>
      <c r="I224" s="32">
        <f t="shared" si="25"/>
        <v>8.7523462980604316E-3</v>
      </c>
      <c r="J224" s="39">
        <f t="shared" si="26"/>
        <v>-4.2068917526059124E-3</v>
      </c>
    </row>
  </sheetData>
  <sortState xmlns:xlrd2="http://schemas.microsoft.com/office/spreadsheetml/2017/richdata2" ref="D5:D224">
    <sortCondition ref="D5:D224"/>
  </sortState>
  <mergeCells count="4">
    <mergeCell ref="A1:J2"/>
    <mergeCell ref="E3:G3"/>
    <mergeCell ref="O1:T1"/>
    <mergeCell ref="P4:T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24"/>
  <sheetViews>
    <sheetView topLeftCell="A206" workbookViewId="0">
      <selection activeCell="B4" sqref="B4:D224"/>
    </sheetView>
  </sheetViews>
  <sheetFormatPr defaultRowHeight="14.5" x14ac:dyDescent="0.35"/>
  <cols>
    <col min="1" max="1" width="10.90625" style="11" customWidth="1"/>
    <col min="2" max="2" width="11.08984375" style="11" customWidth="1"/>
    <col min="3" max="3" width="11.36328125" style="11" customWidth="1"/>
    <col min="4" max="4" width="11" style="11" customWidth="1"/>
    <col min="5" max="5" width="8.7265625" style="11"/>
    <col min="6" max="6" width="11.81640625" style="11" customWidth="1"/>
    <col min="7" max="7" width="15.1796875" style="11" customWidth="1"/>
    <col min="8" max="8" width="13.26953125" style="11" customWidth="1"/>
    <col min="9" max="16384" width="8.7265625" style="11"/>
  </cols>
  <sheetData>
    <row r="1" spans="1:9" x14ac:dyDescent="0.35">
      <c r="A1" s="66" t="s">
        <v>131</v>
      </c>
      <c r="B1" s="60"/>
      <c r="C1" s="60"/>
      <c r="D1" s="60"/>
      <c r="F1" s="67" t="s">
        <v>0</v>
      </c>
      <c r="G1" s="67"/>
      <c r="H1" s="67"/>
      <c r="I1" s="67"/>
    </row>
    <row r="2" spans="1:9" x14ac:dyDescent="0.35">
      <c r="A2" s="66"/>
      <c r="B2" s="60"/>
      <c r="C2" s="60"/>
      <c r="D2" s="60"/>
      <c r="F2" s="49" t="s">
        <v>132</v>
      </c>
      <c r="G2" s="49">
        <v>0.05</v>
      </c>
      <c r="H2" s="49" t="s">
        <v>132</v>
      </c>
      <c r="I2" s="49">
        <v>0.01</v>
      </c>
    </row>
    <row r="3" spans="1:9" x14ac:dyDescent="0.35">
      <c r="A3" s="66"/>
      <c r="B3" s="60"/>
      <c r="C3" s="60"/>
      <c r="D3" s="60"/>
      <c r="F3" s="49" t="s">
        <v>133</v>
      </c>
      <c r="G3" s="49">
        <f>AVERAGE(B5:B224)</f>
        <v>4.518048897488725E-3</v>
      </c>
      <c r="H3" s="49" t="s">
        <v>134</v>
      </c>
      <c r="I3" s="49">
        <f>COUNT(B5:B224)</f>
        <v>220</v>
      </c>
    </row>
    <row r="4" spans="1:9" x14ac:dyDescent="0.35">
      <c r="A4" s="21" t="s">
        <v>3</v>
      </c>
      <c r="B4" s="21" t="s">
        <v>0</v>
      </c>
      <c r="C4" s="21" t="s">
        <v>1</v>
      </c>
      <c r="D4" s="21" t="s">
        <v>2</v>
      </c>
      <c r="F4" s="49" t="s">
        <v>135</v>
      </c>
      <c r="G4" s="49">
        <f>_xlfn.STDEV.S(B5:B224)</f>
        <v>2.0141555120548004E-2</v>
      </c>
      <c r="H4" s="49" t="s">
        <v>136</v>
      </c>
      <c r="I4" s="49">
        <f>ABS(G3*SQRT(I3)/G4)</f>
        <v>3.3271261526372617</v>
      </c>
    </row>
    <row r="5" spans="1:9" x14ac:dyDescent="0.35">
      <c r="A5" s="25">
        <v>42030</v>
      </c>
      <c r="B5" s="21">
        <v>5.1780332541119765E-2</v>
      </c>
      <c r="C5" s="21">
        <v>-7.6308193063324301E-2</v>
      </c>
      <c r="D5" s="21">
        <v>-4.6852554572724206E-2</v>
      </c>
      <c r="F5" s="49" t="s">
        <v>137</v>
      </c>
      <c r="G5" s="49">
        <f>_xlfn.T.INV(1-G2/2,I3-1)</f>
        <v>1.9708553671594748</v>
      </c>
      <c r="H5" s="49" t="s">
        <v>138</v>
      </c>
      <c r="I5" s="49">
        <f>_xlfn.T.INV(1-I2/2,I3-1)</f>
        <v>2.5984646612714064</v>
      </c>
    </row>
    <row r="6" spans="1:9" x14ac:dyDescent="0.35">
      <c r="A6" s="25">
        <v>42037</v>
      </c>
      <c r="B6" s="21">
        <v>-3.0745376421722835E-2</v>
      </c>
      <c r="C6" s="21">
        <v>-8.8496152769824993E-3</v>
      </c>
      <c r="D6" s="21">
        <v>4.4677965334299567E-2</v>
      </c>
      <c r="F6" s="49" t="s">
        <v>139</v>
      </c>
      <c r="G6" s="49">
        <f>_xlfn.Z.TEST(B5:B224,0)</f>
        <v>4.3873319945489944E-4</v>
      </c>
      <c r="H6" s="68" t="s">
        <v>181</v>
      </c>
      <c r="I6" s="68"/>
    </row>
    <row r="7" spans="1:9" x14ac:dyDescent="0.35">
      <c r="A7" s="25">
        <v>42051</v>
      </c>
      <c r="B7" s="21">
        <v>2.1171152232206315E-2</v>
      </c>
      <c r="C7" s="21">
        <v>-3.9045673768973103E-2</v>
      </c>
      <c r="D7" s="21">
        <v>5.7119067771599426E-2</v>
      </c>
    </row>
    <row r="8" spans="1:9" x14ac:dyDescent="0.35">
      <c r="A8" s="25">
        <v>42058</v>
      </c>
      <c r="B8" s="21">
        <v>-3.827254620487576E-2</v>
      </c>
      <c r="C8" s="21">
        <v>0</v>
      </c>
      <c r="D8" s="21">
        <v>1.5399215757880917E-2</v>
      </c>
      <c r="F8" s="67" t="s">
        <v>1</v>
      </c>
      <c r="G8" s="67"/>
      <c r="H8" s="67"/>
      <c r="I8" s="67"/>
    </row>
    <row r="9" spans="1:9" x14ac:dyDescent="0.35">
      <c r="A9" s="25">
        <v>42114</v>
      </c>
      <c r="B9" s="21">
        <v>3.6617363238223309E-2</v>
      </c>
      <c r="C9" s="21">
        <v>-4.5091571503065177E-2</v>
      </c>
      <c r="D9" s="21">
        <v>4.385188252884941E-2</v>
      </c>
      <c r="F9" s="49" t="s">
        <v>132</v>
      </c>
      <c r="G9" s="49">
        <v>0.05</v>
      </c>
      <c r="H9" s="49" t="s">
        <v>132</v>
      </c>
      <c r="I9" s="49">
        <v>0.01</v>
      </c>
    </row>
    <row r="10" spans="1:9" x14ac:dyDescent="0.35">
      <c r="A10" s="25">
        <v>42121</v>
      </c>
      <c r="B10" s="21">
        <v>1.6492462075725165E-2</v>
      </c>
      <c r="C10" s="21">
        <v>2.2320189090587601E-2</v>
      </c>
      <c r="D10" s="21">
        <v>1.5067432122119926E-2</v>
      </c>
      <c r="F10" s="49" t="s">
        <v>133</v>
      </c>
      <c r="G10" s="49">
        <f>AVERAGE(C5:C224)</f>
        <v>-6.1783055996301513E-3</v>
      </c>
      <c r="H10" s="49" t="s">
        <v>134</v>
      </c>
      <c r="I10" s="49">
        <f>COUNT(C5:C224)</f>
        <v>220</v>
      </c>
    </row>
    <row r="11" spans="1:9" x14ac:dyDescent="0.35">
      <c r="A11" s="25">
        <v>42128</v>
      </c>
      <c r="B11" s="21">
        <v>3.2190687272051946E-2</v>
      </c>
      <c r="C11" s="21">
        <v>-4.1141943331175185E-2</v>
      </c>
      <c r="D11" s="21">
        <v>-1.8373220256619294E-2</v>
      </c>
      <c r="F11" s="49" t="s">
        <v>135</v>
      </c>
      <c r="G11" s="49">
        <f>_xlfn.STDEV.S(C5:C224)</f>
        <v>3.829891075799266E-2</v>
      </c>
      <c r="H11" s="49" t="s">
        <v>136</v>
      </c>
      <c r="I11" s="49">
        <f>ABS(G10*SQRT(I10)/G11)</f>
        <v>2.3927333563255262</v>
      </c>
    </row>
    <row r="12" spans="1:9" x14ac:dyDescent="0.35">
      <c r="A12" s="25">
        <v>42135</v>
      </c>
      <c r="B12" s="21">
        <v>-3.440356713058202E-2</v>
      </c>
      <c r="C12" s="21">
        <v>-3.0459207484708574E-2</v>
      </c>
      <c r="D12" s="21">
        <v>-5.9780981755080667E-3</v>
      </c>
      <c r="F12" s="49" t="s">
        <v>137</v>
      </c>
      <c r="G12" s="49">
        <f>_xlfn.T.INV(1-G9/2,I10-1)</f>
        <v>1.9708553671594748</v>
      </c>
      <c r="H12" s="49" t="s">
        <v>138</v>
      </c>
      <c r="I12" s="49">
        <f>_xlfn.T.INV(1-I9/2,I10-1)</f>
        <v>2.5984646612714064</v>
      </c>
    </row>
    <row r="13" spans="1:9" x14ac:dyDescent="0.35">
      <c r="A13" s="25">
        <v>42142</v>
      </c>
      <c r="B13" s="21">
        <v>2.2128798585300375E-3</v>
      </c>
      <c r="C13" s="21">
        <v>-7.2681551434804814E-2</v>
      </c>
      <c r="D13" s="21">
        <v>-9.3708851733068661E-3</v>
      </c>
      <c r="F13" s="49" t="s">
        <v>139</v>
      </c>
      <c r="G13" s="49">
        <f>_xlfn.Z.TEST(C5:C224,0)</f>
        <v>0.99163830514126328</v>
      </c>
      <c r="H13" s="69" t="s">
        <v>140</v>
      </c>
      <c r="I13" s="70"/>
    </row>
    <row r="14" spans="1:9" x14ac:dyDescent="0.35">
      <c r="A14" s="25">
        <v>42149</v>
      </c>
      <c r="B14" s="21">
        <v>-2.054560880889137E-2</v>
      </c>
      <c r="C14" s="21">
        <v>6.1276554820814594E-2</v>
      </c>
      <c r="D14" s="21">
        <v>-1.1498266687373023E-2</v>
      </c>
    </row>
    <row r="15" spans="1:9" x14ac:dyDescent="0.35">
      <c r="A15" s="25">
        <v>42170</v>
      </c>
      <c r="B15" s="21">
        <v>3.203935374461666E-2</v>
      </c>
      <c r="C15" s="21">
        <v>1.854050791574249E-2</v>
      </c>
      <c r="D15" s="21">
        <v>-1.3739720689678365E-2</v>
      </c>
      <c r="F15" s="67" t="s">
        <v>2</v>
      </c>
      <c r="G15" s="67"/>
      <c r="H15" s="67"/>
      <c r="I15" s="67"/>
    </row>
    <row r="16" spans="1:9" x14ac:dyDescent="0.35">
      <c r="A16" s="25">
        <v>42177</v>
      </c>
      <c r="B16" s="21">
        <v>2.2272635609123223E-2</v>
      </c>
      <c r="C16" s="21">
        <v>-4.7012181997054599E-2</v>
      </c>
      <c r="D16" s="21">
        <v>-1.3506114141322108E-2</v>
      </c>
      <c r="F16" s="49" t="s">
        <v>132</v>
      </c>
      <c r="G16" s="49">
        <v>0.05</v>
      </c>
      <c r="H16" s="49" t="s">
        <v>132</v>
      </c>
      <c r="I16" s="49">
        <v>0.01</v>
      </c>
    </row>
    <row r="17" spans="1:9" x14ac:dyDescent="0.35">
      <c r="A17" s="25">
        <v>42184</v>
      </c>
      <c r="B17" s="21">
        <v>4.3956114730381293E-3</v>
      </c>
      <c r="C17" s="21">
        <v>5.998818229253443E-3</v>
      </c>
      <c r="D17" s="21">
        <v>9.9101020356674578E-4</v>
      </c>
      <c r="F17" s="49" t="s">
        <v>133</v>
      </c>
      <c r="G17" s="49">
        <f>AVERAGE(D5:D224)</f>
        <v>5.6869574959483729E-3</v>
      </c>
      <c r="H17" s="49" t="s">
        <v>134</v>
      </c>
      <c r="I17" s="49">
        <f>COUNT(D5:D224)</f>
        <v>220</v>
      </c>
    </row>
    <row r="18" spans="1:9" x14ac:dyDescent="0.35">
      <c r="A18" s="25">
        <v>42191</v>
      </c>
      <c r="B18" s="21">
        <v>3.4062357459188626E-2</v>
      </c>
      <c r="C18" s="21">
        <v>-1.9324272826402814E-2</v>
      </c>
      <c r="D18" s="21">
        <v>5.5034358901180185E-3</v>
      </c>
      <c r="F18" s="49" t="s">
        <v>135</v>
      </c>
      <c r="G18" s="49">
        <f>_xlfn.STDEV.S(D5:D224)</f>
        <v>2.9801105569772671E-2</v>
      </c>
      <c r="H18" s="49" t="s">
        <v>136</v>
      </c>
      <c r="I18" s="49">
        <f>G17*SQRT(I17)/G18</f>
        <v>2.8304725459855744</v>
      </c>
    </row>
    <row r="19" spans="1:9" x14ac:dyDescent="0.35">
      <c r="A19" s="25">
        <v>42205</v>
      </c>
      <c r="B19" s="21">
        <v>-2.320186655697198E-3</v>
      </c>
      <c r="C19" s="21">
        <v>6.6894234830030222E-2</v>
      </c>
      <c r="D19" s="21">
        <v>-6.9494283492555972E-2</v>
      </c>
      <c r="F19" s="49" t="s">
        <v>137</v>
      </c>
      <c r="G19" s="49">
        <f>_xlfn.T.INV(1-G16/2,I17-1)</f>
        <v>1.9708553671594748</v>
      </c>
      <c r="H19" s="49" t="s">
        <v>138</v>
      </c>
      <c r="I19" s="49">
        <f>_xlfn.T.INV(1-I16/2,I17-1)</f>
        <v>2.5984646612714064</v>
      </c>
    </row>
    <row r="20" spans="1:9" x14ac:dyDescent="0.35">
      <c r="A20" s="25">
        <v>42212</v>
      </c>
      <c r="B20" s="21">
        <v>-1.0507977598415093E-2</v>
      </c>
      <c r="C20" s="21">
        <v>8.9948236662939579E-2</v>
      </c>
      <c r="D20" s="21">
        <v>2.5920890820029612E-2</v>
      </c>
      <c r="F20" s="49" t="s">
        <v>139</v>
      </c>
      <c r="G20" s="49">
        <f>_xlfn.Z.TEST(D5:D224,0)</f>
        <v>2.3239649972175386E-3</v>
      </c>
      <c r="H20" s="68" t="s">
        <v>181</v>
      </c>
      <c r="I20" s="68"/>
    </row>
    <row r="21" spans="1:9" x14ac:dyDescent="0.35">
      <c r="A21" s="25">
        <v>42219</v>
      </c>
      <c r="B21" s="21">
        <v>1.3600365064684469E-2</v>
      </c>
      <c r="C21" s="21">
        <v>7.6562714104372903E-2</v>
      </c>
      <c r="D21" s="21">
        <v>2.5940021008615886E-2</v>
      </c>
    </row>
    <row r="22" spans="1:9" x14ac:dyDescent="0.35">
      <c r="A22" s="25">
        <v>42233</v>
      </c>
      <c r="B22" s="21">
        <v>2.7009459907491363E-2</v>
      </c>
      <c r="C22" s="21">
        <v>-3.1090587070031119E-2</v>
      </c>
      <c r="D22" s="21">
        <v>-6.3365846993133537E-2</v>
      </c>
    </row>
    <row r="23" spans="1:9" x14ac:dyDescent="0.35">
      <c r="A23" s="25">
        <v>42247</v>
      </c>
      <c r="B23" s="21">
        <v>4.7024938644862777E-2</v>
      </c>
      <c r="C23" s="21">
        <v>5.2219439811516249E-3</v>
      </c>
      <c r="D23" s="21">
        <v>-1.1560822401075971E-2</v>
      </c>
    </row>
    <row r="24" spans="1:9" x14ac:dyDescent="0.35">
      <c r="A24" s="25">
        <v>42254</v>
      </c>
      <c r="B24" s="21">
        <v>4.1528458696582275E-2</v>
      </c>
      <c r="C24" s="21">
        <v>-1.0471299867295366E-2</v>
      </c>
      <c r="D24" s="21">
        <v>1.8911257831171811E-3</v>
      </c>
    </row>
    <row r="25" spans="1:9" x14ac:dyDescent="0.35">
      <c r="A25" s="25">
        <v>42261</v>
      </c>
      <c r="B25" s="21">
        <v>1.6807118316381191E-2</v>
      </c>
      <c r="C25" s="21">
        <v>-2.0202707317519355E-2</v>
      </c>
      <c r="D25" s="21">
        <v>1.8717123952937991E-2</v>
      </c>
    </row>
    <row r="26" spans="1:9" x14ac:dyDescent="0.35">
      <c r="A26" s="25">
        <v>42268</v>
      </c>
      <c r="B26" s="21">
        <v>-1.3423020332140661E-2</v>
      </c>
      <c r="C26" s="21">
        <v>-4.8414294967487607E-2</v>
      </c>
      <c r="D26" s="21">
        <v>-7.0446227400083189E-3</v>
      </c>
    </row>
    <row r="27" spans="1:9" x14ac:dyDescent="0.35">
      <c r="A27" s="25">
        <v>42275</v>
      </c>
      <c r="B27" s="21">
        <v>1.2756131344436882E-2</v>
      </c>
      <c r="C27" s="21">
        <v>-4.1432853736205394E-2</v>
      </c>
      <c r="D27" s="21">
        <v>-1.5729301908543918E-2</v>
      </c>
    </row>
    <row r="28" spans="1:9" x14ac:dyDescent="0.35">
      <c r="A28" s="25">
        <v>42289</v>
      </c>
      <c r="B28" s="21">
        <v>2.1918685707646275E-2</v>
      </c>
      <c r="C28" s="21">
        <v>-3.7573480564423778E-2</v>
      </c>
      <c r="D28" s="21">
        <v>3.1559220180518877E-2</v>
      </c>
    </row>
    <row r="29" spans="1:9" x14ac:dyDescent="0.35">
      <c r="A29" s="25">
        <v>42296</v>
      </c>
      <c r="B29" s="21">
        <v>1.0111309604320695E-2</v>
      </c>
      <c r="C29" s="21">
        <v>-3.3840979842405684E-3</v>
      </c>
      <c r="D29" s="21">
        <v>2.1568696658455202E-2</v>
      </c>
    </row>
    <row r="30" spans="1:9" x14ac:dyDescent="0.35">
      <c r="A30" s="25">
        <v>42303</v>
      </c>
      <c r="B30" s="21">
        <v>3.8807895148553886E-2</v>
      </c>
      <c r="C30" s="21">
        <v>-4.0351295523567463E-2</v>
      </c>
      <c r="D30" s="21">
        <v>8.8407564604479915E-4</v>
      </c>
    </row>
    <row r="31" spans="1:9" x14ac:dyDescent="0.35">
      <c r="A31" s="25">
        <v>42310</v>
      </c>
      <c r="B31" s="21">
        <v>-3.9478810973787463E-2</v>
      </c>
      <c r="C31" s="21">
        <v>-2.1403908663153604E-2</v>
      </c>
      <c r="D31" s="21">
        <v>3.8570483531325341E-2</v>
      </c>
    </row>
    <row r="32" spans="1:9" x14ac:dyDescent="0.35">
      <c r="A32" s="25">
        <v>42317</v>
      </c>
      <c r="B32" s="21">
        <v>-3.0247040368424939E-3</v>
      </c>
      <c r="C32" s="21">
        <v>-2.6798193154724047E-2</v>
      </c>
      <c r="D32" s="21">
        <v>-7.3604257838773418E-3</v>
      </c>
    </row>
    <row r="33" spans="1:4" x14ac:dyDescent="0.35">
      <c r="A33" s="25">
        <v>42338</v>
      </c>
      <c r="B33" s="21">
        <v>1.1540296738866158E-2</v>
      </c>
      <c r="C33" s="21">
        <v>-4.3603637482132022E-2</v>
      </c>
      <c r="D33" s="21">
        <v>-1.4451118538174598E-2</v>
      </c>
    </row>
    <row r="34" spans="1:4" x14ac:dyDescent="0.35">
      <c r="A34" s="25">
        <v>42345</v>
      </c>
      <c r="B34" s="21">
        <v>0</v>
      </c>
      <c r="C34" s="21">
        <v>2.8828351899977595E-2</v>
      </c>
      <c r="D34" s="21">
        <v>-4.8717386613997875E-2</v>
      </c>
    </row>
    <row r="35" spans="1:4" x14ac:dyDescent="0.35">
      <c r="A35" s="25">
        <v>42352</v>
      </c>
      <c r="B35" s="21">
        <v>5.550623741740271E-2</v>
      </c>
      <c r="C35" s="21">
        <v>-3.7220009536226013E-2</v>
      </c>
      <c r="D35" s="21">
        <v>6.7018934844012617E-3</v>
      </c>
    </row>
    <row r="36" spans="1:4" x14ac:dyDescent="0.35">
      <c r="A36" s="25">
        <v>42359</v>
      </c>
      <c r="B36" s="21">
        <v>3.9295642371965089E-2</v>
      </c>
      <c r="C36" s="21">
        <v>-3.1386313820670718E-2</v>
      </c>
      <c r="D36" s="21">
        <v>2.5282385840892256E-2</v>
      </c>
    </row>
    <row r="37" spans="1:4" x14ac:dyDescent="0.35">
      <c r="A37" s="25">
        <v>42366</v>
      </c>
      <c r="B37" s="21">
        <v>1.117627386400501E-2</v>
      </c>
      <c r="C37" s="21">
        <v>2.8573372444056163E-2</v>
      </c>
      <c r="D37" s="21">
        <v>-7.8973350600052743E-4</v>
      </c>
    </row>
    <row r="38" spans="1:4" x14ac:dyDescent="0.35">
      <c r="A38" s="25">
        <v>42373</v>
      </c>
      <c r="B38" s="21">
        <v>3.9180001513817932E-2</v>
      </c>
      <c r="C38" s="21">
        <v>2.0906684819313643E-2</v>
      </c>
      <c r="D38" s="21">
        <v>-4.4528076688758376E-2</v>
      </c>
    </row>
    <row r="39" spans="1:4" x14ac:dyDescent="0.35">
      <c r="A39" s="25">
        <v>42401</v>
      </c>
      <c r="B39" s="21">
        <v>2.1881498982088743E-2</v>
      </c>
      <c r="C39" s="21">
        <v>5.7398538706032211E-2</v>
      </c>
      <c r="D39" s="21">
        <v>7.2277031214532635E-3</v>
      </c>
    </row>
    <row r="40" spans="1:4" x14ac:dyDescent="0.35">
      <c r="A40" s="25">
        <v>42415</v>
      </c>
      <c r="B40" s="21">
        <v>3.1032109247728461E-2</v>
      </c>
      <c r="C40" s="21">
        <v>1.660415505203516E-2</v>
      </c>
      <c r="D40" s="21">
        <v>7.6492355205702245E-2</v>
      </c>
    </row>
    <row r="41" spans="1:4" x14ac:dyDescent="0.35">
      <c r="A41" s="25">
        <v>42422</v>
      </c>
      <c r="B41" s="21">
        <v>0</v>
      </c>
      <c r="C41" s="21">
        <v>-1.204833851617448E-2</v>
      </c>
      <c r="D41" s="21">
        <v>3.6911634141398281E-2</v>
      </c>
    </row>
    <row r="42" spans="1:4" x14ac:dyDescent="0.35">
      <c r="A42" s="25">
        <v>42429</v>
      </c>
      <c r="B42" s="21">
        <v>3.4133006369458617E-2</v>
      </c>
      <c r="C42" s="21">
        <v>1.0550210895152392E-2</v>
      </c>
      <c r="D42" s="21">
        <v>2.5555449173096548E-2</v>
      </c>
    </row>
    <row r="43" spans="1:4" x14ac:dyDescent="0.35">
      <c r="A43" s="25">
        <v>42436</v>
      </c>
      <c r="B43" s="21">
        <v>1.2008149628396561E-2</v>
      </c>
      <c r="C43" s="21">
        <v>-1.2066511413116479E-2</v>
      </c>
      <c r="D43" s="21">
        <v>2.4742280663515004E-3</v>
      </c>
    </row>
    <row r="44" spans="1:4" x14ac:dyDescent="0.35">
      <c r="A44" s="25">
        <v>42443</v>
      </c>
      <c r="B44" s="21">
        <v>7.9260652724207226E-3</v>
      </c>
      <c r="C44" s="21">
        <v>1.516300517964008E-3</v>
      </c>
      <c r="D44" s="21">
        <v>2.833357449201902E-2</v>
      </c>
    </row>
    <row r="45" spans="1:4" x14ac:dyDescent="0.35">
      <c r="A45" s="25">
        <v>42450</v>
      </c>
      <c r="B45" s="21">
        <v>-6.6006840313520242E-3</v>
      </c>
      <c r="C45" s="21">
        <v>0</v>
      </c>
      <c r="D45" s="21">
        <v>-2.979904462056561E-2</v>
      </c>
    </row>
    <row r="46" spans="1:4" x14ac:dyDescent="0.35">
      <c r="A46" s="25">
        <v>42464</v>
      </c>
      <c r="B46" s="21">
        <v>-5.610112890766788E-3</v>
      </c>
      <c r="C46" s="21">
        <v>2.3989156370022576E-2</v>
      </c>
      <c r="D46" s="21">
        <v>3.9745115594557651E-2</v>
      </c>
    </row>
    <row r="47" spans="1:4" x14ac:dyDescent="0.35">
      <c r="A47" s="25">
        <v>42471</v>
      </c>
      <c r="B47" s="21">
        <v>1.2578782206860185E-2</v>
      </c>
      <c r="C47" s="21">
        <v>-1.1922644956906146E-2</v>
      </c>
      <c r="D47" s="21">
        <v>5.4961725718581711E-2</v>
      </c>
    </row>
    <row r="48" spans="1:4" x14ac:dyDescent="0.35">
      <c r="A48" s="25">
        <v>42478</v>
      </c>
      <c r="B48" s="21">
        <v>3.4133006369458617E-2</v>
      </c>
      <c r="C48" s="21">
        <v>-4.4451762570833921E-2</v>
      </c>
      <c r="D48" s="21">
        <v>1.6213200713722214E-2</v>
      </c>
    </row>
    <row r="49" spans="1:4" x14ac:dyDescent="0.35">
      <c r="A49" s="25">
        <v>42485</v>
      </c>
      <c r="B49" s="21">
        <v>-4.8119248344198458E-2</v>
      </c>
      <c r="C49" s="21">
        <v>-6.9776877799160197E-2</v>
      </c>
      <c r="D49" s="21">
        <v>1.8791402617026522E-2</v>
      </c>
    </row>
    <row r="50" spans="1:4" x14ac:dyDescent="0.35">
      <c r="A50" s="25">
        <v>42492</v>
      </c>
      <c r="B50" s="21">
        <v>-4.234304138788344E-3</v>
      </c>
      <c r="C50" s="21">
        <v>8.3682496705165792E-3</v>
      </c>
      <c r="D50" s="21">
        <v>-2.3835028174973068E-2</v>
      </c>
    </row>
    <row r="51" spans="1:4" x14ac:dyDescent="0.35">
      <c r="A51" s="25">
        <v>42499</v>
      </c>
      <c r="B51" s="21">
        <v>-1.415428403330728E-3</v>
      </c>
      <c r="C51" s="21">
        <v>-1.6680571006970587E-3</v>
      </c>
      <c r="D51" s="21">
        <v>3.5579864600029155E-3</v>
      </c>
    </row>
    <row r="52" spans="1:4" x14ac:dyDescent="0.35">
      <c r="A52" s="25">
        <v>42506</v>
      </c>
      <c r="B52" s="21">
        <v>4.2402890388854421E-3</v>
      </c>
      <c r="C52" s="21">
        <v>4.9958471933716697E-3</v>
      </c>
      <c r="D52" s="21">
        <v>6.8321457675771108E-3</v>
      </c>
    </row>
    <row r="53" spans="1:4" x14ac:dyDescent="0.35">
      <c r="A53" s="25">
        <v>42520</v>
      </c>
      <c r="B53" s="21">
        <v>2.1535152551297961E-2</v>
      </c>
      <c r="C53" s="21">
        <v>-3.8874152761664831E-2</v>
      </c>
      <c r="D53" s="21">
        <v>-1.2160729944239406E-2</v>
      </c>
    </row>
    <row r="54" spans="1:4" x14ac:dyDescent="0.35">
      <c r="A54" s="25">
        <v>42527</v>
      </c>
      <c r="B54" s="21">
        <v>-3.9380512871308525E-2</v>
      </c>
      <c r="C54" s="21">
        <v>7.4622640204197108E-2</v>
      </c>
      <c r="D54" s="21">
        <v>1.4410449678254994E-2</v>
      </c>
    </row>
    <row r="55" spans="1:4" x14ac:dyDescent="0.35">
      <c r="A55" s="25">
        <v>42534</v>
      </c>
      <c r="B55" s="21">
        <v>-1.2543718478530285E-2</v>
      </c>
      <c r="C55" s="21">
        <v>-3.0562650410166696E-2</v>
      </c>
      <c r="D55" s="21">
        <v>-3.6617363238223309E-2</v>
      </c>
    </row>
    <row r="56" spans="1:4" x14ac:dyDescent="0.35">
      <c r="A56" s="25">
        <v>42541</v>
      </c>
      <c r="B56" s="21">
        <v>-4.1523502791745506E-2</v>
      </c>
      <c r="C56" s="21">
        <v>-1.2142386825725425E-2</v>
      </c>
      <c r="D56" s="21">
        <v>3.5868018879442493E-2</v>
      </c>
    </row>
    <row r="57" spans="1:4" x14ac:dyDescent="0.35">
      <c r="A57" s="25">
        <v>42548</v>
      </c>
      <c r="B57" s="21">
        <v>2.9197101033348462E-3</v>
      </c>
      <c r="C57" s="21">
        <v>1.2142386825725561E-2</v>
      </c>
      <c r="D57" s="21">
        <v>3.3676364848380792E-3</v>
      </c>
    </row>
    <row r="58" spans="1:4" x14ac:dyDescent="0.35">
      <c r="A58" s="25">
        <v>42555</v>
      </c>
      <c r="B58" s="21">
        <v>1.1594332780919227E-2</v>
      </c>
      <c r="C58" s="21">
        <v>-4.7670102018130031E-2</v>
      </c>
      <c r="D58" s="21">
        <v>4.1750601166954861E-3</v>
      </c>
    </row>
    <row r="59" spans="1:4" x14ac:dyDescent="0.35">
      <c r="A59" s="25">
        <v>42562</v>
      </c>
      <c r="B59" s="21">
        <v>-8.6831225734608809E-3</v>
      </c>
      <c r="C59" s="21">
        <v>-3.8714512180690393E-2</v>
      </c>
      <c r="D59" s="21">
        <v>2.7228042438734713E-2</v>
      </c>
    </row>
    <row r="60" spans="1:4" x14ac:dyDescent="0.35">
      <c r="A60" s="25">
        <v>42569</v>
      </c>
      <c r="B60" s="21">
        <v>-1.1696039763191298E-2</v>
      </c>
      <c r="C60" s="21">
        <v>5.8410762156414303E-2</v>
      </c>
      <c r="D60" s="21">
        <v>-2.319513942233386E-3</v>
      </c>
    </row>
    <row r="61" spans="1:4" x14ac:dyDescent="0.35">
      <c r="A61" s="25">
        <v>42576</v>
      </c>
      <c r="B61" s="21">
        <v>5.8651194523980576E-3</v>
      </c>
      <c r="C61" s="21">
        <v>8.656801630845902E-2</v>
      </c>
      <c r="D61" s="21">
        <v>9.7491293923416336E-3</v>
      </c>
    </row>
    <row r="62" spans="1:4" x14ac:dyDescent="0.35">
      <c r="A62" s="25">
        <v>42583</v>
      </c>
      <c r="B62" s="21">
        <v>5.1293294387550481E-2</v>
      </c>
      <c r="C62" s="21">
        <v>-1.1447385840350835E-2</v>
      </c>
      <c r="D62" s="21">
        <v>-3.3112613036560315E-3</v>
      </c>
    </row>
    <row r="63" spans="1:4" x14ac:dyDescent="0.35">
      <c r="A63" s="25">
        <v>42590</v>
      </c>
      <c r="B63" s="21">
        <v>-2.5317807984289897E-2</v>
      </c>
      <c r="C63" s="21">
        <v>-4.7146778425702078E-2</v>
      </c>
      <c r="D63" s="21">
        <v>5.4648874052540741E-3</v>
      </c>
    </row>
    <row r="64" spans="1:4" x14ac:dyDescent="0.35">
      <c r="A64" s="25">
        <v>42597</v>
      </c>
      <c r="B64" s="21">
        <v>1.1331566009550018E-2</v>
      </c>
      <c r="C64" s="21">
        <v>2.8889009852137069E-2</v>
      </c>
      <c r="D64" s="21">
        <v>-2.6522898948902019E-2</v>
      </c>
    </row>
    <row r="65" spans="1:4" x14ac:dyDescent="0.35">
      <c r="A65" s="25">
        <v>42604</v>
      </c>
      <c r="B65" s="21">
        <v>4.5431074682398001E-2</v>
      </c>
      <c r="C65" s="21">
        <v>1.496287267671232E-2</v>
      </c>
      <c r="D65" s="21">
        <v>6.7273180607424835E-2</v>
      </c>
    </row>
    <row r="66" spans="1:4" x14ac:dyDescent="0.35">
      <c r="A66" s="25">
        <v>42611</v>
      </c>
      <c r="B66" s="21">
        <v>-1.0825545504922447E-2</v>
      </c>
      <c r="C66" s="21">
        <v>2.2839491969822736E-2</v>
      </c>
      <c r="D66" s="21">
        <v>1.1159531140159709E-2</v>
      </c>
    </row>
    <row r="67" spans="1:4" x14ac:dyDescent="0.35">
      <c r="A67" s="25">
        <v>42618</v>
      </c>
      <c r="B67" s="21">
        <v>0</v>
      </c>
      <c r="C67" s="21">
        <v>2.7050177533026042E-2</v>
      </c>
      <c r="D67" s="21">
        <v>3.1629546336090913E-2</v>
      </c>
    </row>
    <row r="68" spans="1:4" x14ac:dyDescent="0.35">
      <c r="A68" s="25">
        <v>42625</v>
      </c>
      <c r="B68" s="21">
        <v>2.5521868795119338E-2</v>
      </c>
      <c r="C68" s="21">
        <v>1.557663892873732E-2</v>
      </c>
      <c r="D68" s="21">
        <v>-3.0812886429534905E-2</v>
      </c>
    </row>
    <row r="69" spans="1:4" x14ac:dyDescent="0.35">
      <c r="A69" s="25">
        <v>42639</v>
      </c>
      <c r="B69" s="21">
        <v>-7.3801072976225337E-3</v>
      </c>
      <c r="C69" s="21">
        <v>-1.6023649468157063E-2</v>
      </c>
      <c r="D69" s="21">
        <v>-4.1509799760933996E-2</v>
      </c>
    </row>
    <row r="70" spans="1:4" x14ac:dyDescent="0.35">
      <c r="A70" s="25">
        <v>42646</v>
      </c>
      <c r="B70" s="21">
        <v>-3.3135561596098789E-2</v>
      </c>
      <c r="C70" s="21">
        <v>-7.3692301065483327E-3</v>
      </c>
      <c r="D70" s="21">
        <v>2.3123990086664367E-2</v>
      </c>
    </row>
    <row r="71" spans="1:4" x14ac:dyDescent="0.35">
      <c r="A71" s="25">
        <v>42653</v>
      </c>
      <c r="B71" s="21">
        <v>-1.5325673497781163E-3</v>
      </c>
      <c r="C71" s="21">
        <v>-4.2302379690689389E-2</v>
      </c>
      <c r="D71" s="21">
        <v>-1.3605652055778709E-2</v>
      </c>
    </row>
    <row r="72" spans="1:4" x14ac:dyDescent="0.35">
      <c r="A72" s="25">
        <v>42667</v>
      </c>
      <c r="B72" s="21">
        <v>-2.6231012148869758E-2</v>
      </c>
      <c r="C72" s="21">
        <v>-1.2461220437812002E-2</v>
      </c>
      <c r="D72" s="21">
        <v>5.2415952276730973E-3</v>
      </c>
    </row>
    <row r="73" spans="1:4" x14ac:dyDescent="0.35">
      <c r="A73" s="25">
        <v>42674</v>
      </c>
      <c r="B73" s="21">
        <v>1.1560822401076006E-2</v>
      </c>
      <c r="C73" s="21">
        <v>-7.8678612006136787E-3</v>
      </c>
      <c r="D73" s="21">
        <v>-4.4192839233540823E-2</v>
      </c>
    </row>
    <row r="74" spans="1:4" x14ac:dyDescent="0.35">
      <c r="A74" s="25">
        <v>42681</v>
      </c>
      <c r="B74" s="21">
        <v>3.3901551675681416E-2</v>
      </c>
      <c r="C74" s="21">
        <v>-4.7506027585978647E-3</v>
      </c>
      <c r="D74" s="21">
        <v>5.9556780835624393E-2</v>
      </c>
    </row>
    <row r="75" spans="1:4" x14ac:dyDescent="0.35">
      <c r="A75" s="25">
        <v>42688</v>
      </c>
      <c r="B75" s="21">
        <v>5.2562330090855508E-2</v>
      </c>
      <c r="C75" s="21">
        <v>4.7506027585977988E-3</v>
      </c>
      <c r="D75" s="21">
        <v>-9.6830574853678138E-3</v>
      </c>
    </row>
    <row r="76" spans="1:4" x14ac:dyDescent="0.35">
      <c r="A76" s="25">
        <v>42695</v>
      </c>
      <c r="B76" s="21">
        <v>7.5019106517946917E-3</v>
      </c>
      <c r="C76" s="21">
        <v>-9.5238815112554786E-3</v>
      </c>
      <c r="D76" s="21">
        <v>6.6452715887930142E-2</v>
      </c>
    </row>
    <row r="77" spans="1:4" x14ac:dyDescent="0.35">
      <c r="A77" s="25">
        <v>42702</v>
      </c>
      <c r="B77" s="21">
        <v>5.2413742684040136E-2</v>
      </c>
      <c r="C77" s="21">
        <v>6.0343129907468436E-2</v>
      </c>
      <c r="D77" s="21">
        <v>-6.0045214181915982E-3</v>
      </c>
    </row>
    <row r="78" spans="1:4" x14ac:dyDescent="0.35">
      <c r="A78" s="25">
        <v>42709</v>
      </c>
      <c r="B78" s="21">
        <v>2.2441334472680454E-2</v>
      </c>
      <c r="C78" s="21">
        <v>6.2565855991738306E-2</v>
      </c>
      <c r="D78" s="21">
        <v>6.2379668023473979E-2</v>
      </c>
    </row>
    <row r="79" spans="1:4" x14ac:dyDescent="0.35">
      <c r="A79" s="25">
        <v>42716</v>
      </c>
      <c r="B79" s="21">
        <v>-8.3565945909414175E-3</v>
      </c>
      <c r="C79" s="21">
        <v>9.8246404285181003E-3</v>
      </c>
      <c r="D79" s="21">
        <v>2.4683986980648696E-2</v>
      </c>
    </row>
    <row r="80" spans="1:4" x14ac:dyDescent="0.35">
      <c r="A80" s="25">
        <v>42723</v>
      </c>
      <c r="B80" s="21">
        <v>5.5788150270389336E-3</v>
      </c>
      <c r="C80" s="21">
        <v>-6.3421826437495943E-2</v>
      </c>
      <c r="D80" s="21">
        <v>-1.5940056384042972E-2</v>
      </c>
    </row>
    <row r="81" spans="1:4" x14ac:dyDescent="0.35">
      <c r="A81" s="25">
        <v>42730</v>
      </c>
      <c r="B81" s="21">
        <v>-5.5788150270389978E-3</v>
      </c>
      <c r="C81" s="21">
        <v>3.3653505041642363E-2</v>
      </c>
      <c r="D81" s="21">
        <v>1.2195273093818206E-2</v>
      </c>
    </row>
    <row r="82" spans="1:4" x14ac:dyDescent="0.35">
      <c r="A82" s="25">
        <v>42744</v>
      </c>
      <c r="B82" s="21">
        <v>3.0459207484708439E-2</v>
      </c>
      <c r="C82" s="21">
        <v>2.2305757514298186E-2</v>
      </c>
      <c r="D82" s="21">
        <v>-3.4509816210688313E-2</v>
      </c>
    </row>
    <row r="83" spans="1:4" x14ac:dyDescent="0.35">
      <c r="A83" s="25">
        <v>42751</v>
      </c>
      <c r="B83" s="21">
        <v>-1.1494379425735134E-2</v>
      </c>
      <c r="C83" s="21">
        <v>2.8987536873252187E-2</v>
      </c>
      <c r="D83" s="21">
        <v>1.5584418424825499E-2</v>
      </c>
    </row>
    <row r="84" spans="1:4" x14ac:dyDescent="0.35">
      <c r="A84" s="25">
        <v>42758</v>
      </c>
      <c r="B84" s="21">
        <v>1.2921931416920588E-2</v>
      </c>
      <c r="C84" s="21">
        <v>-7.168489478612516E-3</v>
      </c>
      <c r="D84" s="21">
        <v>6.6015130574268388E-2</v>
      </c>
    </row>
    <row r="85" spans="1:4" x14ac:dyDescent="0.35">
      <c r="A85" s="25">
        <v>42765</v>
      </c>
      <c r="B85" s="21">
        <v>-6.0094614962971048E-3</v>
      </c>
      <c r="C85" s="21">
        <v>1.4285957247476434E-2</v>
      </c>
      <c r="D85" s="21">
        <v>-2.9033565733355533E-2</v>
      </c>
    </row>
    <row r="86" spans="1:4" x14ac:dyDescent="0.35">
      <c r="A86" s="25">
        <v>42772</v>
      </c>
      <c r="B86" s="21">
        <v>-9.227285769074894E-3</v>
      </c>
      <c r="C86" s="21">
        <v>-1.7167803622365446E-2</v>
      </c>
      <c r="D86" s="21">
        <v>-4.8934018014174151E-2</v>
      </c>
    </row>
    <row r="87" spans="1:4" x14ac:dyDescent="0.35">
      <c r="A87" s="25">
        <v>42779</v>
      </c>
      <c r="B87" s="21">
        <v>-4.9368475468688933E-3</v>
      </c>
      <c r="C87" s="21">
        <v>-3.0771658666753545E-2</v>
      </c>
      <c r="D87" s="21">
        <v>-6.0424786265687625E-5</v>
      </c>
    </row>
    <row r="88" spans="1:4" x14ac:dyDescent="0.35">
      <c r="A88" s="25">
        <v>42786</v>
      </c>
      <c r="B88" s="21">
        <v>-1.0241494052196907E-2</v>
      </c>
      <c r="C88" s="21">
        <v>2.2075951699199826E-2</v>
      </c>
      <c r="D88" s="21">
        <v>1.2084592159701689E-4</v>
      </c>
    </row>
    <row r="89" spans="1:4" x14ac:dyDescent="0.35">
      <c r="A89" s="25">
        <v>42793</v>
      </c>
      <c r="B89" s="21">
        <v>2.350177344953673E-3</v>
      </c>
      <c r="C89" s="21">
        <v>-7.242983784481459E-2</v>
      </c>
      <c r="D89" s="21">
        <v>-6.7291333303695113E-3</v>
      </c>
    </row>
    <row r="90" spans="1:4" x14ac:dyDescent="0.35">
      <c r="A90" s="25">
        <v>42800</v>
      </c>
      <c r="B90" s="21">
        <v>-3.5238044189788743E-2</v>
      </c>
      <c r="C90" s="21">
        <v>-8.1478270725948113E-2</v>
      </c>
      <c r="D90" s="21">
        <v>-4.2877024356391881E-2</v>
      </c>
    </row>
    <row r="91" spans="1:4" x14ac:dyDescent="0.35">
      <c r="A91" s="25">
        <v>42807</v>
      </c>
      <c r="B91" s="21">
        <v>-1.0695289116747919E-2</v>
      </c>
      <c r="C91" s="21">
        <v>-1.7123706078591514E-2</v>
      </c>
      <c r="D91" s="21">
        <v>2.2910149995759108E-2</v>
      </c>
    </row>
    <row r="92" spans="1:4" x14ac:dyDescent="0.35">
      <c r="A92" s="25">
        <v>42814</v>
      </c>
      <c r="B92" s="21">
        <v>1.0087201533400897E-2</v>
      </c>
      <c r="C92" s="21">
        <v>-1.5666116744399463E-2</v>
      </c>
      <c r="D92" s="21">
        <v>2.0696535100776455E-2</v>
      </c>
    </row>
    <row r="93" spans="1:4" x14ac:dyDescent="0.35">
      <c r="A93" s="25">
        <v>42821</v>
      </c>
      <c r="B93" s="21">
        <v>6.3665517455416881E-3</v>
      </c>
      <c r="C93" s="21">
        <v>-7.275935428242819E-2</v>
      </c>
      <c r="D93" s="21">
        <v>-2.9109110030049078E-2</v>
      </c>
    </row>
    <row r="94" spans="1:4" x14ac:dyDescent="0.35">
      <c r="A94" s="25">
        <v>42828</v>
      </c>
      <c r="B94" s="21">
        <v>7.5267553891272491E-3</v>
      </c>
      <c r="C94" s="21">
        <v>-1.3295542481244614E-2</v>
      </c>
      <c r="D94" s="21">
        <v>1.0520187908801302E-2</v>
      </c>
    </row>
    <row r="95" spans="1:4" x14ac:dyDescent="0.35">
      <c r="A95" s="25">
        <v>42842</v>
      </c>
      <c r="B95" s="21">
        <v>-8.8186674597093857E-3</v>
      </c>
      <c r="C95" s="21">
        <v>9.5329606587236868E-3</v>
      </c>
      <c r="D95" s="21">
        <v>6.7052278058137904E-2</v>
      </c>
    </row>
    <row r="96" spans="1:4" x14ac:dyDescent="0.35">
      <c r="A96" s="25">
        <v>42849</v>
      </c>
      <c r="B96" s="21">
        <v>2.2947866888031965E-2</v>
      </c>
      <c r="C96" s="21">
        <v>1.6933612529439673E-2</v>
      </c>
      <c r="D96" s="21">
        <v>3.4548834675782604E-2</v>
      </c>
    </row>
    <row r="97" spans="1:4" x14ac:dyDescent="0.35">
      <c r="A97" s="25">
        <v>42856</v>
      </c>
      <c r="B97" s="21">
        <v>-1.0502722199149288E-2</v>
      </c>
      <c r="C97" s="21">
        <v>1.8639334380627327E-3</v>
      </c>
      <c r="D97" s="21">
        <v>3.6253816143170577E-3</v>
      </c>
    </row>
    <row r="98" spans="1:4" x14ac:dyDescent="0.35">
      <c r="A98" s="25">
        <v>42863</v>
      </c>
      <c r="B98" s="21">
        <v>-5.444659548231809E-3</v>
      </c>
      <c r="C98" s="21">
        <v>-2.8330506626225996E-2</v>
      </c>
      <c r="D98" s="21">
        <v>1.139442612796833E-2</v>
      </c>
    </row>
    <row r="99" spans="1:4" x14ac:dyDescent="0.35">
      <c r="A99" s="25">
        <v>42870</v>
      </c>
      <c r="B99" s="21">
        <v>-3.1738914296773335E-2</v>
      </c>
      <c r="C99" s="21">
        <v>-1.9175461292718174E-3</v>
      </c>
      <c r="D99" s="21">
        <v>6.9525193148818835E-3</v>
      </c>
    </row>
    <row r="100" spans="1:4" x14ac:dyDescent="0.35">
      <c r="A100" s="25">
        <v>42877</v>
      </c>
      <c r="B100" s="21">
        <v>-2.5044897553404201E-2</v>
      </c>
      <c r="C100" s="21">
        <v>-1.1583141089630759E-2</v>
      </c>
      <c r="D100" s="21">
        <v>-4.9589915400578138E-2</v>
      </c>
    </row>
    <row r="101" spans="1:4" x14ac:dyDescent="0.35">
      <c r="A101" s="25">
        <v>42884</v>
      </c>
      <c r="B101" s="21">
        <v>-3.6284418337528108E-2</v>
      </c>
      <c r="C101" s="21">
        <v>-3.3566823639083275E-2</v>
      </c>
      <c r="D101" s="21">
        <v>-2.2402144995791396E-2</v>
      </c>
    </row>
    <row r="102" spans="1:4" x14ac:dyDescent="0.35">
      <c r="A102" s="25">
        <v>42891</v>
      </c>
      <c r="B102" s="21">
        <v>2.659576035758796E-3</v>
      </c>
      <c r="C102" s="21">
        <v>2.006018726865766E-3</v>
      </c>
      <c r="D102" s="21">
        <v>-4.5635542323461932E-2</v>
      </c>
    </row>
    <row r="103" spans="1:4" x14ac:dyDescent="0.35">
      <c r="A103" s="25">
        <v>42898</v>
      </c>
      <c r="B103" s="21">
        <v>-2.6578519942333137E-2</v>
      </c>
      <c r="C103" s="21">
        <v>-0.10781286333653349</v>
      </c>
      <c r="D103" s="21">
        <v>-5.8283562197908506E-2</v>
      </c>
    </row>
    <row r="104" spans="1:4" x14ac:dyDescent="0.35">
      <c r="A104" s="25">
        <v>42905</v>
      </c>
      <c r="B104" s="21">
        <v>4.4021779392860755E-2</v>
      </c>
      <c r="C104" s="21">
        <v>-1.8018505502678365E-2</v>
      </c>
      <c r="D104" s="21">
        <v>1.7289479779171415E-2</v>
      </c>
    </row>
    <row r="105" spans="1:4" x14ac:dyDescent="0.35">
      <c r="A105" s="25">
        <v>42912</v>
      </c>
      <c r="B105" s="21">
        <v>2.2581604696709313E-2</v>
      </c>
      <c r="C105" s="21">
        <v>2.2472855852058576E-2</v>
      </c>
      <c r="D105" s="21">
        <v>1.028694907975825E-2</v>
      </c>
    </row>
    <row r="106" spans="1:4" x14ac:dyDescent="0.35">
      <c r="A106" s="25">
        <v>42919</v>
      </c>
      <c r="B106" s="21">
        <v>3.6025822256762034E-2</v>
      </c>
      <c r="C106" s="21">
        <v>3.0636969461889801E-2</v>
      </c>
      <c r="D106" s="21">
        <v>4.4138146711845593E-2</v>
      </c>
    </row>
    <row r="107" spans="1:4" x14ac:dyDescent="0.35">
      <c r="A107" s="25">
        <v>42926</v>
      </c>
      <c r="B107" s="21">
        <v>-3.0816665374081122E-3</v>
      </c>
      <c r="C107" s="21">
        <v>-1.5201161332050553E-2</v>
      </c>
      <c r="D107" s="21">
        <v>5.8953157038768307E-2</v>
      </c>
    </row>
    <row r="108" spans="1:4" x14ac:dyDescent="0.35">
      <c r="A108" s="25">
        <v>42933</v>
      </c>
      <c r="B108" s="21">
        <v>5.8470700511864772E-3</v>
      </c>
      <c r="C108" s="21">
        <v>3.0174703122213032E-2</v>
      </c>
      <c r="D108" s="21">
        <v>4.3276729057820278E-3</v>
      </c>
    </row>
    <row r="109" spans="1:4" x14ac:dyDescent="0.35">
      <c r="A109" s="25">
        <v>42940</v>
      </c>
      <c r="B109" s="21">
        <v>-1.2039040299107571E-2</v>
      </c>
      <c r="C109" s="21">
        <v>2.1208915691376296E-3</v>
      </c>
      <c r="D109" s="21">
        <v>2.0153353847960583E-2</v>
      </c>
    </row>
    <row r="110" spans="1:4" x14ac:dyDescent="0.35">
      <c r="A110" s="25">
        <v>42947</v>
      </c>
      <c r="B110" s="21">
        <v>2.6055113747332694E-2</v>
      </c>
      <c r="C110" s="21">
        <v>-4.773140282118981E-2</v>
      </c>
      <c r="D110" s="21">
        <v>2.5842156583848929E-2</v>
      </c>
    </row>
    <row r="111" spans="1:4" x14ac:dyDescent="0.35">
      <c r="A111" s="25">
        <v>42954</v>
      </c>
      <c r="B111" s="21">
        <v>-1.0340724747402739E-2</v>
      </c>
      <c r="C111" s="21">
        <v>1.3245226750020723E-2</v>
      </c>
      <c r="D111" s="21">
        <v>1.3576193070049527E-2</v>
      </c>
    </row>
    <row r="112" spans="1:4" x14ac:dyDescent="0.35">
      <c r="A112" s="25">
        <v>42968</v>
      </c>
      <c r="B112" s="21">
        <v>-1.5565617796597889E-2</v>
      </c>
      <c r="C112" s="21">
        <v>1.4815085785140682E-2</v>
      </c>
      <c r="D112" s="21">
        <v>6.293325107986511E-2</v>
      </c>
    </row>
    <row r="113" spans="1:4" x14ac:dyDescent="0.35">
      <c r="A113" s="25">
        <v>42975</v>
      </c>
      <c r="B113" s="21">
        <v>3.9852031109628653E-3</v>
      </c>
      <c r="C113" s="21">
        <v>-6.7343572065179783E-2</v>
      </c>
      <c r="D113" s="21">
        <v>1.7300044285006155E-2</v>
      </c>
    </row>
    <row r="114" spans="1:4" x14ac:dyDescent="0.35">
      <c r="A114" s="25">
        <v>42982</v>
      </c>
      <c r="B114" s="21">
        <v>2.5523752685314996E-2</v>
      </c>
      <c r="C114" s="21">
        <v>1.7817843316793893E-2</v>
      </c>
      <c r="D114" s="21">
        <v>1.2068878733676451E-2</v>
      </c>
    </row>
    <row r="115" spans="1:4" x14ac:dyDescent="0.35">
      <c r="A115" s="25">
        <v>42989</v>
      </c>
      <c r="B115" s="21">
        <v>1.2931807673353149E-2</v>
      </c>
      <c r="C115" s="21">
        <v>5.37186070084218E-2</v>
      </c>
      <c r="D115" s="21">
        <v>1.5268287210081411E-2</v>
      </c>
    </row>
    <row r="116" spans="1:4" x14ac:dyDescent="0.35">
      <c r="A116" s="25">
        <v>42996</v>
      </c>
      <c r="B116" s="21">
        <v>-2.7341080142974231E-4</v>
      </c>
      <c r="C116" s="21">
        <v>-6.2959284568148118E-3</v>
      </c>
      <c r="D116" s="21">
        <v>-6.3779116012377228E-3</v>
      </c>
    </row>
    <row r="117" spans="1:4" x14ac:dyDescent="0.35">
      <c r="A117" s="25">
        <v>43010</v>
      </c>
      <c r="B117" s="21">
        <v>3.1099540596750769E-2</v>
      </c>
      <c r="C117" s="21">
        <v>-1.2320484388040624E-2</v>
      </c>
      <c r="D117" s="21">
        <v>9.469914751070254E-3</v>
      </c>
    </row>
    <row r="118" spans="1:4" x14ac:dyDescent="0.35">
      <c r="A118" s="25">
        <v>43017</v>
      </c>
      <c r="B118" s="21">
        <v>-5.1165546528369119E-3</v>
      </c>
      <c r="C118" s="21">
        <v>-2.0682530640590683E-3</v>
      </c>
      <c r="D118" s="21">
        <v>1.1878083540431576E-2</v>
      </c>
    </row>
    <row r="119" spans="1:4" x14ac:dyDescent="0.35">
      <c r="A119" s="25">
        <v>43024</v>
      </c>
      <c r="B119" s="21">
        <v>1.4429448262861031E-2</v>
      </c>
      <c r="C119" s="21">
        <v>2.2518863535349824E-2</v>
      </c>
      <c r="D119" s="21">
        <v>-1.8025908550513114E-2</v>
      </c>
    </row>
    <row r="120" spans="1:4" x14ac:dyDescent="0.35">
      <c r="A120" s="25">
        <v>43031</v>
      </c>
      <c r="B120" s="21">
        <v>1.2838579917186371E-2</v>
      </c>
      <c r="C120" s="21">
        <v>8.3462577320942269E-2</v>
      </c>
      <c r="D120" s="21">
        <v>1.5834992330076268E-2</v>
      </c>
    </row>
    <row r="121" spans="1:4" x14ac:dyDescent="0.35">
      <c r="A121" s="25">
        <v>43038</v>
      </c>
      <c r="B121" s="21">
        <v>1.8954007883674455E-2</v>
      </c>
      <c r="C121" s="21">
        <v>-3.7313476128581356E-3</v>
      </c>
      <c r="D121" s="21">
        <v>-1.1543029281674812E-2</v>
      </c>
    </row>
    <row r="122" spans="1:4" x14ac:dyDescent="0.35">
      <c r="A122" s="25">
        <v>43052</v>
      </c>
      <c r="B122" s="21">
        <v>4.3335710693684464E-2</v>
      </c>
      <c r="C122" s="21">
        <v>-3.6577706139927939E-2</v>
      </c>
      <c r="D122" s="21">
        <v>3.5867158032508471E-2</v>
      </c>
    </row>
    <row r="123" spans="1:4" x14ac:dyDescent="0.35">
      <c r="A123" s="25">
        <v>43059</v>
      </c>
      <c r="B123" s="21">
        <v>-3.886518689280936E-3</v>
      </c>
      <c r="C123" s="21">
        <v>3.4685557987890109E-2</v>
      </c>
      <c r="D123" s="21">
        <v>1.0360502681430503E-2</v>
      </c>
    </row>
    <row r="124" spans="1:4" x14ac:dyDescent="0.35">
      <c r="A124" s="25">
        <v>43066</v>
      </c>
      <c r="B124" s="21">
        <v>5.6950710489250302E-3</v>
      </c>
      <c r="C124" s="21">
        <v>-2.8820438535491971E-2</v>
      </c>
      <c r="D124" s="21">
        <v>-2.8923039469250476E-2</v>
      </c>
    </row>
    <row r="125" spans="1:4" x14ac:dyDescent="0.35">
      <c r="A125" s="25">
        <v>43073</v>
      </c>
      <c r="B125" s="21">
        <v>-9.8574079636123933E-3</v>
      </c>
      <c r="C125" s="21">
        <v>-3.9062549670650995E-3</v>
      </c>
      <c r="D125" s="21">
        <v>-2.7577494364552E-3</v>
      </c>
    </row>
    <row r="126" spans="1:4" x14ac:dyDescent="0.35">
      <c r="A126" s="25">
        <v>43080</v>
      </c>
      <c r="B126" s="21">
        <v>3.1308690159182216E-2</v>
      </c>
      <c r="C126" s="21">
        <v>-2.1761491781512748E-2</v>
      </c>
      <c r="D126" s="21">
        <v>2.5212546434708723E-2</v>
      </c>
    </row>
    <row r="127" spans="1:4" x14ac:dyDescent="0.35">
      <c r="A127" s="25">
        <v>43101</v>
      </c>
      <c r="B127" s="21">
        <v>2.928280520048783E-2</v>
      </c>
      <c r="C127" s="21">
        <v>-5.5555698446021051E-3</v>
      </c>
      <c r="D127" s="21">
        <v>5.7799613398280346E-2</v>
      </c>
    </row>
    <row r="128" spans="1:4" x14ac:dyDescent="0.35">
      <c r="A128" s="25">
        <v>43108</v>
      </c>
      <c r="B128" s="21">
        <v>3.5070176225029974E-3</v>
      </c>
      <c r="C128" s="21">
        <v>-2.1112677237559295E-2</v>
      </c>
      <c r="D128" s="21">
        <v>-3.5688082383160094E-3</v>
      </c>
    </row>
    <row r="129" spans="1:4" x14ac:dyDescent="0.35">
      <c r="A129" s="25">
        <v>43122</v>
      </c>
      <c r="B129" s="21">
        <v>-2.2989518224698718E-2</v>
      </c>
      <c r="C129" s="21">
        <v>-8.6687849364466118E-3</v>
      </c>
      <c r="D129" s="21">
        <v>1.8592833076615925E-2</v>
      </c>
    </row>
    <row r="130" spans="1:4" x14ac:dyDescent="0.35">
      <c r="A130" s="25">
        <v>43129</v>
      </c>
      <c r="B130" s="21">
        <v>4.8840145924253587E-3</v>
      </c>
      <c r="C130" s="21">
        <v>6.199647879525429E-3</v>
      </c>
      <c r="D130" s="21">
        <v>4.0932109914822455E-2</v>
      </c>
    </row>
    <row r="131" spans="1:4" x14ac:dyDescent="0.35">
      <c r="A131" s="25">
        <v>43136</v>
      </c>
      <c r="B131" s="21">
        <v>2.8813517904745685E-2</v>
      </c>
      <c r="C131" s="21">
        <v>-1.1187189390564381E-2</v>
      </c>
      <c r="D131" s="21">
        <v>-2.8419625452167779E-2</v>
      </c>
    </row>
    <row r="132" spans="1:4" x14ac:dyDescent="0.35">
      <c r="A132" s="25">
        <v>43150</v>
      </c>
      <c r="B132" s="21">
        <v>4.9406052739085441E-3</v>
      </c>
      <c r="C132" s="21">
        <v>7.0542058473780839E-2</v>
      </c>
      <c r="D132" s="21">
        <v>3.8573691985798665E-2</v>
      </c>
    </row>
    <row r="133" spans="1:4" x14ac:dyDescent="0.35">
      <c r="A133" s="25">
        <v>43157</v>
      </c>
      <c r="B133" s="21">
        <v>-2.6395540275168043E-2</v>
      </c>
      <c r="C133" s="21">
        <v>-6.2112000926406357E-3</v>
      </c>
      <c r="D133" s="21">
        <v>-1.6313101316179971E-2</v>
      </c>
    </row>
    <row r="134" spans="1:4" x14ac:dyDescent="0.35">
      <c r="A134" s="25">
        <v>43164</v>
      </c>
      <c r="B134" s="21">
        <v>1.6726793805313583E-2</v>
      </c>
      <c r="C134" s="21">
        <v>-1.3591427203539001E-2</v>
      </c>
      <c r="D134" s="21">
        <v>5.8436981489109214E-3</v>
      </c>
    </row>
    <row r="135" spans="1:4" x14ac:dyDescent="0.35">
      <c r="A135" s="25">
        <v>43171</v>
      </c>
      <c r="B135" s="21">
        <v>7.0838548884050419E-3</v>
      </c>
      <c r="C135" s="21">
        <v>2.10305019677889E-3</v>
      </c>
      <c r="D135" s="21">
        <v>-6.9552282948659575E-2</v>
      </c>
    </row>
    <row r="136" spans="1:4" x14ac:dyDescent="0.35">
      <c r="A136" s="25">
        <v>43178</v>
      </c>
      <c r="B136" s="21">
        <v>-3.5356548323077553E-3</v>
      </c>
      <c r="C136" s="21">
        <v>3.6105004642116356E-2</v>
      </c>
      <c r="D136" s="21">
        <v>2.2581293375885568E-2</v>
      </c>
    </row>
    <row r="137" spans="1:4" x14ac:dyDescent="0.35">
      <c r="A137" s="25">
        <v>43192</v>
      </c>
      <c r="B137" s="21">
        <v>-1.4440435722336913E-3</v>
      </c>
      <c r="C137" s="21">
        <v>-4.0821994520255166E-2</v>
      </c>
      <c r="D137" s="21">
        <v>1.2501877408061296E-2</v>
      </c>
    </row>
    <row r="138" spans="1:4" x14ac:dyDescent="0.35">
      <c r="A138" s="25">
        <v>43206</v>
      </c>
      <c r="B138" s="21">
        <v>-8.6418849164435103E-3</v>
      </c>
      <c r="C138" s="21">
        <v>5.1067433291164054E-2</v>
      </c>
      <c r="D138" s="21">
        <v>5.0765553789119282E-2</v>
      </c>
    </row>
    <row r="139" spans="1:4" x14ac:dyDescent="0.35">
      <c r="A139" s="25">
        <v>43213</v>
      </c>
      <c r="B139" s="21">
        <v>1.5594404231325135E-2</v>
      </c>
      <c r="C139" s="21">
        <v>-4.3010818993906973E-3</v>
      </c>
      <c r="D139" s="21">
        <v>4.2900071563173089E-2</v>
      </c>
    </row>
    <row r="140" spans="1:4" x14ac:dyDescent="0.35">
      <c r="A140" s="25">
        <v>43220</v>
      </c>
      <c r="B140" s="21">
        <v>9.1954670931003943E-3</v>
      </c>
      <c r="C140" s="21">
        <v>-2.5895569067336775E-3</v>
      </c>
      <c r="D140" s="21">
        <v>1.6543886758217469E-2</v>
      </c>
    </row>
    <row r="141" spans="1:4" x14ac:dyDescent="0.35">
      <c r="A141" s="25">
        <v>43227</v>
      </c>
      <c r="B141" s="21">
        <v>-1.6147986407981992E-2</v>
      </c>
      <c r="C141" s="21">
        <v>2.5895569067336767E-3</v>
      </c>
      <c r="D141" s="21">
        <v>3.088965519195918E-2</v>
      </c>
    </row>
    <row r="142" spans="1:4" x14ac:dyDescent="0.35">
      <c r="A142" s="25">
        <v>43234</v>
      </c>
      <c r="B142" s="21">
        <v>0</v>
      </c>
      <c r="C142" s="21">
        <v>4.0546094394350009E-2</v>
      </c>
      <c r="D142" s="21">
        <v>-5.9066782764183041E-2</v>
      </c>
    </row>
    <row r="143" spans="1:4" x14ac:dyDescent="0.35">
      <c r="A143" s="25">
        <v>43241</v>
      </c>
      <c r="B143" s="21">
        <v>-9.345862418237658E-3</v>
      </c>
      <c r="C143" s="21">
        <v>5.6330256442719981E-2</v>
      </c>
      <c r="D143" s="21">
        <v>-9.9503308531679793E-3</v>
      </c>
    </row>
    <row r="144" spans="1:4" x14ac:dyDescent="0.35">
      <c r="A144" s="25">
        <v>43248</v>
      </c>
      <c r="B144" s="21">
        <v>1.8605187831034486E-2</v>
      </c>
      <c r="C144" s="21">
        <v>2.9300476947782383E-2</v>
      </c>
      <c r="D144" s="21">
        <v>0</v>
      </c>
    </row>
    <row r="145" spans="1:4" x14ac:dyDescent="0.35">
      <c r="A145" s="25">
        <v>43255</v>
      </c>
      <c r="B145" s="21">
        <v>1.3730192811902037E-2</v>
      </c>
      <c r="C145" s="21">
        <v>-1.6086137751624496E-2</v>
      </c>
      <c r="D145" s="21">
        <v>-3.4215080444514039E-2</v>
      </c>
    </row>
    <row r="146" spans="1:4" x14ac:dyDescent="0.35">
      <c r="A146" s="25">
        <v>43262</v>
      </c>
      <c r="B146" s="21">
        <v>-4.6996319525774224E-2</v>
      </c>
      <c r="C146" s="21">
        <v>-1.5455953617805973E-3</v>
      </c>
      <c r="D146" s="21">
        <v>-1.5357207685957053E-2</v>
      </c>
    </row>
    <row r="147" spans="1:4" x14ac:dyDescent="0.35">
      <c r="A147" s="25">
        <v>43269</v>
      </c>
      <c r="B147" s="21">
        <v>2.1911584610946354E-2</v>
      </c>
      <c r="C147" s="21">
        <v>4.0172131432815707E-2</v>
      </c>
      <c r="D147" s="21">
        <v>2.3928086559248857E-2</v>
      </c>
    </row>
    <row r="148" spans="1:4" x14ac:dyDescent="0.35">
      <c r="A148" s="25">
        <v>43276</v>
      </c>
      <c r="B148" s="21">
        <v>1.3656039091205012E-2</v>
      </c>
      <c r="C148" s="21">
        <v>5.5630087885179272E-2</v>
      </c>
      <c r="D148" s="21">
        <v>1.6511718007949636E-2</v>
      </c>
    </row>
    <row r="149" spans="1:4" x14ac:dyDescent="0.35">
      <c r="A149" s="25">
        <v>43283</v>
      </c>
      <c r="B149" s="21">
        <v>7.5575763360794333E-3</v>
      </c>
      <c r="C149" s="21">
        <v>3.9274768668308348E-2</v>
      </c>
      <c r="D149" s="21">
        <v>3.9176604911649274E-2</v>
      </c>
    </row>
    <row r="150" spans="1:4" x14ac:dyDescent="0.35">
      <c r="A150" s="25">
        <v>43304</v>
      </c>
      <c r="B150" s="21">
        <v>2.0097774804996606E-2</v>
      </c>
      <c r="C150" s="21">
        <v>-7.287637151334915E-2</v>
      </c>
      <c r="D150" s="21">
        <v>2.2070395399242521E-2</v>
      </c>
    </row>
    <row r="151" spans="1:4" x14ac:dyDescent="0.35">
      <c r="A151" s="25">
        <v>43325</v>
      </c>
      <c r="B151" s="21">
        <v>1.4598799421152631E-2</v>
      </c>
      <c r="C151" s="21">
        <v>9.5174069868901711E-3</v>
      </c>
      <c r="D151" s="21">
        <v>1.8100041643617937E-2</v>
      </c>
    </row>
    <row r="152" spans="1:4" x14ac:dyDescent="0.35">
      <c r="A152" s="25">
        <v>43332</v>
      </c>
      <c r="B152" s="21">
        <v>1.7680018536172411E-2</v>
      </c>
      <c r="C152" s="21">
        <v>-5.56471787143916E-2</v>
      </c>
      <c r="D152" s="21">
        <v>-4.9531668242757024E-2</v>
      </c>
    </row>
    <row r="153" spans="1:4" x14ac:dyDescent="0.35">
      <c r="A153" s="25">
        <v>43339</v>
      </c>
      <c r="B153" s="21">
        <v>8.5069768127044622E-3</v>
      </c>
      <c r="C153" s="21">
        <v>-5.8927207731302889E-2</v>
      </c>
      <c r="D153" s="21">
        <v>8.8855133572084532E-3</v>
      </c>
    </row>
    <row r="154" spans="1:4" x14ac:dyDescent="0.35">
      <c r="A154" s="25">
        <v>43353</v>
      </c>
      <c r="B154" s="21">
        <v>2.6539555234612312E-2</v>
      </c>
      <c r="C154" s="21">
        <v>-4.8854599235017032E-2</v>
      </c>
      <c r="D154" s="21">
        <v>7.5997063116447952E-2</v>
      </c>
    </row>
    <row r="155" spans="1:4" x14ac:dyDescent="0.35">
      <c r="A155" s="25">
        <v>43360</v>
      </c>
      <c r="B155" s="21">
        <v>2.9852963149681128E-2</v>
      </c>
      <c r="C155" s="21">
        <v>2.670385644742819E-2</v>
      </c>
      <c r="D155" s="21">
        <v>2.4755941725478171E-2</v>
      </c>
    </row>
    <row r="156" spans="1:4" x14ac:dyDescent="0.35">
      <c r="A156" s="25">
        <v>43367</v>
      </c>
      <c r="B156" s="21">
        <v>-1.5668328157724665E-2</v>
      </c>
      <c r="C156" s="21">
        <v>-1.3262793878410445E-2</v>
      </c>
      <c r="D156" s="21">
        <v>4.9813705712219172E-2</v>
      </c>
    </row>
    <row r="157" spans="1:4" x14ac:dyDescent="0.35">
      <c r="A157" s="25">
        <v>43381</v>
      </c>
      <c r="B157" s="21">
        <v>7.3386903934665546E-3</v>
      </c>
      <c r="C157" s="21">
        <v>-3.4168895615249897E-2</v>
      </c>
      <c r="D157" s="21">
        <v>2.4536252649469736E-2</v>
      </c>
    </row>
    <row r="158" spans="1:4" x14ac:dyDescent="0.35">
      <c r="A158" s="25">
        <v>43388</v>
      </c>
      <c r="B158" s="21">
        <v>-2.1528533611010897E-3</v>
      </c>
      <c r="C158" s="21">
        <v>9.0681105878592225E-2</v>
      </c>
      <c r="D158" s="21">
        <v>-4.2865606771374618E-2</v>
      </c>
    </row>
    <row r="159" spans="1:4" x14ac:dyDescent="0.35">
      <c r="A159" s="25">
        <v>43395</v>
      </c>
      <c r="B159" s="21">
        <v>-2.3771700553162765E-2</v>
      </c>
      <c r="C159" s="21">
        <v>-1.7241806434505878E-2</v>
      </c>
      <c r="D159" s="21">
        <v>-1.5351178655761022E-2</v>
      </c>
    </row>
    <row r="160" spans="1:4" x14ac:dyDescent="0.35">
      <c r="A160" s="25">
        <v>43402</v>
      </c>
      <c r="B160" s="21">
        <v>8.5705392211121775E-3</v>
      </c>
      <c r="C160" s="21">
        <v>-1.2500162764231494E-2</v>
      </c>
      <c r="D160" s="21">
        <v>6.2118468098199445E-2</v>
      </c>
    </row>
    <row r="161" spans="1:4" x14ac:dyDescent="0.35">
      <c r="A161" s="25">
        <v>43409</v>
      </c>
      <c r="B161" s="21">
        <v>-4.3859719432543286E-3</v>
      </c>
      <c r="C161" s="21">
        <v>-4.2395558967685619E-2</v>
      </c>
      <c r="D161" s="21">
        <v>1.6222835506887384E-2</v>
      </c>
    </row>
    <row r="162" spans="1:4" x14ac:dyDescent="0.35">
      <c r="A162" s="25">
        <v>43416</v>
      </c>
      <c r="B162" s="21">
        <v>1.3100624045698056E-2</v>
      </c>
      <c r="C162" s="21">
        <v>-2.5250510968887103E-2</v>
      </c>
      <c r="D162" s="21">
        <v>1.7772169745797668E-2</v>
      </c>
    </row>
    <row r="163" spans="1:4" x14ac:dyDescent="0.35">
      <c r="A163" s="25">
        <v>43423</v>
      </c>
      <c r="B163" s="21">
        <v>1.720472544963076E-2</v>
      </c>
      <c r="C163" s="21">
        <v>-6.2476941955386708E-2</v>
      </c>
      <c r="D163" s="21">
        <v>-9.8850915881404152E-3</v>
      </c>
    </row>
    <row r="164" spans="1:4" x14ac:dyDescent="0.35">
      <c r="A164" s="25">
        <v>43430</v>
      </c>
      <c r="B164" s="21">
        <v>-1.5037877364540559E-2</v>
      </c>
      <c r="C164" s="21">
        <v>3.1032109247728461E-2</v>
      </c>
      <c r="D164" s="21">
        <v>-1.6867253965241635E-2</v>
      </c>
    </row>
    <row r="165" spans="1:4" x14ac:dyDescent="0.35">
      <c r="A165" s="25">
        <v>43437</v>
      </c>
      <c r="B165" s="21">
        <v>-4.3384015985981298E-3</v>
      </c>
      <c r="C165" s="21">
        <v>-4.8373584284215711E-2</v>
      </c>
      <c r="D165" s="21">
        <v>5.1926802368212205E-3</v>
      </c>
    </row>
    <row r="166" spans="1:4" x14ac:dyDescent="0.35">
      <c r="A166" s="25">
        <v>43444</v>
      </c>
      <c r="B166" s="21">
        <v>-1.7544309650909508E-2</v>
      </c>
      <c r="C166" s="21">
        <v>-3.1090587070031119E-2</v>
      </c>
      <c r="D166" s="21">
        <v>-5.3073464203364125E-2</v>
      </c>
    </row>
    <row r="167" spans="1:4" x14ac:dyDescent="0.35">
      <c r="A167" s="25">
        <v>43451</v>
      </c>
      <c r="B167" s="21">
        <v>3.5335725813110445E-3</v>
      </c>
      <c r="C167" s="21">
        <v>-1.2103022171243649E-2</v>
      </c>
      <c r="D167" s="21">
        <v>1.0007616074426413E-2</v>
      </c>
    </row>
    <row r="168" spans="1:4" x14ac:dyDescent="0.35">
      <c r="A168" s="25">
        <v>43458</v>
      </c>
      <c r="B168" s="21">
        <v>3.7642341602875447E-2</v>
      </c>
      <c r="C168" s="21">
        <v>1.9593693900401284E-2</v>
      </c>
      <c r="D168" s="21">
        <v>-2.6267135636687707E-3</v>
      </c>
    </row>
    <row r="169" spans="1:4" x14ac:dyDescent="0.35">
      <c r="A169" s="25">
        <v>43465</v>
      </c>
      <c r="B169" s="21">
        <v>-4.6818557536148879E-3</v>
      </c>
      <c r="C169" s="21">
        <v>-1.5037877364540559E-2</v>
      </c>
      <c r="D169" s="21">
        <v>2.4862793047520322E-2</v>
      </c>
    </row>
    <row r="170" spans="1:4" x14ac:dyDescent="0.35">
      <c r="A170" s="25">
        <v>43472</v>
      </c>
      <c r="B170" s="21">
        <v>-1.7079423451561474E-3</v>
      </c>
      <c r="C170" s="21">
        <v>1.5140048312150113E-3</v>
      </c>
      <c r="D170" s="21">
        <v>2.9966913963089838E-2</v>
      </c>
    </row>
    <row r="171" spans="1:4" x14ac:dyDescent="0.35">
      <c r="A171" s="25">
        <v>43486</v>
      </c>
      <c r="B171" s="21">
        <v>8.5324237258417558E-4</v>
      </c>
      <c r="C171" s="21">
        <v>-9.4023526783903934E-3</v>
      </c>
      <c r="D171" s="21">
        <v>1.6935044630998482E-2</v>
      </c>
    </row>
    <row r="172" spans="1:4" x14ac:dyDescent="0.35">
      <c r="A172" s="25">
        <v>43493</v>
      </c>
      <c r="B172" s="21">
        <v>-4.2735107773820497E-3</v>
      </c>
      <c r="C172" s="21">
        <v>1.140569224656556E-2</v>
      </c>
      <c r="D172" s="21">
        <v>2.0033825133197732E-2</v>
      </c>
    </row>
    <row r="173" spans="1:4" x14ac:dyDescent="0.35">
      <c r="A173" s="25">
        <v>43500</v>
      </c>
      <c r="B173" s="21">
        <v>0</v>
      </c>
      <c r="C173" s="21">
        <v>3.3300064071874295E-3</v>
      </c>
      <c r="D173" s="21">
        <v>-2.7467043554678182E-2</v>
      </c>
    </row>
    <row r="174" spans="1:4" x14ac:dyDescent="0.35">
      <c r="A174" s="25">
        <v>43507</v>
      </c>
      <c r="B174" s="21">
        <v>2.7456846233039289E-2</v>
      </c>
      <c r="C174" s="21">
        <v>3.9814252991848221E-3</v>
      </c>
      <c r="D174" s="21">
        <v>-1.1614976549214102E-2</v>
      </c>
    </row>
    <row r="175" spans="1:4" x14ac:dyDescent="0.35">
      <c r="A175" s="25">
        <v>43514</v>
      </c>
      <c r="B175" s="21">
        <v>-5.0125418235442863E-3</v>
      </c>
      <c r="C175" s="21">
        <v>1.642073021232749E-2</v>
      </c>
      <c r="D175" s="21">
        <v>-1.330933136878038E-2</v>
      </c>
    </row>
    <row r="176" spans="1:4" x14ac:dyDescent="0.35">
      <c r="A176" s="25">
        <v>43521</v>
      </c>
      <c r="B176" s="21">
        <v>-1.2642393415176468E-2</v>
      </c>
      <c r="C176" s="21">
        <v>-3.3115608784497437E-2</v>
      </c>
      <c r="D176" s="21">
        <v>6.2653499107203281E-3</v>
      </c>
    </row>
    <row r="177" spans="1:4" x14ac:dyDescent="0.35">
      <c r="A177" s="25">
        <v>43528</v>
      </c>
      <c r="B177" s="21">
        <v>-3.3984739591116212E-3</v>
      </c>
      <c r="C177" s="21">
        <v>-7.6234032743511218E-2</v>
      </c>
      <c r="D177" s="21">
        <v>-1.2619232479690485E-2</v>
      </c>
    </row>
    <row r="178" spans="1:4" x14ac:dyDescent="0.35">
      <c r="A178" s="25">
        <v>43535</v>
      </c>
      <c r="B178" s="21">
        <v>0</v>
      </c>
      <c r="C178" s="21">
        <v>5.1692923827393551E-2</v>
      </c>
      <c r="D178" s="21">
        <v>-1.9631908145795289E-3</v>
      </c>
    </row>
    <row r="179" spans="1:4" x14ac:dyDescent="0.35">
      <c r="A179" s="25">
        <v>43542</v>
      </c>
      <c r="B179" s="21">
        <v>-2.2376148729503619E-2</v>
      </c>
      <c r="C179" s="21">
        <v>-2.4451095864164423E-2</v>
      </c>
      <c r="D179" s="21">
        <v>2.018305593307863E-2</v>
      </c>
    </row>
    <row r="180" spans="1:4" x14ac:dyDescent="0.35">
      <c r="A180" s="25">
        <v>43549</v>
      </c>
      <c r="B180" s="21">
        <v>-4.7982643859198941E-3</v>
      </c>
      <c r="C180" s="21">
        <v>-3.3072748274022193E-2</v>
      </c>
      <c r="D180" s="21">
        <v>3.1841977546027009E-2</v>
      </c>
    </row>
    <row r="181" spans="1:4" x14ac:dyDescent="0.35">
      <c r="A181" s="25">
        <v>43556</v>
      </c>
      <c r="B181" s="21">
        <v>-8.7489069447610642E-4</v>
      </c>
      <c r="C181" s="21">
        <v>-4.2559614418796007E-2</v>
      </c>
      <c r="D181" s="21">
        <v>5.9213529962911494E-2</v>
      </c>
    </row>
    <row r="182" spans="1:4" x14ac:dyDescent="0.35">
      <c r="A182" s="25">
        <v>43563</v>
      </c>
      <c r="B182" s="21">
        <v>-3.5072372645654254E-3</v>
      </c>
      <c r="C182" s="21">
        <v>-8.4259403140717112E-3</v>
      </c>
      <c r="D182" s="21">
        <v>5.1403178459964852E-2</v>
      </c>
    </row>
    <row r="183" spans="1:4" x14ac:dyDescent="0.35">
      <c r="A183" s="25">
        <v>43570</v>
      </c>
      <c r="B183" s="21">
        <v>-7.4939737974080989E-3</v>
      </c>
      <c r="C183" s="21">
        <v>-1.4723241552893942E-2</v>
      </c>
      <c r="D183" s="21">
        <v>-2.9233176766405865E-2</v>
      </c>
    </row>
    <row r="184" spans="1:4" x14ac:dyDescent="0.35">
      <c r="A184" s="25">
        <v>43577</v>
      </c>
      <c r="B184" s="21">
        <v>-8.8889474172460393E-3</v>
      </c>
      <c r="C184" s="21">
        <v>-9.0637274104932428E-2</v>
      </c>
      <c r="D184" s="21">
        <v>-4.1341619327008791E-2</v>
      </c>
    </row>
    <row r="185" spans="1:4" x14ac:dyDescent="0.35">
      <c r="A185" s="25">
        <v>43584</v>
      </c>
      <c r="B185" s="21">
        <v>1.0215500784451858E-2</v>
      </c>
      <c r="C185" s="21">
        <v>-9.5908649449853889E-2</v>
      </c>
      <c r="D185" s="21">
        <v>4.0997622075594681E-2</v>
      </c>
    </row>
    <row r="186" spans="1:4" x14ac:dyDescent="0.35">
      <c r="A186" s="25">
        <v>43591</v>
      </c>
      <c r="B186" s="21">
        <v>4.4179368953616531E-4</v>
      </c>
      <c r="C186" s="21">
        <v>3.421508044451415E-2</v>
      </c>
      <c r="D186" s="21">
        <v>-2.402622535174723E-2</v>
      </c>
    </row>
    <row r="187" spans="1:4" x14ac:dyDescent="0.35">
      <c r="A187" s="25">
        <v>43598</v>
      </c>
      <c r="B187" s="21">
        <v>7.042282625412951E-3</v>
      </c>
      <c r="C187" s="21">
        <v>-9.3312177141651825E-2</v>
      </c>
      <c r="D187" s="21">
        <v>-2.6435211855928802E-4</v>
      </c>
    </row>
    <row r="188" spans="1:4" x14ac:dyDescent="0.35">
      <c r="A188" s="25">
        <v>43612</v>
      </c>
      <c r="B188" s="21">
        <v>4.7940819646743755E-3</v>
      </c>
      <c r="C188" s="21">
        <v>-2.5112700815075214E-2</v>
      </c>
      <c r="D188" s="21">
        <v>-5.1743791816399893E-3</v>
      </c>
    </row>
    <row r="189" spans="1:4" x14ac:dyDescent="0.35">
      <c r="A189" s="25">
        <v>43619</v>
      </c>
      <c r="B189" s="21">
        <v>7.3641225151350386E-3</v>
      </c>
      <c r="C189" s="21">
        <v>8.9833188851915283E-3</v>
      </c>
      <c r="D189" s="21">
        <v>6.2489175191496771E-2</v>
      </c>
    </row>
    <row r="190" spans="1:4" x14ac:dyDescent="0.35">
      <c r="A190" s="25">
        <v>43626</v>
      </c>
      <c r="B190" s="21">
        <v>-1.8293193047325376E-2</v>
      </c>
      <c r="C190" s="21">
        <v>2.0121403199421028E-2</v>
      </c>
      <c r="D190" s="21">
        <v>-3.8930760027004921E-2</v>
      </c>
    </row>
    <row r="191" spans="1:4" x14ac:dyDescent="0.35">
      <c r="A191" s="25">
        <v>43633</v>
      </c>
      <c r="B191" s="21">
        <v>-7.9435545675150473E-3</v>
      </c>
      <c r="C191" s="21">
        <v>3.5228691883744029E-2</v>
      </c>
      <c r="D191" s="21">
        <v>-3.2716777641532812E-3</v>
      </c>
    </row>
    <row r="192" spans="1:4" x14ac:dyDescent="0.35">
      <c r="A192" s="25">
        <v>43640</v>
      </c>
      <c r="B192" s="21">
        <v>1.1015753604485309E-2</v>
      </c>
      <c r="C192" s="21">
        <v>-1.6285741870785558E-2</v>
      </c>
      <c r="D192" s="21">
        <v>2.2242282078221718E-3</v>
      </c>
    </row>
    <row r="193" spans="1:4" x14ac:dyDescent="0.35">
      <c r="A193" s="25">
        <v>43647</v>
      </c>
      <c r="B193" s="21">
        <v>1.435743609831348E-2</v>
      </c>
      <c r="C193" s="21">
        <v>-4.9689708591315419E-2</v>
      </c>
      <c r="D193" s="21">
        <v>1.778267807485566E-2</v>
      </c>
    </row>
    <row r="194" spans="1:4" x14ac:dyDescent="0.35">
      <c r="A194" s="25">
        <v>43654</v>
      </c>
      <c r="B194" s="21">
        <v>1.1168500970576383E-2</v>
      </c>
      <c r="C194" s="21">
        <v>5.7353700847441276E-3</v>
      </c>
      <c r="D194" s="21">
        <v>-2.4217084276669135E-2</v>
      </c>
    </row>
    <row r="195" spans="1:4" x14ac:dyDescent="0.35">
      <c r="A195" s="25">
        <v>43661</v>
      </c>
      <c r="B195" s="21">
        <v>-6.8581494694540711E-3</v>
      </c>
      <c r="C195" s="21">
        <v>-1.9802627296179754E-2</v>
      </c>
      <c r="D195" s="21">
        <v>-1.7750056331916422E-2</v>
      </c>
    </row>
    <row r="196" spans="1:4" x14ac:dyDescent="0.35">
      <c r="A196" s="25">
        <v>43668</v>
      </c>
      <c r="B196" s="21">
        <v>0</v>
      </c>
      <c r="C196" s="21">
        <v>-1.6807118316381289E-2</v>
      </c>
      <c r="D196" s="21">
        <v>-9.9267107756716207E-3</v>
      </c>
    </row>
    <row r="197" spans="1:4" x14ac:dyDescent="0.35">
      <c r="A197" s="25">
        <v>43675</v>
      </c>
      <c r="B197" s="21">
        <v>4.2918520815410843E-3</v>
      </c>
      <c r="C197" s="21">
        <v>-5.949868806234943E-3</v>
      </c>
      <c r="D197" s="21">
        <v>-4.3165155420256396E-2</v>
      </c>
    </row>
    <row r="198" spans="1:4" x14ac:dyDescent="0.35">
      <c r="A198" s="25">
        <v>43682</v>
      </c>
      <c r="B198" s="21">
        <v>-1.7145310672405669E-3</v>
      </c>
      <c r="C198" s="21">
        <v>-5.3404373842947744E-2</v>
      </c>
      <c r="D198" s="21">
        <v>-6.3423033746905038E-4</v>
      </c>
    </row>
    <row r="199" spans="1:4" x14ac:dyDescent="0.35">
      <c r="A199" s="25">
        <v>43689</v>
      </c>
      <c r="B199" s="21">
        <v>1.2787898049755688E-2</v>
      </c>
      <c r="C199" s="21">
        <v>-3.7567404362779028E-2</v>
      </c>
      <c r="D199" s="21">
        <v>-2.579781366524378E-2</v>
      </c>
    </row>
    <row r="200" spans="1:4" x14ac:dyDescent="0.35">
      <c r="A200" s="25">
        <v>43696</v>
      </c>
      <c r="B200" s="21">
        <v>-2.5445306349947613E-3</v>
      </c>
      <c r="C200" s="21">
        <v>1.390843004613215E-2</v>
      </c>
      <c r="D200" s="21">
        <v>2.0481673285480565E-2</v>
      </c>
    </row>
    <row r="201" spans="1:4" x14ac:dyDescent="0.35">
      <c r="A201" s="25">
        <v>43703</v>
      </c>
      <c r="B201" s="21">
        <v>2.7226812700213952E-2</v>
      </c>
      <c r="C201" s="21">
        <v>6.4249876826577412E-3</v>
      </c>
      <c r="D201" s="21">
        <v>2.1186278122833496E-2</v>
      </c>
    </row>
    <row r="202" spans="1:4" x14ac:dyDescent="0.35">
      <c r="A202" s="25">
        <v>43710</v>
      </c>
      <c r="B202" s="21">
        <v>3.5319279007561336E-2</v>
      </c>
      <c r="C202" s="21">
        <v>-6.4249876826576622E-3</v>
      </c>
      <c r="D202" s="21">
        <v>2.1270825347133863E-2</v>
      </c>
    </row>
    <row r="203" spans="1:4" x14ac:dyDescent="0.35">
      <c r="A203" s="25">
        <v>43717</v>
      </c>
      <c r="B203" s="21">
        <v>-3.996807878520206E-3</v>
      </c>
      <c r="C203" s="21">
        <v>-5.6833474763165991E-2</v>
      </c>
      <c r="D203" s="21">
        <v>1.7229117580507054E-2</v>
      </c>
    </row>
    <row r="204" spans="1:4" x14ac:dyDescent="0.35">
      <c r="A204" s="25">
        <v>43724</v>
      </c>
      <c r="B204" s="21">
        <v>-4.8173517490440743E-3</v>
      </c>
      <c r="C204" s="21">
        <v>-5.8651194523981339E-3</v>
      </c>
      <c r="D204" s="21">
        <v>-4.3010818993905854E-3</v>
      </c>
    </row>
    <row r="205" spans="1:4" x14ac:dyDescent="0.35">
      <c r="A205" s="25">
        <v>43731</v>
      </c>
      <c r="B205" s="21">
        <v>-5.2451199531476558E-3</v>
      </c>
      <c r="C205" s="21">
        <v>9.2632802033608352E-2</v>
      </c>
      <c r="D205" s="21">
        <v>-1.7172468508600502E-2</v>
      </c>
    </row>
    <row r="206" spans="1:4" x14ac:dyDescent="0.35">
      <c r="A206" s="25">
        <v>43738</v>
      </c>
      <c r="B206" s="21">
        <v>1.9231361927887592E-2</v>
      </c>
      <c r="C206" s="21">
        <v>-6.8418543913013857E-2</v>
      </c>
      <c r="D206" s="21">
        <v>-2.3469944436241629E-2</v>
      </c>
    </row>
    <row r="207" spans="1:4" x14ac:dyDescent="0.35">
      <c r="A207" s="25">
        <v>43745</v>
      </c>
      <c r="B207" s="21">
        <v>-2.3837913552762504E-3</v>
      </c>
      <c r="C207" s="21">
        <v>-5.4067221270275703E-2</v>
      </c>
      <c r="D207" s="21">
        <v>3.3331268786449007E-2</v>
      </c>
    </row>
    <row r="208" spans="1:4" x14ac:dyDescent="0.35">
      <c r="A208" s="25">
        <v>43752</v>
      </c>
      <c r="B208" s="21">
        <v>0</v>
      </c>
      <c r="C208" s="21">
        <v>-4.0485885260002205E-3</v>
      </c>
      <c r="D208" s="21">
        <v>2.2496977638133322E-2</v>
      </c>
    </row>
    <row r="209" spans="1:4" x14ac:dyDescent="0.35">
      <c r="A209" s="25">
        <v>43759</v>
      </c>
      <c r="B209" s="21">
        <v>-4.3850977184185531E-3</v>
      </c>
      <c r="C209" s="21">
        <v>-3.7194370008048927E-2</v>
      </c>
      <c r="D209" s="21">
        <v>1.871571819594112E-2</v>
      </c>
    </row>
    <row r="210" spans="1:4" x14ac:dyDescent="0.35">
      <c r="A210" s="25">
        <v>43766</v>
      </c>
      <c r="B210" s="21">
        <v>-9.2314522727463232E-3</v>
      </c>
      <c r="C210" s="21">
        <v>-1.5915455305899457E-2</v>
      </c>
      <c r="D210" s="21">
        <v>-1.5113637810048184E-2</v>
      </c>
    </row>
    <row r="211" spans="1:4" x14ac:dyDescent="0.35">
      <c r="A211" s="25">
        <v>43773</v>
      </c>
      <c r="B211" s="21">
        <v>-5.2557226296711659E-3</v>
      </c>
      <c r="C211" s="21">
        <v>6.0184134756485576E-2</v>
      </c>
      <c r="D211" s="21">
        <v>1.5821720393728457E-2</v>
      </c>
    </row>
    <row r="212" spans="1:4" x14ac:dyDescent="0.35">
      <c r="A212" s="25">
        <v>43780</v>
      </c>
      <c r="B212" s="21">
        <v>-6.9148129905840187E-3</v>
      </c>
      <c r="C212" s="21">
        <v>-7.4185440488578683E-2</v>
      </c>
      <c r="D212" s="21">
        <v>-7.0808258368028668E-4</v>
      </c>
    </row>
    <row r="213" spans="1:4" x14ac:dyDescent="0.35">
      <c r="A213" s="25">
        <v>43794</v>
      </c>
      <c r="B213" s="21">
        <v>2.4390255993587892E-3</v>
      </c>
      <c r="C213" s="21">
        <v>-3.1623188430512185E-2</v>
      </c>
      <c r="D213" s="21">
        <v>-1.7581101416396221E-2</v>
      </c>
    </row>
    <row r="214" spans="1:4" x14ac:dyDescent="0.35">
      <c r="A214" s="25">
        <v>43801</v>
      </c>
      <c r="B214" s="21">
        <v>4.8602768822526626E-3</v>
      </c>
      <c r="C214" s="21">
        <v>-5.7867382320548687E-2</v>
      </c>
      <c r="D214" s="21">
        <v>4.9454398201396682E-3</v>
      </c>
    </row>
    <row r="215" spans="1:4" x14ac:dyDescent="0.35">
      <c r="A215" s="25">
        <v>43808</v>
      </c>
      <c r="B215" s="21">
        <v>-2.0408871631207123E-2</v>
      </c>
      <c r="C215" s="21">
        <v>8.4746269909722356E-3</v>
      </c>
      <c r="D215" s="21">
        <v>2.5486841923837055E-2</v>
      </c>
    </row>
    <row r="216" spans="1:4" x14ac:dyDescent="0.35">
      <c r="A216" s="25">
        <v>43815</v>
      </c>
      <c r="B216" s="21">
        <v>-5.789925190412523E-3</v>
      </c>
      <c r="C216" s="21">
        <v>-1.7021687569430524E-2</v>
      </c>
      <c r="D216" s="21">
        <v>1.440591261716662E-2</v>
      </c>
    </row>
    <row r="217" spans="1:4" x14ac:dyDescent="0.35">
      <c r="A217" s="25">
        <v>43822</v>
      </c>
      <c r="B217" s="21">
        <v>-7.0759920632526346E-3</v>
      </c>
      <c r="C217" s="21">
        <v>1.0672459890771759E-2</v>
      </c>
      <c r="D217" s="21">
        <v>2.9593318428746945E-2</v>
      </c>
    </row>
    <row r="218" spans="1:4" x14ac:dyDescent="0.35">
      <c r="A218" s="25">
        <v>43829</v>
      </c>
      <c r="B218" s="21">
        <v>-8.3577104739615776E-4</v>
      </c>
      <c r="C218" s="21">
        <v>-6.3897980987708981E-3</v>
      </c>
      <c r="D218" s="21">
        <v>1.1596390749080445E-2</v>
      </c>
    </row>
    <row r="219" spans="1:4" x14ac:dyDescent="0.35">
      <c r="A219" s="25">
        <v>43836</v>
      </c>
      <c r="B219" s="21">
        <v>-1.7714507932317755E-2</v>
      </c>
      <c r="C219" s="21">
        <v>5.2040878125043398E-2</v>
      </c>
      <c r="D219" s="21">
        <v>1.2432202837178103E-2</v>
      </c>
    </row>
    <row r="220" spans="1:4" x14ac:dyDescent="0.35">
      <c r="A220" s="25">
        <v>43843</v>
      </c>
      <c r="B220" s="21">
        <v>8.4746269909722356E-3</v>
      </c>
      <c r="C220" s="21">
        <v>5.6200100398137005E-2</v>
      </c>
      <c r="D220" s="21">
        <v>1.6555334036074128E-2</v>
      </c>
    </row>
    <row r="221" spans="1:4" x14ac:dyDescent="0.35">
      <c r="A221" s="25">
        <v>43850</v>
      </c>
      <c r="B221" s="21">
        <v>-1.689189590844829E-3</v>
      </c>
      <c r="C221" s="21">
        <v>-4.1101675685551918E-2</v>
      </c>
      <c r="D221" s="21">
        <v>1.1326093157551809E-2</v>
      </c>
    </row>
    <row r="222" spans="1:4" x14ac:dyDescent="0.35">
      <c r="A222" s="25">
        <v>43857</v>
      </c>
      <c r="B222" s="21">
        <v>2.215346607169514E-2</v>
      </c>
      <c r="C222" s="21">
        <v>-4.0040093533821189E-3</v>
      </c>
      <c r="D222" s="21">
        <v>-5.1354751658411198E-2</v>
      </c>
    </row>
    <row r="223" spans="1:4" x14ac:dyDescent="0.35">
      <c r="A223" s="25">
        <v>43864</v>
      </c>
      <c r="B223" s="21">
        <v>2.8895788939681134E-3</v>
      </c>
      <c r="C223" s="21">
        <v>2.0040086867152622E-3</v>
      </c>
      <c r="D223" s="21">
        <v>8.2922488972549599E-3</v>
      </c>
    </row>
    <row r="224" spans="1:4" x14ac:dyDescent="0.35">
      <c r="A224" s="25">
        <v>43871</v>
      </c>
      <c r="B224" s="21">
        <v>-1.495044457843912E-2</v>
      </c>
      <c r="C224" s="21">
        <v>3.3467690471084929E-2</v>
      </c>
      <c r="D224" s="21">
        <v>-1.6135700779497818E-3</v>
      </c>
    </row>
  </sheetData>
  <mergeCells count="7">
    <mergeCell ref="A1:D3"/>
    <mergeCell ref="F1:I1"/>
    <mergeCell ref="F8:I8"/>
    <mergeCell ref="F15:I15"/>
    <mergeCell ref="H20:I20"/>
    <mergeCell ref="H6:I6"/>
    <mergeCell ref="H13:I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53"/>
  <sheetViews>
    <sheetView workbookViewId="0">
      <selection activeCell="L13" sqref="L13"/>
    </sheetView>
  </sheetViews>
  <sheetFormatPr defaultRowHeight="14.5" x14ac:dyDescent="0.35"/>
  <cols>
    <col min="1" max="4" width="17.54296875" style="11" customWidth="1"/>
    <col min="5" max="5" width="11.81640625" style="11" customWidth="1"/>
    <col min="6" max="6" width="9.6328125" style="11" bestFit="1" customWidth="1"/>
    <col min="7" max="7" width="12" style="11" bestFit="1" customWidth="1"/>
    <col min="8" max="8" width="9.6328125" style="11" bestFit="1" customWidth="1"/>
    <col min="9" max="9" width="6" style="11" bestFit="1" customWidth="1"/>
    <col min="10" max="16384" width="8.7265625" style="11"/>
  </cols>
  <sheetData>
    <row r="1" spans="1:9" ht="14.4" customHeight="1" x14ac:dyDescent="0.35">
      <c r="A1" s="66" t="s">
        <v>141</v>
      </c>
      <c r="B1" s="60"/>
      <c r="C1" s="60"/>
      <c r="D1" s="60"/>
      <c r="F1" s="67" t="s">
        <v>0</v>
      </c>
      <c r="G1" s="67"/>
      <c r="H1" s="67"/>
      <c r="I1" s="67"/>
    </row>
    <row r="2" spans="1:9" x14ac:dyDescent="0.35">
      <c r="A2" s="66"/>
      <c r="B2" s="60"/>
      <c r="C2" s="60"/>
      <c r="D2" s="60"/>
      <c r="F2" s="49" t="s">
        <v>132</v>
      </c>
      <c r="G2" s="49">
        <v>0.05</v>
      </c>
      <c r="H2" s="49" t="s">
        <v>132</v>
      </c>
      <c r="I2" s="49">
        <v>0.01</v>
      </c>
    </row>
    <row r="3" spans="1:9" x14ac:dyDescent="0.35">
      <c r="A3" s="66"/>
      <c r="B3" s="60"/>
      <c r="C3" s="60"/>
      <c r="D3" s="60"/>
      <c r="F3" s="49" t="s">
        <v>142</v>
      </c>
      <c r="G3" s="49">
        <f>G2/2</f>
        <v>2.5000000000000001E-2</v>
      </c>
      <c r="H3" s="49" t="s">
        <v>142</v>
      </c>
      <c r="I3" s="49">
        <f>I2/2</f>
        <v>5.0000000000000001E-3</v>
      </c>
    </row>
    <row r="4" spans="1:9" x14ac:dyDescent="0.35">
      <c r="A4" s="21" t="s">
        <v>3</v>
      </c>
      <c r="B4" s="21" t="s">
        <v>0</v>
      </c>
      <c r="C4" s="21" t="s">
        <v>1</v>
      </c>
      <c r="D4" s="21" t="s">
        <v>2</v>
      </c>
      <c r="F4" s="49" t="s">
        <v>143</v>
      </c>
      <c r="G4" s="49">
        <f>_xlfn.F.TEST(B127:B169,B170:B218)</f>
        <v>3.628031143993034E-3</v>
      </c>
      <c r="H4" s="68" t="s">
        <v>144</v>
      </c>
      <c r="I4" s="68"/>
    </row>
    <row r="5" spans="1:9" x14ac:dyDescent="0.35">
      <c r="A5" s="25">
        <v>42030</v>
      </c>
      <c r="B5" s="21">
        <v>5.1780332541119765E-2</v>
      </c>
      <c r="C5" s="21">
        <v>-7.6308193063324301E-2</v>
      </c>
      <c r="D5" s="21">
        <v>-4.6852554572724206E-2</v>
      </c>
      <c r="F5" s="49"/>
      <c r="G5" s="49"/>
      <c r="H5" s="49"/>
      <c r="I5" s="49"/>
    </row>
    <row r="6" spans="1:9" x14ac:dyDescent="0.35">
      <c r="A6" s="25">
        <v>42037</v>
      </c>
      <c r="B6" s="21">
        <v>-3.0745376421722835E-2</v>
      </c>
      <c r="C6" s="21">
        <v>-8.8496152769824993E-3</v>
      </c>
      <c r="D6" s="21">
        <v>4.4677965334299567E-2</v>
      </c>
      <c r="F6" s="67" t="s">
        <v>1</v>
      </c>
      <c r="G6" s="67"/>
      <c r="H6" s="67"/>
      <c r="I6" s="67"/>
    </row>
    <row r="7" spans="1:9" x14ac:dyDescent="0.35">
      <c r="A7" s="25">
        <v>42051</v>
      </c>
      <c r="B7" s="21">
        <v>2.1171152232206315E-2</v>
      </c>
      <c r="C7" s="21">
        <v>-3.9045673768973103E-2</v>
      </c>
      <c r="D7" s="21">
        <v>5.7119067771599426E-2</v>
      </c>
      <c r="F7" s="49" t="s">
        <v>132</v>
      </c>
      <c r="G7" s="49">
        <v>0.05</v>
      </c>
      <c r="H7" s="49" t="s">
        <v>132</v>
      </c>
      <c r="I7" s="49">
        <v>0.01</v>
      </c>
    </row>
    <row r="8" spans="1:9" x14ac:dyDescent="0.35">
      <c r="A8" s="25">
        <v>42058</v>
      </c>
      <c r="B8" s="21">
        <v>-3.827254620487576E-2</v>
      </c>
      <c r="C8" s="21">
        <v>0</v>
      </c>
      <c r="D8" s="21">
        <v>1.5399215757880917E-2</v>
      </c>
      <c r="F8" s="49" t="s">
        <v>142</v>
      </c>
      <c r="G8" s="49">
        <f>G7/2</f>
        <v>2.5000000000000001E-2</v>
      </c>
      <c r="H8" s="49" t="s">
        <v>142</v>
      </c>
      <c r="I8" s="49">
        <f>I7/2</f>
        <v>5.0000000000000001E-3</v>
      </c>
    </row>
    <row r="9" spans="1:9" x14ac:dyDescent="0.35">
      <c r="A9" s="25">
        <v>42114</v>
      </c>
      <c r="B9" s="21">
        <v>3.6617363238223309E-2</v>
      </c>
      <c r="C9" s="21">
        <v>-4.5091571503065177E-2</v>
      </c>
      <c r="D9" s="21">
        <v>4.385188252884941E-2</v>
      </c>
      <c r="F9" s="49" t="s">
        <v>143</v>
      </c>
      <c r="G9" s="49">
        <f>_xlfn.F.TEST(C127:C169,C170:C218)</f>
        <v>0.81848944239031174</v>
      </c>
      <c r="H9" s="63" t="s">
        <v>140</v>
      </c>
      <c r="I9" s="63"/>
    </row>
    <row r="10" spans="1:9" x14ac:dyDescent="0.35">
      <c r="A10" s="25">
        <v>42121</v>
      </c>
      <c r="B10" s="21">
        <v>1.6492462075725165E-2</v>
      </c>
      <c r="C10" s="21">
        <v>2.2320189090587601E-2</v>
      </c>
      <c r="D10" s="21">
        <v>1.5067432122119926E-2</v>
      </c>
      <c r="F10" s="49"/>
      <c r="G10" s="49"/>
      <c r="H10" s="49"/>
      <c r="I10" s="49"/>
    </row>
    <row r="11" spans="1:9" x14ac:dyDescent="0.35">
      <c r="A11" s="25">
        <v>42128</v>
      </c>
      <c r="B11" s="21">
        <v>3.2190687272051946E-2</v>
      </c>
      <c r="C11" s="21">
        <v>-4.1141943331175185E-2</v>
      </c>
      <c r="D11" s="21">
        <v>-1.8373220256619294E-2</v>
      </c>
      <c r="F11" s="67" t="s">
        <v>2</v>
      </c>
      <c r="G11" s="67"/>
      <c r="H11" s="67"/>
      <c r="I11" s="67"/>
    </row>
    <row r="12" spans="1:9" x14ac:dyDescent="0.35">
      <c r="A12" s="25">
        <v>42135</v>
      </c>
      <c r="B12" s="21">
        <v>-3.440356713058202E-2</v>
      </c>
      <c r="C12" s="21">
        <v>-3.0459207484708574E-2</v>
      </c>
      <c r="D12" s="21">
        <v>-5.9780981755080667E-3</v>
      </c>
      <c r="F12" s="49" t="s">
        <v>132</v>
      </c>
      <c r="G12" s="49">
        <v>0.05</v>
      </c>
      <c r="H12" s="49" t="s">
        <v>132</v>
      </c>
      <c r="I12" s="49">
        <v>0.01</v>
      </c>
    </row>
    <row r="13" spans="1:9" x14ac:dyDescent="0.35">
      <c r="A13" s="25">
        <v>42142</v>
      </c>
      <c r="B13" s="21">
        <v>2.2128798585300375E-3</v>
      </c>
      <c r="C13" s="21">
        <v>-7.2681551434804814E-2</v>
      </c>
      <c r="D13" s="21">
        <v>-9.3708851733068661E-3</v>
      </c>
      <c r="F13" s="49" t="s">
        <v>142</v>
      </c>
      <c r="G13" s="49">
        <f>G12/2</f>
        <v>2.5000000000000001E-2</v>
      </c>
      <c r="H13" s="49" t="s">
        <v>142</v>
      </c>
      <c r="I13" s="49">
        <f>I12/2</f>
        <v>5.0000000000000001E-3</v>
      </c>
    </row>
    <row r="14" spans="1:9" x14ac:dyDescent="0.35">
      <c r="A14" s="25">
        <v>42149</v>
      </c>
      <c r="B14" s="21">
        <v>-2.054560880889137E-2</v>
      </c>
      <c r="C14" s="21">
        <v>6.1276554820814594E-2</v>
      </c>
      <c r="D14" s="21">
        <v>-1.1498266687373023E-2</v>
      </c>
      <c r="F14" s="49" t="s">
        <v>143</v>
      </c>
      <c r="G14" s="49">
        <f>_xlfn.F.TEST(D127:D169,D170:D218)</f>
        <v>6.4400915443097229E-2</v>
      </c>
      <c r="H14" s="63" t="s">
        <v>140</v>
      </c>
      <c r="I14" s="63"/>
    </row>
    <row r="15" spans="1:9" x14ac:dyDescent="0.35">
      <c r="A15" s="25">
        <v>42170</v>
      </c>
      <c r="B15" s="21">
        <v>3.203935374461666E-2</v>
      </c>
      <c r="C15" s="21">
        <v>1.854050791574249E-2</v>
      </c>
      <c r="D15" s="21">
        <v>-1.3739720689678365E-2</v>
      </c>
    </row>
    <row r="16" spans="1:9" x14ac:dyDescent="0.35">
      <c r="A16" s="25">
        <v>42177</v>
      </c>
      <c r="B16" s="21">
        <v>2.2272635609123223E-2</v>
      </c>
      <c r="C16" s="21">
        <v>-4.7012181997054599E-2</v>
      </c>
      <c r="D16" s="21">
        <v>-1.3506114141322108E-2</v>
      </c>
    </row>
    <row r="17" spans="1:4" x14ac:dyDescent="0.35">
      <c r="A17" s="25">
        <v>42184</v>
      </c>
      <c r="B17" s="21">
        <v>4.3956114730381293E-3</v>
      </c>
      <c r="C17" s="21">
        <v>5.998818229253443E-3</v>
      </c>
      <c r="D17" s="21">
        <v>9.9101020356674578E-4</v>
      </c>
    </row>
    <row r="18" spans="1:4" x14ac:dyDescent="0.35">
      <c r="A18" s="25">
        <v>42191</v>
      </c>
      <c r="B18" s="21">
        <v>3.4062357459188626E-2</v>
      </c>
      <c r="C18" s="21">
        <v>-1.9324272826402814E-2</v>
      </c>
      <c r="D18" s="21">
        <v>5.5034358901180185E-3</v>
      </c>
    </row>
    <row r="19" spans="1:4" x14ac:dyDescent="0.35">
      <c r="A19" s="25">
        <v>42205</v>
      </c>
      <c r="B19" s="21">
        <v>-2.320186655697198E-3</v>
      </c>
      <c r="C19" s="21">
        <v>6.6894234830030222E-2</v>
      </c>
      <c r="D19" s="21">
        <v>-6.9494283492555972E-2</v>
      </c>
    </row>
    <row r="20" spans="1:4" x14ac:dyDescent="0.35">
      <c r="A20" s="25">
        <v>42212</v>
      </c>
      <c r="B20" s="21">
        <v>-1.0507977598415093E-2</v>
      </c>
      <c r="C20" s="21">
        <v>8.9948236662939579E-2</v>
      </c>
      <c r="D20" s="21">
        <v>2.5920890820029612E-2</v>
      </c>
    </row>
    <row r="21" spans="1:4" x14ac:dyDescent="0.35">
      <c r="A21" s="25">
        <v>42219</v>
      </c>
      <c r="B21" s="21">
        <v>1.3600365064684469E-2</v>
      </c>
      <c r="C21" s="21">
        <v>7.6562714104372903E-2</v>
      </c>
      <c r="D21" s="21">
        <v>2.5940021008615886E-2</v>
      </c>
    </row>
    <row r="22" spans="1:4" x14ac:dyDescent="0.35">
      <c r="A22" s="25">
        <v>42233</v>
      </c>
      <c r="B22" s="21">
        <v>2.7009459907491363E-2</v>
      </c>
      <c r="C22" s="21">
        <v>-3.1090587070031119E-2</v>
      </c>
      <c r="D22" s="21">
        <v>-6.3365846993133537E-2</v>
      </c>
    </row>
    <row r="23" spans="1:4" x14ac:dyDescent="0.35">
      <c r="A23" s="25">
        <v>42247</v>
      </c>
      <c r="B23" s="21">
        <v>4.7024938644862777E-2</v>
      </c>
      <c r="C23" s="21">
        <v>5.2219439811516249E-3</v>
      </c>
      <c r="D23" s="21">
        <v>-1.1560822401075971E-2</v>
      </c>
    </row>
    <row r="24" spans="1:4" x14ac:dyDescent="0.35">
      <c r="A24" s="25">
        <v>42254</v>
      </c>
      <c r="B24" s="21">
        <v>4.1528458696582275E-2</v>
      </c>
      <c r="C24" s="21">
        <v>-1.0471299867295366E-2</v>
      </c>
      <c r="D24" s="21">
        <v>1.8911257831171811E-3</v>
      </c>
    </row>
    <row r="25" spans="1:4" x14ac:dyDescent="0.35">
      <c r="A25" s="25">
        <v>42261</v>
      </c>
      <c r="B25" s="21">
        <v>1.6807118316381191E-2</v>
      </c>
      <c r="C25" s="21">
        <v>-2.0202707317519355E-2</v>
      </c>
      <c r="D25" s="21">
        <v>1.8717123952937991E-2</v>
      </c>
    </row>
    <row r="26" spans="1:4" x14ac:dyDescent="0.35">
      <c r="A26" s="25">
        <v>42268</v>
      </c>
      <c r="B26" s="21">
        <v>-1.3423020332140661E-2</v>
      </c>
      <c r="C26" s="21">
        <v>-4.8414294967487607E-2</v>
      </c>
      <c r="D26" s="21">
        <v>-7.0446227400083189E-3</v>
      </c>
    </row>
    <row r="27" spans="1:4" x14ac:dyDescent="0.35">
      <c r="A27" s="25">
        <v>42275</v>
      </c>
      <c r="B27" s="21">
        <v>1.2756131344436882E-2</v>
      </c>
      <c r="C27" s="21">
        <v>-4.1432853736205394E-2</v>
      </c>
      <c r="D27" s="21">
        <v>-1.5729301908543918E-2</v>
      </c>
    </row>
    <row r="28" spans="1:4" x14ac:dyDescent="0.35">
      <c r="A28" s="25">
        <v>42289</v>
      </c>
      <c r="B28" s="21">
        <v>2.1918685707646275E-2</v>
      </c>
      <c r="C28" s="21">
        <v>-3.7573480564423778E-2</v>
      </c>
      <c r="D28" s="21">
        <v>3.1559220180518877E-2</v>
      </c>
    </row>
    <row r="29" spans="1:4" x14ac:dyDescent="0.35">
      <c r="A29" s="25">
        <v>42296</v>
      </c>
      <c r="B29" s="21">
        <v>1.0111309604320695E-2</v>
      </c>
      <c r="C29" s="21">
        <v>-3.3840979842405684E-3</v>
      </c>
      <c r="D29" s="21">
        <v>2.1568696658455202E-2</v>
      </c>
    </row>
    <row r="30" spans="1:4" x14ac:dyDescent="0.35">
      <c r="A30" s="25">
        <v>42303</v>
      </c>
      <c r="B30" s="21">
        <v>3.8807895148553886E-2</v>
      </c>
      <c r="C30" s="21">
        <v>-4.0351295523567463E-2</v>
      </c>
      <c r="D30" s="21">
        <v>8.8407564604479915E-4</v>
      </c>
    </row>
    <row r="31" spans="1:4" x14ac:dyDescent="0.35">
      <c r="A31" s="25">
        <v>42310</v>
      </c>
      <c r="B31" s="21">
        <v>-3.9478810973787463E-2</v>
      </c>
      <c r="C31" s="21">
        <v>-2.1403908663153604E-2</v>
      </c>
      <c r="D31" s="21">
        <v>3.8570483531325341E-2</v>
      </c>
    </row>
    <row r="32" spans="1:4" x14ac:dyDescent="0.35">
      <c r="A32" s="25">
        <v>42317</v>
      </c>
      <c r="B32" s="21">
        <v>-3.0247040368424939E-3</v>
      </c>
      <c r="C32" s="21">
        <v>-2.6798193154724047E-2</v>
      </c>
      <c r="D32" s="21">
        <v>-7.3604257838773418E-3</v>
      </c>
    </row>
    <row r="33" spans="1:4" x14ac:dyDescent="0.35">
      <c r="A33" s="25">
        <v>42338</v>
      </c>
      <c r="B33" s="21">
        <v>1.1540296738866158E-2</v>
      </c>
      <c r="C33" s="21">
        <v>-4.3603637482132022E-2</v>
      </c>
      <c r="D33" s="21">
        <v>-1.4451118538174598E-2</v>
      </c>
    </row>
    <row r="34" spans="1:4" x14ac:dyDescent="0.35">
      <c r="A34" s="25">
        <v>42345</v>
      </c>
      <c r="B34" s="21">
        <v>0</v>
      </c>
      <c r="C34" s="21">
        <v>2.8828351899977595E-2</v>
      </c>
      <c r="D34" s="21">
        <v>-4.8717386613997875E-2</v>
      </c>
    </row>
    <row r="35" spans="1:4" x14ac:dyDescent="0.35">
      <c r="A35" s="25">
        <v>42352</v>
      </c>
      <c r="B35" s="21">
        <v>5.550623741740271E-2</v>
      </c>
      <c r="C35" s="21">
        <v>-3.7220009536226013E-2</v>
      </c>
      <c r="D35" s="21">
        <v>6.7018934844012617E-3</v>
      </c>
    </row>
    <row r="36" spans="1:4" x14ac:dyDescent="0.35">
      <c r="A36" s="25">
        <v>42359</v>
      </c>
      <c r="B36" s="21">
        <v>3.9295642371965089E-2</v>
      </c>
      <c r="C36" s="21">
        <v>-3.1386313820670718E-2</v>
      </c>
      <c r="D36" s="21">
        <v>2.5282385840892256E-2</v>
      </c>
    </row>
    <row r="37" spans="1:4" x14ac:dyDescent="0.35">
      <c r="A37" s="25">
        <v>42366</v>
      </c>
      <c r="B37" s="21">
        <v>1.117627386400501E-2</v>
      </c>
      <c r="C37" s="21">
        <v>2.8573372444056163E-2</v>
      </c>
      <c r="D37" s="21">
        <v>-7.8973350600052743E-4</v>
      </c>
    </row>
    <row r="38" spans="1:4" x14ac:dyDescent="0.35">
      <c r="A38" s="25">
        <v>42373</v>
      </c>
      <c r="B38" s="21">
        <v>3.9180001513817932E-2</v>
      </c>
      <c r="C38" s="21">
        <v>2.0906684819313643E-2</v>
      </c>
      <c r="D38" s="21">
        <v>-4.4528076688758376E-2</v>
      </c>
    </row>
    <row r="39" spans="1:4" x14ac:dyDescent="0.35">
      <c r="A39" s="25">
        <v>42401</v>
      </c>
      <c r="B39" s="21">
        <v>2.1881498982088743E-2</v>
      </c>
      <c r="C39" s="21">
        <v>5.7398538706032211E-2</v>
      </c>
      <c r="D39" s="21">
        <v>7.2277031214532635E-3</v>
      </c>
    </row>
    <row r="40" spans="1:4" x14ac:dyDescent="0.35">
      <c r="A40" s="25">
        <v>42415</v>
      </c>
      <c r="B40" s="21">
        <v>3.1032109247728461E-2</v>
      </c>
      <c r="C40" s="21">
        <v>1.660415505203516E-2</v>
      </c>
      <c r="D40" s="21">
        <v>7.6492355205702245E-2</v>
      </c>
    </row>
    <row r="41" spans="1:4" x14ac:dyDescent="0.35">
      <c r="A41" s="25">
        <v>42422</v>
      </c>
      <c r="B41" s="21">
        <v>0</v>
      </c>
      <c r="C41" s="21">
        <v>-1.204833851617448E-2</v>
      </c>
      <c r="D41" s="21">
        <v>3.6911634141398281E-2</v>
      </c>
    </row>
    <row r="42" spans="1:4" x14ac:dyDescent="0.35">
      <c r="A42" s="25">
        <v>42429</v>
      </c>
      <c r="B42" s="21">
        <v>3.4133006369458617E-2</v>
      </c>
      <c r="C42" s="21">
        <v>1.0550210895152392E-2</v>
      </c>
      <c r="D42" s="21">
        <v>2.5555449173096548E-2</v>
      </c>
    </row>
    <row r="43" spans="1:4" x14ac:dyDescent="0.35">
      <c r="A43" s="25">
        <v>42436</v>
      </c>
      <c r="B43" s="21">
        <v>1.2008149628396561E-2</v>
      </c>
      <c r="C43" s="21">
        <v>-1.2066511413116479E-2</v>
      </c>
      <c r="D43" s="21">
        <v>2.4742280663515004E-3</v>
      </c>
    </row>
    <row r="44" spans="1:4" x14ac:dyDescent="0.35">
      <c r="A44" s="25">
        <v>42443</v>
      </c>
      <c r="B44" s="21">
        <v>7.9260652724207226E-3</v>
      </c>
      <c r="C44" s="21">
        <v>1.516300517964008E-3</v>
      </c>
      <c r="D44" s="21">
        <v>2.833357449201902E-2</v>
      </c>
    </row>
    <row r="45" spans="1:4" x14ac:dyDescent="0.35">
      <c r="A45" s="25">
        <v>42450</v>
      </c>
      <c r="B45" s="21">
        <v>-6.6006840313520242E-3</v>
      </c>
      <c r="C45" s="21">
        <v>0</v>
      </c>
      <c r="D45" s="21">
        <v>-2.979904462056561E-2</v>
      </c>
    </row>
    <row r="46" spans="1:4" x14ac:dyDescent="0.35">
      <c r="A46" s="25">
        <v>42464</v>
      </c>
      <c r="B46" s="21">
        <v>-5.610112890766788E-3</v>
      </c>
      <c r="C46" s="21">
        <v>2.3989156370022576E-2</v>
      </c>
      <c r="D46" s="21">
        <v>3.9745115594557651E-2</v>
      </c>
    </row>
    <row r="47" spans="1:4" x14ac:dyDescent="0.35">
      <c r="A47" s="25">
        <v>42471</v>
      </c>
      <c r="B47" s="21">
        <v>1.2578782206860185E-2</v>
      </c>
      <c r="C47" s="21">
        <v>-1.1922644956906146E-2</v>
      </c>
      <c r="D47" s="21">
        <v>5.4961725718581711E-2</v>
      </c>
    </row>
    <row r="48" spans="1:4" x14ac:dyDescent="0.35">
      <c r="A48" s="25">
        <v>42478</v>
      </c>
      <c r="B48" s="21">
        <v>3.4133006369458617E-2</v>
      </c>
      <c r="C48" s="21">
        <v>-4.4451762570833921E-2</v>
      </c>
      <c r="D48" s="21">
        <v>1.6213200713722214E-2</v>
      </c>
    </row>
    <row r="49" spans="1:4" x14ac:dyDescent="0.35">
      <c r="A49" s="25">
        <v>42485</v>
      </c>
      <c r="B49" s="21">
        <v>-4.8119248344198458E-2</v>
      </c>
      <c r="C49" s="21">
        <v>-6.9776877799160197E-2</v>
      </c>
      <c r="D49" s="21">
        <v>1.8791402617026522E-2</v>
      </c>
    </row>
    <row r="50" spans="1:4" x14ac:dyDescent="0.35">
      <c r="A50" s="25">
        <v>42492</v>
      </c>
      <c r="B50" s="21">
        <v>-4.234304138788344E-3</v>
      </c>
      <c r="C50" s="21">
        <v>8.3682496705165792E-3</v>
      </c>
      <c r="D50" s="21">
        <v>-2.3835028174973068E-2</v>
      </c>
    </row>
    <row r="51" spans="1:4" x14ac:dyDescent="0.35">
      <c r="A51" s="25">
        <v>42499</v>
      </c>
      <c r="B51" s="21">
        <v>-1.415428403330728E-3</v>
      </c>
      <c r="C51" s="21">
        <v>-1.6680571006970587E-3</v>
      </c>
      <c r="D51" s="21">
        <v>3.5579864600029155E-3</v>
      </c>
    </row>
    <row r="52" spans="1:4" x14ac:dyDescent="0.35">
      <c r="A52" s="25">
        <v>42506</v>
      </c>
      <c r="B52" s="21">
        <v>4.2402890388854421E-3</v>
      </c>
      <c r="C52" s="21">
        <v>4.9958471933716697E-3</v>
      </c>
      <c r="D52" s="21">
        <v>6.8321457675771108E-3</v>
      </c>
    </row>
    <row r="53" spans="1:4" x14ac:dyDescent="0.35">
      <c r="A53" s="25">
        <v>42520</v>
      </c>
      <c r="B53" s="21">
        <v>2.1535152551297961E-2</v>
      </c>
      <c r="C53" s="21">
        <v>-3.8874152761664831E-2</v>
      </c>
      <c r="D53" s="21">
        <v>-1.2160729944239406E-2</v>
      </c>
    </row>
    <row r="54" spans="1:4" x14ac:dyDescent="0.35">
      <c r="A54" s="25">
        <v>42527</v>
      </c>
      <c r="B54" s="21">
        <v>-3.9380512871308525E-2</v>
      </c>
      <c r="C54" s="21">
        <v>7.4622640204197108E-2</v>
      </c>
      <c r="D54" s="21">
        <v>1.4410449678254994E-2</v>
      </c>
    </row>
    <row r="55" spans="1:4" x14ac:dyDescent="0.35">
      <c r="A55" s="25">
        <v>42534</v>
      </c>
      <c r="B55" s="21">
        <v>-1.2543718478530285E-2</v>
      </c>
      <c r="C55" s="21">
        <v>-3.0562650410166696E-2</v>
      </c>
      <c r="D55" s="21">
        <v>-3.6617363238223309E-2</v>
      </c>
    </row>
    <row r="56" spans="1:4" x14ac:dyDescent="0.35">
      <c r="A56" s="25">
        <v>42541</v>
      </c>
      <c r="B56" s="21">
        <v>-4.1523502791745506E-2</v>
      </c>
      <c r="C56" s="21">
        <v>-1.2142386825725425E-2</v>
      </c>
      <c r="D56" s="21">
        <v>3.5868018879442493E-2</v>
      </c>
    </row>
    <row r="57" spans="1:4" x14ac:dyDescent="0.35">
      <c r="A57" s="25">
        <v>42548</v>
      </c>
      <c r="B57" s="21">
        <v>2.9197101033348462E-3</v>
      </c>
      <c r="C57" s="21">
        <v>1.2142386825725561E-2</v>
      </c>
      <c r="D57" s="21">
        <v>3.3676364848380792E-3</v>
      </c>
    </row>
    <row r="58" spans="1:4" x14ac:dyDescent="0.35">
      <c r="A58" s="25">
        <v>42555</v>
      </c>
      <c r="B58" s="21">
        <v>1.1594332780919227E-2</v>
      </c>
      <c r="C58" s="21">
        <v>-4.7670102018130031E-2</v>
      </c>
      <c r="D58" s="21">
        <v>4.1750601166954861E-3</v>
      </c>
    </row>
    <row r="59" spans="1:4" x14ac:dyDescent="0.35">
      <c r="A59" s="25">
        <v>42562</v>
      </c>
      <c r="B59" s="21">
        <v>-8.6831225734608809E-3</v>
      </c>
      <c r="C59" s="21">
        <v>-3.8714512180690393E-2</v>
      </c>
      <c r="D59" s="21">
        <v>2.7228042438734713E-2</v>
      </c>
    </row>
    <row r="60" spans="1:4" x14ac:dyDescent="0.35">
      <c r="A60" s="25">
        <v>42569</v>
      </c>
      <c r="B60" s="21">
        <v>-1.1696039763191298E-2</v>
      </c>
      <c r="C60" s="21">
        <v>5.8410762156414303E-2</v>
      </c>
      <c r="D60" s="21">
        <v>-2.319513942233386E-3</v>
      </c>
    </row>
    <row r="61" spans="1:4" x14ac:dyDescent="0.35">
      <c r="A61" s="25">
        <v>42576</v>
      </c>
      <c r="B61" s="21">
        <v>5.8651194523980576E-3</v>
      </c>
      <c r="C61" s="21">
        <v>8.656801630845902E-2</v>
      </c>
      <c r="D61" s="21">
        <v>9.7491293923416336E-3</v>
      </c>
    </row>
    <row r="62" spans="1:4" x14ac:dyDescent="0.35">
      <c r="A62" s="25">
        <v>42583</v>
      </c>
      <c r="B62" s="21">
        <v>5.1293294387550481E-2</v>
      </c>
      <c r="C62" s="21">
        <v>-1.1447385840350835E-2</v>
      </c>
      <c r="D62" s="21">
        <v>-3.3112613036560315E-3</v>
      </c>
    </row>
    <row r="63" spans="1:4" x14ac:dyDescent="0.35">
      <c r="A63" s="25">
        <v>42590</v>
      </c>
      <c r="B63" s="21">
        <v>-2.5317807984289897E-2</v>
      </c>
      <c r="C63" s="21">
        <v>-4.7146778425702078E-2</v>
      </c>
      <c r="D63" s="21">
        <v>5.4648874052540741E-3</v>
      </c>
    </row>
    <row r="64" spans="1:4" x14ac:dyDescent="0.35">
      <c r="A64" s="25">
        <v>42597</v>
      </c>
      <c r="B64" s="21">
        <v>1.1331566009550018E-2</v>
      </c>
      <c r="C64" s="21">
        <v>2.8889009852137069E-2</v>
      </c>
      <c r="D64" s="21">
        <v>-2.6522898948902019E-2</v>
      </c>
    </row>
    <row r="65" spans="1:4" x14ac:dyDescent="0.35">
      <c r="A65" s="25">
        <v>42604</v>
      </c>
      <c r="B65" s="21">
        <v>4.5431074682398001E-2</v>
      </c>
      <c r="C65" s="21">
        <v>1.496287267671232E-2</v>
      </c>
      <c r="D65" s="21">
        <v>6.7273180607424835E-2</v>
      </c>
    </row>
    <row r="66" spans="1:4" x14ac:dyDescent="0.35">
      <c r="A66" s="25">
        <v>42611</v>
      </c>
      <c r="B66" s="21">
        <v>-1.0825545504922447E-2</v>
      </c>
      <c r="C66" s="21">
        <v>2.2839491969822736E-2</v>
      </c>
      <c r="D66" s="21">
        <v>1.1159531140159709E-2</v>
      </c>
    </row>
    <row r="67" spans="1:4" x14ac:dyDescent="0.35">
      <c r="A67" s="25">
        <v>42618</v>
      </c>
      <c r="B67" s="21">
        <v>0</v>
      </c>
      <c r="C67" s="21">
        <v>2.7050177533026042E-2</v>
      </c>
      <c r="D67" s="21">
        <v>3.1629546336090913E-2</v>
      </c>
    </row>
    <row r="68" spans="1:4" x14ac:dyDescent="0.35">
      <c r="A68" s="25">
        <v>42625</v>
      </c>
      <c r="B68" s="21">
        <v>2.5521868795119338E-2</v>
      </c>
      <c r="C68" s="21">
        <v>1.557663892873732E-2</v>
      </c>
      <c r="D68" s="21">
        <v>-3.0812886429534905E-2</v>
      </c>
    </row>
    <row r="69" spans="1:4" x14ac:dyDescent="0.35">
      <c r="A69" s="25">
        <v>42639</v>
      </c>
      <c r="B69" s="21">
        <v>-7.3801072976225337E-3</v>
      </c>
      <c r="C69" s="21">
        <v>-1.6023649468157063E-2</v>
      </c>
      <c r="D69" s="21">
        <v>-4.1509799760933996E-2</v>
      </c>
    </row>
    <row r="70" spans="1:4" x14ac:dyDescent="0.35">
      <c r="A70" s="25">
        <v>42646</v>
      </c>
      <c r="B70" s="21">
        <v>-3.3135561596098789E-2</v>
      </c>
      <c r="C70" s="21">
        <v>-7.3692301065483327E-3</v>
      </c>
      <c r="D70" s="21">
        <v>2.3123990086664367E-2</v>
      </c>
    </row>
    <row r="71" spans="1:4" x14ac:dyDescent="0.35">
      <c r="A71" s="25">
        <v>42653</v>
      </c>
      <c r="B71" s="21">
        <v>-1.5325673497781163E-3</v>
      </c>
      <c r="C71" s="21">
        <v>-4.2302379690689389E-2</v>
      </c>
      <c r="D71" s="21">
        <v>-1.3605652055778709E-2</v>
      </c>
    </row>
    <row r="72" spans="1:4" x14ac:dyDescent="0.35">
      <c r="A72" s="25">
        <v>42667</v>
      </c>
      <c r="B72" s="21">
        <v>-2.6231012148869758E-2</v>
      </c>
      <c r="C72" s="21">
        <v>-1.2461220437812002E-2</v>
      </c>
      <c r="D72" s="21">
        <v>5.2415952276730973E-3</v>
      </c>
    </row>
    <row r="73" spans="1:4" x14ac:dyDescent="0.35">
      <c r="A73" s="25">
        <v>42674</v>
      </c>
      <c r="B73" s="21">
        <v>1.1560822401076006E-2</v>
      </c>
      <c r="C73" s="21">
        <v>-7.8678612006136787E-3</v>
      </c>
      <c r="D73" s="21">
        <v>-4.4192839233540823E-2</v>
      </c>
    </row>
    <row r="74" spans="1:4" x14ac:dyDescent="0.35">
      <c r="A74" s="25">
        <v>42681</v>
      </c>
      <c r="B74" s="21">
        <v>3.3901551675681416E-2</v>
      </c>
      <c r="C74" s="21">
        <v>-4.7506027585978647E-3</v>
      </c>
      <c r="D74" s="21">
        <v>5.9556780835624393E-2</v>
      </c>
    </row>
    <row r="75" spans="1:4" x14ac:dyDescent="0.35">
      <c r="A75" s="25">
        <v>42688</v>
      </c>
      <c r="B75" s="21">
        <v>5.2562330090855508E-2</v>
      </c>
      <c r="C75" s="21">
        <v>4.7506027585977988E-3</v>
      </c>
      <c r="D75" s="21">
        <v>-9.6830574853678138E-3</v>
      </c>
    </row>
    <row r="76" spans="1:4" x14ac:dyDescent="0.35">
      <c r="A76" s="25">
        <v>42695</v>
      </c>
      <c r="B76" s="21">
        <v>7.5019106517946917E-3</v>
      </c>
      <c r="C76" s="21">
        <v>-9.5238815112554786E-3</v>
      </c>
      <c r="D76" s="21">
        <v>6.6452715887930142E-2</v>
      </c>
    </row>
    <row r="77" spans="1:4" x14ac:dyDescent="0.35">
      <c r="A77" s="25">
        <v>42702</v>
      </c>
      <c r="B77" s="21">
        <v>5.2413742684040136E-2</v>
      </c>
      <c r="C77" s="21">
        <v>6.0343129907468436E-2</v>
      </c>
      <c r="D77" s="21">
        <v>-6.0045214181915982E-3</v>
      </c>
    </row>
    <row r="78" spans="1:4" x14ac:dyDescent="0.35">
      <c r="A78" s="25">
        <v>42709</v>
      </c>
      <c r="B78" s="21">
        <v>2.2441334472680454E-2</v>
      </c>
      <c r="C78" s="21">
        <v>6.2565855991738306E-2</v>
      </c>
      <c r="D78" s="21">
        <v>6.2379668023473979E-2</v>
      </c>
    </row>
    <row r="79" spans="1:4" x14ac:dyDescent="0.35">
      <c r="A79" s="25">
        <v>42716</v>
      </c>
      <c r="B79" s="21">
        <v>-8.3565945909414175E-3</v>
      </c>
      <c r="C79" s="21">
        <v>9.8246404285181003E-3</v>
      </c>
      <c r="D79" s="21">
        <v>2.4683986980648696E-2</v>
      </c>
    </row>
    <row r="80" spans="1:4" x14ac:dyDescent="0.35">
      <c r="A80" s="25">
        <v>42723</v>
      </c>
      <c r="B80" s="21">
        <v>5.5788150270389336E-3</v>
      </c>
      <c r="C80" s="21">
        <v>-6.3421826437495943E-2</v>
      </c>
      <c r="D80" s="21">
        <v>-1.5940056384042972E-2</v>
      </c>
    </row>
    <row r="81" spans="1:4" x14ac:dyDescent="0.35">
      <c r="A81" s="25">
        <v>42730</v>
      </c>
      <c r="B81" s="21">
        <v>-5.5788150270389978E-3</v>
      </c>
      <c r="C81" s="21">
        <v>3.3653505041642363E-2</v>
      </c>
      <c r="D81" s="21">
        <v>1.2195273093818206E-2</v>
      </c>
    </row>
    <row r="82" spans="1:4" x14ac:dyDescent="0.35">
      <c r="A82" s="25">
        <v>42744</v>
      </c>
      <c r="B82" s="21">
        <v>3.0459207484708439E-2</v>
      </c>
      <c r="C82" s="21">
        <v>2.2305757514298186E-2</v>
      </c>
      <c r="D82" s="21">
        <v>-3.4509816210688313E-2</v>
      </c>
    </row>
    <row r="83" spans="1:4" x14ac:dyDescent="0.35">
      <c r="A83" s="25">
        <v>42751</v>
      </c>
      <c r="B83" s="21">
        <v>-1.1494379425735134E-2</v>
      </c>
      <c r="C83" s="21">
        <v>2.8987536873252187E-2</v>
      </c>
      <c r="D83" s="21">
        <v>1.5584418424825499E-2</v>
      </c>
    </row>
    <row r="84" spans="1:4" x14ac:dyDescent="0.35">
      <c r="A84" s="25">
        <v>42758</v>
      </c>
      <c r="B84" s="21">
        <v>1.2921931416920588E-2</v>
      </c>
      <c r="C84" s="21">
        <v>-7.168489478612516E-3</v>
      </c>
      <c r="D84" s="21">
        <v>6.6015130574268388E-2</v>
      </c>
    </row>
    <row r="85" spans="1:4" x14ac:dyDescent="0.35">
      <c r="A85" s="25">
        <v>42765</v>
      </c>
      <c r="B85" s="21">
        <v>-6.0094614962971048E-3</v>
      </c>
      <c r="C85" s="21">
        <v>1.4285957247476434E-2</v>
      </c>
      <c r="D85" s="21">
        <v>-2.9033565733355533E-2</v>
      </c>
    </row>
    <row r="86" spans="1:4" x14ac:dyDescent="0.35">
      <c r="A86" s="25">
        <v>42772</v>
      </c>
      <c r="B86" s="21">
        <v>-9.227285769074894E-3</v>
      </c>
      <c r="C86" s="21">
        <v>-1.7167803622365446E-2</v>
      </c>
      <c r="D86" s="21">
        <v>-4.8934018014174151E-2</v>
      </c>
    </row>
    <row r="87" spans="1:4" x14ac:dyDescent="0.35">
      <c r="A87" s="25">
        <v>42779</v>
      </c>
      <c r="B87" s="21">
        <v>-4.9368475468688933E-3</v>
      </c>
      <c r="C87" s="21">
        <v>-3.0771658666753545E-2</v>
      </c>
      <c r="D87" s="21">
        <v>-6.0424786265687625E-5</v>
      </c>
    </row>
    <row r="88" spans="1:4" x14ac:dyDescent="0.35">
      <c r="A88" s="25">
        <v>42786</v>
      </c>
      <c r="B88" s="21">
        <v>-1.0241494052196907E-2</v>
      </c>
      <c r="C88" s="21">
        <v>2.2075951699199826E-2</v>
      </c>
      <c r="D88" s="21">
        <v>1.2084592159701689E-4</v>
      </c>
    </row>
    <row r="89" spans="1:4" x14ac:dyDescent="0.35">
      <c r="A89" s="25">
        <v>42793</v>
      </c>
      <c r="B89" s="21">
        <v>2.350177344953673E-3</v>
      </c>
      <c r="C89" s="21">
        <v>-7.242983784481459E-2</v>
      </c>
      <c r="D89" s="21">
        <v>-6.7291333303695113E-3</v>
      </c>
    </row>
    <row r="90" spans="1:4" x14ac:dyDescent="0.35">
      <c r="A90" s="25">
        <v>42800</v>
      </c>
      <c r="B90" s="21">
        <v>-3.5238044189788743E-2</v>
      </c>
      <c r="C90" s="21">
        <v>-8.1478270725948113E-2</v>
      </c>
      <c r="D90" s="21">
        <v>-4.2877024356391881E-2</v>
      </c>
    </row>
    <row r="91" spans="1:4" x14ac:dyDescent="0.35">
      <c r="A91" s="25">
        <v>42807</v>
      </c>
      <c r="B91" s="21">
        <v>-1.0695289116747919E-2</v>
      </c>
      <c r="C91" s="21">
        <v>-1.7123706078591514E-2</v>
      </c>
      <c r="D91" s="21">
        <v>2.2910149995759108E-2</v>
      </c>
    </row>
    <row r="92" spans="1:4" x14ac:dyDescent="0.35">
      <c r="A92" s="25">
        <v>42814</v>
      </c>
      <c r="B92" s="21">
        <v>1.0087201533400897E-2</v>
      </c>
      <c r="C92" s="21">
        <v>-1.5666116744399463E-2</v>
      </c>
      <c r="D92" s="21">
        <v>2.0696535100776455E-2</v>
      </c>
    </row>
    <row r="93" spans="1:4" x14ac:dyDescent="0.35">
      <c r="A93" s="25">
        <v>42821</v>
      </c>
      <c r="B93" s="21">
        <v>6.3665517455416881E-3</v>
      </c>
      <c r="C93" s="21">
        <v>-7.275935428242819E-2</v>
      </c>
      <c r="D93" s="21">
        <v>-2.9109110030049078E-2</v>
      </c>
    </row>
    <row r="94" spans="1:4" x14ac:dyDescent="0.35">
      <c r="A94" s="25">
        <v>42828</v>
      </c>
      <c r="B94" s="21">
        <v>7.5267553891272491E-3</v>
      </c>
      <c r="C94" s="21">
        <v>-1.3295542481244614E-2</v>
      </c>
      <c r="D94" s="21">
        <v>1.0520187908801302E-2</v>
      </c>
    </row>
    <row r="95" spans="1:4" x14ac:dyDescent="0.35">
      <c r="A95" s="25">
        <v>42842</v>
      </c>
      <c r="B95" s="21">
        <v>-8.8186674597093857E-3</v>
      </c>
      <c r="C95" s="21">
        <v>9.5329606587236868E-3</v>
      </c>
      <c r="D95" s="21">
        <v>6.7052278058137904E-2</v>
      </c>
    </row>
    <row r="96" spans="1:4" x14ac:dyDescent="0.35">
      <c r="A96" s="25">
        <v>42849</v>
      </c>
      <c r="B96" s="21">
        <v>2.2947866888031965E-2</v>
      </c>
      <c r="C96" s="21">
        <v>1.6933612529439673E-2</v>
      </c>
      <c r="D96" s="21">
        <v>3.4548834675782604E-2</v>
      </c>
    </row>
    <row r="97" spans="1:4" x14ac:dyDescent="0.35">
      <c r="A97" s="25">
        <v>42856</v>
      </c>
      <c r="B97" s="21">
        <v>-1.0502722199149288E-2</v>
      </c>
      <c r="C97" s="21">
        <v>1.8639334380627327E-3</v>
      </c>
      <c r="D97" s="21">
        <v>3.6253816143170577E-3</v>
      </c>
    </row>
    <row r="98" spans="1:4" x14ac:dyDescent="0.35">
      <c r="A98" s="25">
        <v>42863</v>
      </c>
      <c r="B98" s="21">
        <v>-5.444659548231809E-3</v>
      </c>
      <c r="C98" s="21">
        <v>-2.8330506626225996E-2</v>
      </c>
      <c r="D98" s="21">
        <v>1.139442612796833E-2</v>
      </c>
    </row>
    <row r="99" spans="1:4" x14ac:dyDescent="0.35">
      <c r="A99" s="25">
        <v>42870</v>
      </c>
      <c r="B99" s="21">
        <v>-3.1738914296773335E-2</v>
      </c>
      <c r="C99" s="21">
        <v>-1.9175461292718174E-3</v>
      </c>
      <c r="D99" s="21">
        <v>6.9525193148818835E-3</v>
      </c>
    </row>
    <row r="100" spans="1:4" x14ac:dyDescent="0.35">
      <c r="A100" s="25">
        <v>42877</v>
      </c>
      <c r="B100" s="21">
        <v>-2.5044897553404201E-2</v>
      </c>
      <c r="C100" s="21">
        <v>-1.1583141089630759E-2</v>
      </c>
      <c r="D100" s="21">
        <v>-4.9589915400578138E-2</v>
      </c>
    </row>
    <row r="101" spans="1:4" x14ac:dyDescent="0.35">
      <c r="A101" s="25">
        <v>42884</v>
      </c>
      <c r="B101" s="21">
        <v>-3.6284418337528108E-2</v>
      </c>
      <c r="C101" s="21">
        <v>-3.3566823639083275E-2</v>
      </c>
      <c r="D101" s="21">
        <v>-2.2402144995791396E-2</v>
      </c>
    </row>
    <row r="102" spans="1:4" x14ac:dyDescent="0.35">
      <c r="A102" s="25">
        <v>42891</v>
      </c>
      <c r="B102" s="21">
        <v>2.659576035758796E-3</v>
      </c>
      <c r="C102" s="21">
        <v>2.006018726865766E-3</v>
      </c>
      <c r="D102" s="21">
        <v>-4.5635542323461932E-2</v>
      </c>
    </row>
    <row r="103" spans="1:4" x14ac:dyDescent="0.35">
      <c r="A103" s="25">
        <v>42898</v>
      </c>
      <c r="B103" s="21">
        <v>-2.6578519942333137E-2</v>
      </c>
      <c r="C103" s="21">
        <v>-0.10781286333653349</v>
      </c>
      <c r="D103" s="21">
        <v>-5.8283562197908506E-2</v>
      </c>
    </row>
    <row r="104" spans="1:4" x14ac:dyDescent="0.35">
      <c r="A104" s="25">
        <v>42905</v>
      </c>
      <c r="B104" s="21">
        <v>4.4021779392860755E-2</v>
      </c>
      <c r="C104" s="21">
        <v>-1.8018505502678365E-2</v>
      </c>
      <c r="D104" s="21">
        <v>1.7289479779171415E-2</v>
      </c>
    </row>
    <row r="105" spans="1:4" x14ac:dyDescent="0.35">
      <c r="A105" s="25">
        <v>42912</v>
      </c>
      <c r="B105" s="21">
        <v>2.2581604696709313E-2</v>
      </c>
      <c r="C105" s="21">
        <v>2.2472855852058576E-2</v>
      </c>
      <c r="D105" s="21">
        <v>1.028694907975825E-2</v>
      </c>
    </row>
    <row r="106" spans="1:4" x14ac:dyDescent="0.35">
      <c r="A106" s="25">
        <v>42919</v>
      </c>
      <c r="B106" s="21">
        <v>3.6025822256762034E-2</v>
      </c>
      <c r="C106" s="21">
        <v>3.0636969461889801E-2</v>
      </c>
      <c r="D106" s="21">
        <v>4.4138146711845593E-2</v>
      </c>
    </row>
    <row r="107" spans="1:4" x14ac:dyDescent="0.35">
      <c r="A107" s="25">
        <v>42926</v>
      </c>
      <c r="B107" s="21">
        <v>-3.0816665374081122E-3</v>
      </c>
      <c r="C107" s="21">
        <v>-1.5201161332050553E-2</v>
      </c>
      <c r="D107" s="21">
        <v>5.8953157038768307E-2</v>
      </c>
    </row>
    <row r="108" spans="1:4" x14ac:dyDescent="0.35">
      <c r="A108" s="25">
        <v>42933</v>
      </c>
      <c r="B108" s="21">
        <v>5.8470700511864772E-3</v>
      </c>
      <c r="C108" s="21">
        <v>3.0174703122213032E-2</v>
      </c>
      <c r="D108" s="21">
        <v>4.3276729057820278E-3</v>
      </c>
    </row>
    <row r="109" spans="1:4" x14ac:dyDescent="0.35">
      <c r="A109" s="25">
        <v>42940</v>
      </c>
      <c r="B109" s="21">
        <v>-1.2039040299107571E-2</v>
      </c>
      <c r="C109" s="21">
        <v>2.1208915691376296E-3</v>
      </c>
      <c r="D109" s="21">
        <v>2.0153353847960583E-2</v>
      </c>
    </row>
    <row r="110" spans="1:4" x14ac:dyDescent="0.35">
      <c r="A110" s="25">
        <v>42947</v>
      </c>
      <c r="B110" s="21">
        <v>2.6055113747332694E-2</v>
      </c>
      <c r="C110" s="21">
        <v>-4.773140282118981E-2</v>
      </c>
      <c r="D110" s="21">
        <v>2.5842156583848929E-2</v>
      </c>
    </row>
    <row r="111" spans="1:4" x14ac:dyDescent="0.35">
      <c r="A111" s="25">
        <v>42954</v>
      </c>
      <c r="B111" s="21">
        <v>-1.0340724747402739E-2</v>
      </c>
      <c r="C111" s="21">
        <v>1.3245226750020723E-2</v>
      </c>
      <c r="D111" s="21">
        <v>1.3576193070049527E-2</v>
      </c>
    </row>
    <row r="112" spans="1:4" x14ac:dyDescent="0.35">
      <c r="A112" s="25">
        <v>42968</v>
      </c>
      <c r="B112" s="21">
        <v>-1.5565617796597889E-2</v>
      </c>
      <c r="C112" s="21">
        <v>1.4815085785140682E-2</v>
      </c>
      <c r="D112" s="21">
        <v>6.293325107986511E-2</v>
      </c>
    </row>
    <row r="113" spans="1:4" x14ac:dyDescent="0.35">
      <c r="A113" s="25">
        <v>42975</v>
      </c>
      <c r="B113" s="21">
        <v>3.9852031109628653E-3</v>
      </c>
      <c r="C113" s="21">
        <v>-6.7343572065179783E-2</v>
      </c>
      <c r="D113" s="21">
        <v>1.7300044285006155E-2</v>
      </c>
    </row>
    <row r="114" spans="1:4" x14ac:dyDescent="0.35">
      <c r="A114" s="25">
        <v>42982</v>
      </c>
      <c r="B114" s="21">
        <v>2.5523752685314996E-2</v>
      </c>
      <c r="C114" s="21">
        <v>1.7817843316793893E-2</v>
      </c>
      <c r="D114" s="21">
        <v>1.2068878733676451E-2</v>
      </c>
    </row>
    <row r="115" spans="1:4" x14ac:dyDescent="0.35">
      <c r="A115" s="25">
        <v>42989</v>
      </c>
      <c r="B115" s="21">
        <v>1.2931807673353149E-2</v>
      </c>
      <c r="C115" s="21">
        <v>5.37186070084218E-2</v>
      </c>
      <c r="D115" s="21">
        <v>1.5268287210081411E-2</v>
      </c>
    </row>
    <row r="116" spans="1:4" x14ac:dyDescent="0.35">
      <c r="A116" s="25">
        <v>42996</v>
      </c>
      <c r="B116" s="21">
        <v>-2.7341080142974231E-4</v>
      </c>
      <c r="C116" s="21">
        <v>-6.2959284568148118E-3</v>
      </c>
      <c r="D116" s="21">
        <v>-6.3779116012377228E-3</v>
      </c>
    </row>
    <row r="117" spans="1:4" x14ac:dyDescent="0.35">
      <c r="A117" s="25">
        <v>43010</v>
      </c>
      <c r="B117" s="21">
        <v>3.1099540596750769E-2</v>
      </c>
      <c r="C117" s="21">
        <v>-1.2320484388040624E-2</v>
      </c>
      <c r="D117" s="21">
        <v>9.469914751070254E-3</v>
      </c>
    </row>
    <row r="118" spans="1:4" x14ac:dyDescent="0.35">
      <c r="A118" s="25">
        <v>43017</v>
      </c>
      <c r="B118" s="21">
        <v>-5.1165546528369119E-3</v>
      </c>
      <c r="C118" s="21">
        <v>-2.0682530640590683E-3</v>
      </c>
      <c r="D118" s="21">
        <v>1.1878083540431576E-2</v>
      </c>
    </row>
    <row r="119" spans="1:4" x14ac:dyDescent="0.35">
      <c r="A119" s="25">
        <v>43024</v>
      </c>
      <c r="B119" s="21">
        <v>1.4429448262861031E-2</v>
      </c>
      <c r="C119" s="21">
        <v>2.2518863535349824E-2</v>
      </c>
      <c r="D119" s="21">
        <v>-1.8025908550513114E-2</v>
      </c>
    </row>
    <row r="120" spans="1:4" x14ac:dyDescent="0.35">
      <c r="A120" s="25">
        <v>43031</v>
      </c>
      <c r="B120" s="21">
        <v>1.2838579917186371E-2</v>
      </c>
      <c r="C120" s="21">
        <v>8.3462577320942269E-2</v>
      </c>
      <c r="D120" s="21">
        <v>1.5834992330076268E-2</v>
      </c>
    </row>
    <row r="121" spans="1:4" x14ac:dyDescent="0.35">
      <c r="A121" s="25">
        <v>43038</v>
      </c>
      <c r="B121" s="21">
        <v>1.8954007883674455E-2</v>
      </c>
      <c r="C121" s="21">
        <v>-3.7313476128581356E-3</v>
      </c>
      <c r="D121" s="21">
        <v>-1.1543029281674812E-2</v>
      </c>
    </row>
    <row r="122" spans="1:4" x14ac:dyDescent="0.35">
      <c r="A122" s="25">
        <v>43052</v>
      </c>
      <c r="B122" s="21">
        <v>4.3335710693684464E-2</v>
      </c>
      <c r="C122" s="21">
        <v>-3.6577706139927939E-2</v>
      </c>
      <c r="D122" s="21">
        <v>3.5867158032508471E-2</v>
      </c>
    </row>
    <row r="123" spans="1:4" x14ac:dyDescent="0.35">
      <c r="A123" s="25">
        <v>43059</v>
      </c>
      <c r="B123" s="21">
        <v>-3.886518689280936E-3</v>
      </c>
      <c r="C123" s="21">
        <v>3.4685557987890109E-2</v>
      </c>
      <c r="D123" s="21">
        <v>1.0360502681430503E-2</v>
      </c>
    </row>
    <row r="124" spans="1:4" x14ac:dyDescent="0.35">
      <c r="A124" s="25">
        <v>43066</v>
      </c>
      <c r="B124" s="21">
        <v>5.6950710489250302E-3</v>
      </c>
      <c r="C124" s="21">
        <v>-2.8820438535491971E-2</v>
      </c>
      <c r="D124" s="21">
        <v>-2.8923039469250476E-2</v>
      </c>
    </row>
    <row r="125" spans="1:4" x14ac:dyDescent="0.35">
      <c r="A125" s="25">
        <v>43073</v>
      </c>
      <c r="B125" s="21">
        <v>-9.8574079636123933E-3</v>
      </c>
      <c r="C125" s="21">
        <v>-3.9062549670650995E-3</v>
      </c>
      <c r="D125" s="21">
        <v>-2.7577494364552E-3</v>
      </c>
    </row>
    <row r="126" spans="1:4" x14ac:dyDescent="0.35">
      <c r="A126" s="25">
        <v>43080</v>
      </c>
      <c r="B126" s="21">
        <v>3.1308690159182216E-2</v>
      </c>
      <c r="C126" s="21">
        <v>-2.1761491781512748E-2</v>
      </c>
      <c r="D126" s="21">
        <v>2.5212546434708723E-2</v>
      </c>
    </row>
    <row r="127" spans="1:4" x14ac:dyDescent="0.35">
      <c r="A127" s="25">
        <v>43101</v>
      </c>
      <c r="B127" s="21">
        <v>2.928280520048783E-2</v>
      </c>
      <c r="C127" s="21">
        <v>-5.5555698446021051E-3</v>
      </c>
      <c r="D127" s="21">
        <v>5.7799613398280346E-2</v>
      </c>
    </row>
    <row r="128" spans="1:4" x14ac:dyDescent="0.35">
      <c r="A128" s="25">
        <v>43108</v>
      </c>
      <c r="B128" s="21">
        <v>3.5070176225029974E-3</v>
      </c>
      <c r="C128" s="21">
        <v>-2.1112677237559295E-2</v>
      </c>
      <c r="D128" s="21">
        <v>-3.5688082383160094E-3</v>
      </c>
    </row>
    <row r="129" spans="1:4" x14ac:dyDescent="0.35">
      <c r="A129" s="25">
        <v>43122</v>
      </c>
      <c r="B129" s="21">
        <v>-2.2989518224698718E-2</v>
      </c>
      <c r="C129" s="21">
        <v>-8.6687849364466118E-3</v>
      </c>
      <c r="D129" s="21">
        <v>1.8592833076615925E-2</v>
      </c>
    </row>
    <row r="130" spans="1:4" x14ac:dyDescent="0.35">
      <c r="A130" s="25">
        <v>43129</v>
      </c>
      <c r="B130" s="21">
        <v>4.8840145924253587E-3</v>
      </c>
      <c r="C130" s="21">
        <v>6.199647879525429E-3</v>
      </c>
      <c r="D130" s="21">
        <v>4.0932109914822455E-2</v>
      </c>
    </row>
    <row r="131" spans="1:4" x14ac:dyDescent="0.35">
      <c r="A131" s="25">
        <v>43136</v>
      </c>
      <c r="B131" s="21">
        <v>2.8813517904745685E-2</v>
      </c>
      <c r="C131" s="21">
        <v>-1.1187189390564381E-2</v>
      </c>
      <c r="D131" s="21">
        <v>-2.8419625452167779E-2</v>
      </c>
    </row>
    <row r="132" spans="1:4" x14ac:dyDescent="0.35">
      <c r="A132" s="25">
        <v>43150</v>
      </c>
      <c r="B132" s="21">
        <v>4.9406052739085441E-3</v>
      </c>
      <c r="C132" s="21">
        <v>7.0542058473780839E-2</v>
      </c>
      <c r="D132" s="21">
        <v>3.8573691985798665E-2</v>
      </c>
    </row>
    <row r="133" spans="1:4" x14ac:dyDescent="0.35">
      <c r="A133" s="25">
        <v>43157</v>
      </c>
      <c r="B133" s="21">
        <v>-2.6395540275168043E-2</v>
      </c>
      <c r="C133" s="21">
        <v>-6.2112000926406357E-3</v>
      </c>
      <c r="D133" s="21">
        <v>-1.6313101316179971E-2</v>
      </c>
    </row>
    <row r="134" spans="1:4" x14ac:dyDescent="0.35">
      <c r="A134" s="25">
        <v>43164</v>
      </c>
      <c r="B134" s="21">
        <v>1.6726793805313583E-2</v>
      </c>
      <c r="C134" s="21">
        <v>-1.3591427203539001E-2</v>
      </c>
      <c r="D134" s="21">
        <v>5.8436981489109214E-3</v>
      </c>
    </row>
    <row r="135" spans="1:4" x14ac:dyDescent="0.35">
      <c r="A135" s="25">
        <v>43171</v>
      </c>
      <c r="B135" s="21">
        <v>7.0838548884050419E-3</v>
      </c>
      <c r="C135" s="21">
        <v>2.10305019677889E-3</v>
      </c>
      <c r="D135" s="21">
        <v>-6.9552282948659575E-2</v>
      </c>
    </row>
    <row r="136" spans="1:4" x14ac:dyDescent="0.35">
      <c r="A136" s="25">
        <v>43178</v>
      </c>
      <c r="B136" s="21">
        <v>-3.5356548323077553E-3</v>
      </c>
      <c r="C136" s="21">
        <v>3.6105004642116356E-2</v>
      </c>
      <c r="D136" s="21">
        <v>2.2581293375885568E-2</v>
      </c>
    </row>
    <row r="137" spans="1:4" x14ac:dyDescent="0.35">
      <c r="A137" s="25">
        <v>43192</v>
      </c>
      <c r="B137" s="21">
        <v>-1.4440435722336913E-3</v>
      </c>
      <c r="C137" s="21">
        <v>-4.0821994520255166E-2</v>
      </c>
      <c r="D137" s="21">
        <v>1.2501877408061296E-2</v>
      </c>
    </row>
    <row r="138" spans="1:4" x14ac:dyDescent="0.35">
      <c r="A138" s="25">
        <v>43206</v>
      </c>
      <c r="B138" s="21">
        <v>-8.6418849164435103E-3</v>
      </c>
      <c r="C138" s="21">
        <v>5.1067433291164054E-2</v>
      </c>
      <c r="D138" s="21">
        <v>5.0765553789119282E-2</v>
      </c>
    </row>
    <row r="139" spans="1:4" x14ac:dyDescent="0.35">
      <c r="A139" s="25">
        <v>43213</v>
      </c>
      <c r="B139" s="21">
        <v>1.5594404231325135E-2</v>
      </c>
      <c r="C139" s="21">
        <v>-4.3010818993906973E-3</v>
      </c>
      <c r="D139" s="21">
        <v>4.2900071563173089E-2</v>
      </c>
    </row>
    <row r="140" spans="1:4" x14ac:dyDescent="0.35">
      <c r="A140" s="25">
        <v>43220</v>
      </c>
      <c r="B140" s="21">
        <v>9.1954670931003943E-3</v>
      </c>
      <c r="C140" s="21">
        <v>-2.5895569067336775E-3</v>
      </c>
      <c r="D140" s="21">
        <v>1.6543886758217469E-2</v>
      </c>
    </row>
    <row r="141" spans="1:4" x14ac:dyDescent="0.35">
      <c r="A141" s="25">
        <v>43227</v>
      </c>
      <c r="B141" s="21">
        <v>-1.6147986407981992E-2</v>
      </c>
      <c r="C141" s="21">
        <v>2.5895569067336767E-3</v>
      </c>
      <c r="D141" s="21">
        <v>3.088965519195918E-2</v>
      </c>
    </row>
    <row r="142" spans="1:4" x14ac:dyDescent="0.35">
      <c r="A142" s="25">
        <v>43234</v>
      </c>
      <c r="B142" s="21">
        <v>0</v>
      </c>
      <c r="C142" s="21">
        <v>4.0546094394350009E-2</v>
      </c>
      <c r="D142" s="21">
        <v>-5.9066782764183041E-2</v>
      </c>
    </row>
    <row r="143" spans="1:4" x14ac:dyDescent="0.35">
      <c r="A143" s="25">
        <v>43241</v>
      </c>
      <c r="B143" s="21">
        <v>-9.345862418237658E-3</v>
      </c>
      <c r="C143" s="21">
        <v>5.6330256442719981E-2</v>
      </c>
      <c r="D143" s="21">
        <v>-9.9503308531679793E-3</v>
      </c>
    </row>
    <row r="144" spans="1:4" x14ac:dyDescent="0.35">
      <c r="A144" s="25">
        <v>43248</v>
      </c>
      <c r="B144" s="21">
        <v>1.8605187831034486E-2</v>
      </c>
      <c r="C144" s="21">
        <v>2.9300476947782383E-2</v>
      </c>
      <c r="D144" s="21">
        <v>0</v>
      </c>
    </row>
    <row r="145" spans="1:4" x14ac:dyDescent="0.35">
      <c r="A145" s="25">
        <v>43255</v>
      </c>
      <c r="B145" s="21">
        <v>1.3730192811902037E-2</v>
      </c>
      <c r="C145" s="21">
        <v>-1.6086137751624496E-2</v>
      </c>
      <c r="D145" s="21">
        <v>-3.4215080444514039E-2</v>
      </c>
    </row>
    <row r="146" spans="1:4" x14ac:dyDescent="0.35">
      <c r="A146" s="25">
        <v>43262</v>
      </c>
      <c r="B146" s="21">
        <v>-4.6996319525774224E-2</v>
      </c>
      <c r="C146" s="21">
        <v>-1.5455953617805973E-3</v>
      </c>
      <c r="D146" s="21">
        <v>-1.5357207685957053E-2</v>
      </c>
    </row>
    <row r="147" spans="1:4" x14ac:dyDescent="0.35">
      <c r="A147" s="25">
        <v>43269</v>
      </c>
      <c r="B147" s="21">
        <v>2.1911584610946354E-2</v>
      </c>
      <c r="C147" s="21">
        <v>4.0172131432815707E-2</v>
      </c>
      <c r="D147" s="21">
        <v>2.3928086559248857E-2</v>
      </c>
    </row>
    <row r="148" spans="1:4" x14ac:dyDescent="0.35">
      <c r="A148" s="25">
        <v>43276</v>
      </c>
      <c r="B148" s="21">
        <v>1.3656039091205012E-2</v>
      </c>
      <c r="C148" s="21">
        <v>5.5630087885179272E-2</v>
      </c>
      <c r="D148" s="21">
        <v>1.6511718007949636E-2</v>
      </c>
    </row>
    <row r="149" spans="1:4" x14ac:dyDescent="0.35">
      <c r="A149" s="25">
        <v>43283</v>
      </c>
      <c r="B149" s="21">
        <v>7.5575763360794333E-3</v>
      </c>
      <c r="C149" s="21">
        <v>3.9274768668308348E-2</v>
      </c>
      <c r="D149" s="21">
        <v>3.9176604911649274E-2</v>
      </c>
    </row>
    <row r="150" spans="1:4" x14ac:dyDescent="0.35">
      <c r="A150" s="25">
        <v>43304</v>
      </c>
      <c r="B150" s="21">
        <v>2.0097774804996606E-2</v>
      </c>
      <c r="C150" s="21">
        <v>-7.287637151334915E-2</v>
      </c>
      <c r="D150" s="21">
        <v>2.2070395399242521E-2</v>
      </c>
    </row>
    <row r="151" spans="1:4" x14ac:dyDescent="0.35">
      <c r="A151" s="25">
        <v>43325</v>
      </c>
      <c r="B151" s="21">
        <v>1.4598799421152631E-2</v>
      </c>
      <c r="C151" s="21">
        <v>9.5174069868901711E-3</v>
      </c>
      <c r="D151" s="21">
        <v>1.8100041643617937E-2</v>
      </c>
    </row>
    <row r="152" spans="1:4" x14ac:dyDescent="0.35">
      <c r="A152" s="25">
        <v>43332</v>
      </c>
      <c r="B152" s="21">
        <v>1.7680018536172411E-2</v>
      </c>
      <c r="C152" s="21">
        <v>-5.56471787143916E-2</v>
      </c>
      <c r="D152" s="21">
        <v>-4.9531668242757024E-2</v>
      </c>
    </row>
    <row r="153" spans="1:4" x14ac:dyDescent="0.35">
      <c r="A153" s="25">
        <v>43339</v>
      </c>
      <c r="B153" s="21">
        <v>8.5069768127044622E-3</v>
      </c>
      <c r="C153" s="21">
        <v>-5.8927207731302889E-2</v>
      </c>
      <c r="D153" s="21">
        <v>8.8855133572084532E-3</v>
      </c>
    </row>
    <row r="154" spans="1:4" x14ac:dyDescent="0.35">
      <c r="A154" s="25">
        <v>43353</v>
      </c>
      <c r="B154" s="21">
        <v>2.6539555234612312E-2</v>
      </c>
      <c r="C154" s="21">
        <v>-4.8854599235017032E-2</v>
      </c>
      <c r="D154" s="21">
        <v>7.5997063116447952E-2</v>
      </c>
    </row>
    <row r="155" spans="1:4" x14ac:dyDescent="0.35">
      <c r="A155" s="25">
        <v>43360</v>
      </c>
      <c r="B155" s="21">
        <v>2.9852963149681128E-2</v>
      </c>
      <c r="C155" s="21">
        <v>2.670385644742819E-2</v>
      </c>
      <c r="D155" s="21">
        <v>2.4755941725478171E-2</v>
      </c>
    </row>
    <row r="156" spans="1:4" x14ac:dyDescent="0.35">
      <c r="A156" s="25">
        <v>43367</v>
      </c>
      <c r="B156" s="21">
        <v>-1.5668328157724665E-2</v>
      </c>
      <c r="C156" s="21">
        <v>-1.3262793878410445E-2</v>
      </c>
      <c r="D156" s="21">
        <v>4.9813705712219172E-2</v>
      </c>
    </row>
    <row r="157" spans="1:4" x14ac:dyDescent="0.35">
      <c r="A157" s="25">
        <v>43381</v>
      </c>
      <c r="B157" s="21">
        <v>7.3386903934665546E-3</v>
      </c>
      <c r="C157" s="21">
        <v>-3.4168895615249897E-2</v>
      </c>
      <c r="D157" s="21">
        <v>2.4536252649469736E-2</v>
      </c>
    </row>
    <row r="158" spans="1:4" x14ac:dyDescent="0.35">
      <c r="A158" s="25">
        <v>43388</v>
      </c>
      <c r="B158" s="21">
        <v>-2.1528533611010897E-3</v>
      </c>
      <c r="C158" s="21">
        <v>9.0681105878592225E-2</v>
      </c>
      <c r="D158" s="21">
        <v>-4.2865606771374618E-2</v>
      </c>
    </row>
    <row r="159" spans="1:4" x14ac:dyDescent="0.35">
      <c r="A159" s="25">
        <v>43395</v>
      </c>
      <c r="B159" s="21">
        <v>-2.3771700553162765E-2</v>
      </c>
      <c r="C159" s="21">
        <v>-1.7241806434505878E-2</v>
      </c>
      <c r="D159" s="21">
        <v>-1.5351178655761022E-2</v>
      </c>
    </row>
    <row r="160" spans="1:4" x14ac:dyDescent="0.35">
      <c r="A160" s="25">
        <v>43402</v>
      </c>
      <c r="B160" s="21">
        <v>8.5705392211121775E-3</v>
      </c>
      <c r="C160" s="21">
        <v>-1.2500162764231494E-2</v>
      </c>
      <c r="D160" s="21">
        <v>6.2118468098199445E-2</v>
      </c>
    </row>
    <row r="161" spans="1:4" x14ac:dyDescent="0.35">
      <c r="A161" s="25">
        <v>43409</v>
      </c>
      <c r="B161" s="21">
        <v>-4.3859719432543286E-3</v>
      </c>
      <c r="C161" s="21">
        <v>-4.2395558967685619E-2</v>
      </c>
      <c r="D161" s="21">
        <v>1.6222835506887384E-2</v>
      </c>
    </row>
    <row r="162" spans="1:4" x14ac:dyDescent="0.35">
      <c r="A162" s="25">
        <v>43416</v>
      </c>
      <c r="B162" s="21">
        <v>1.3100624045698056E-2</v>
      </c>
      <c r="C162" s="21">
        <v>-2.5250510968887103E-2</v>
      </c>
      <c r="D162" s="21">
        <v>1.7772169745797668E-2</v>
      </c>
    </row>
    <row r="163" spans="1:4" x14ac:dyDescent="0.35">
      <c r="A163" s="25">
        <v>43423</v>
      </c>
      <c r="B163" s="21">
        <v>1.720472544963076E-2</v>
      </c>
      <c r="C163" s="21">
        <v>-6.2476941955386708E-2</v>
      </c>
      <c r="D163" s="21">
        <v>-9.8850915881404152E-3</v>
      </c>
    </row>
    <row r="164" spans="1:4" x14ac:dyDescent="0.35">
      <c r="A164" s="25">
        <v>43430</v>
      </c>
      <c r="B164" s="21">
        <v>-1.5037877364540559E-2</v>
      </c>
      <c r="C164" s="21">
        <v>3.1032109247728461E-2</v>
      </c>
      <c r="D164" s="21">
        <v>-1.6867253965241635E-2</v>
      </c>
    </row>
    <row r="165" spans="1:4" x14ac:dyDescent="0.35">
      <c r="A165" s="25">
        <v>43437</v>
      </c>
      <c r="B165" s="21">
        <v>-4.3384015985981298E-3</v>
      </c>
      <c r="C165" s="21">
        <v>-4.8373584284215711E-2</v>
      </c>
      <c r="D165" s="21">
        <v>5.1926802368212205E-3</v>
      </c>
    </row>
    <row r="166" spans="1:4" x14ac:dyDescent="0.35">
      <c r="A166" s="25">
        <v>43444</v>
      </c>
      <c r="B166" s="21">
        <v>-1.7544309650909508E-2</v>
      </c>
      <c r="C166" s="21">
        <v>-3.1090587070031119E-2</v>
      </c>
      <c r="D166" s="21">
        <v>-5.3073464203364125E-2</v>
      </c>
    </row>
    <row r="167" spans="1:4" x14ac:dyDescent="0.35">
      <c r="A167" s="25">
        <v>43451</v>
      </c>
      <c r="B167" s="21">
        <v>3.5335725813110445E-3</v>
      </c>
      <c r="C167" s="21">
        <v>-1.2103022171243649E-2</v>
      </c>
      <c r="D167" s="21">
        <v>1.0007616074426413E-2</v>
      </c>
    </row>
    <row r="168" spans="1:4" x14ac:dyDescent="0.35">
      <c r="A168" s="25">
        <v>43458</v>
      </c>
      <c r="B168" s="21">
        <v>3.7642341602875447E-2</v>
      </c>
      <c r="C168" s="21">
        <v>1.9593693900401284E-2</v>
      </c>
      <c r="D168" s="21">
        <v>-2.6267135636687707E-3</v>
      </c>
    </row>
    <row r="169" spans="1:4" x14ac:dyDescent="0.35">
      <c r="A169" s="25">
        <v>43465</v>
      </c>
      <c r="B169" s="21">
        <v>-4.6818557536148879E-3</v>
      </c>
      <c r="C169" s="21">
        <v>-1.5037877364540559E-2</v>
      </c>
      <c r="D169" s="21">
        <v>2.4862793047520322E-2</v>
      </c>
    </row>
    <row r="170" spans="1:4" x14ac:dyDescent="0.35">
      <c r="A170" s="25">
        <v>43472</v>
      </c>
      <c r="B170" s="21">
        <v>-1.7079423451561474E-3</v>
      </c>
      <c r="C170" s="21">
        <v>1.5140048312150113E-3</v>
      </c>
      <c r="D170" s="21">
        <v>2.9966913963089838E-2</v>
      </c>
    </row>
    <row r="171" spans="1:4" x14ac:dyDescent="0.35">
      <c r="A171" s="25">
        <v>43486</v>
      </c>
      <c r="B171" s="21">
        <v>8.5324237258417558E-4</v>
      </c>
      <c r="C171" s="21">
        <v>-9.4023526783903934E-3</v>
      </c>
      <c r="D171" s="21">
        <v>1.6935044630998482E-2</v>
      </c>
    </row>
    <row r="172" spans="1:4" x14ac:dyDescent="0.35">
      <c r="A172" s="25">
        <v>43493</v>
      </c>
      <c r="B172" s="21">
        <v>-4.2735107773820497E-3</v>
      </c>
      <c r="C172" s="21">
        <v>1.140569224656556E-2</v>
      </c>
      <c r="D172" s="21">
        <v>2.0033825133197732E-2</v>
      </c>
    </row>
    <row r="173" spans="1:4" x14ac:dyDescent="0.35">
      <c r="A173" s="25">
        <v>43500</v>
      </c>
      <c r="B173" s="21">
        <v>0</v>
      </c>
      <c r="C173" s="21">
        <v>3.3300064071874295E-3</v>
      </c>
      <c r="D173" s="21">
        <v>-2.7467043554678182E-2</v>
      </c>
    </row>
    <row r="174" spans="1:4" x14ac:dyDescent="0.35">
      <c r="A174" s="25">
        <v>43507</v>
      </c>
      <c r="B174" s="21">
        <v>2.7456846233039289E-2</v>
      </c>
      <c r="C174" s="21">
        <v>3.9814252991848221E-3</v>
      </c>
      <c r="D174" s="21">
        <v>-1.1614976549214102E-2</v>
      </c>
    </row>
    <row r="175" spans="1:4" x14ac:dyDescent="0.35">
      <c r="A175" s="25">
        <v>43514</v>
      </c>
      <c r="B175" s="21">
        <v>-5.0125418235442863E-3</v>
      </c>
      <c r="C175" s="21">
        <v>1.642073021232749E-2</v>
      </c>
      <c r="D175" s="21">
        <v>-1.330933136878038E-2</v>
      </c>
    </row>
    <row r="176" spans="1:4" x14ac:dyDescent="0.35">
      <c r="A176" s="25">
        <v>43521</v>
      </c>
      <c r="B176" s="21">
        <v>-1.2642393415176468E-2</v>
      </c>
      <c r="C176" s="21">
        <v>-3.3115608784497437E-2</v>
      </c>
      <c r="D176" s="21">
        <v>6.2653499107203281E-3</v>
      </c>
    </row>
    <row r="177" spans="1:4" x14ac:dyDescent="0.35">
      <c r="A177" s="25">
        <v>43528</v>
      </c>
      <c r="B177" s="21">
        <v>-3.3984739591116212E-3</v>
      </c>
      <c r="C177" s="21">
        <v>-7.6234032743511218E-2</v>
      </c>
      <c r="D177" s="21">
        <v>-1.2619232479690485E-2</v>
      </c>
    </row>
    <row r="178" spans="1:4" x14ac:dyDescent="0.35">
      <c r="A178" s="25">
        <v>43535</v>
      </c>
      <c r="B178" s="21">
        <v>0</v>
      </c>
      <c r="C178" s="21">
        <v>5.1692923827393551E-2</v>
      </c>
      <c r="D178" s="21">
        <v>-1.9631908145795289E-3</v>
      </c>
    </row>
    <row r="179" spans="1:4" x14ac:dyDescent="0.35">
      <c r="A179" s="25">
        <v>43542</v>
      </c>
      <c r="B179" s="21">
        <v>-2.2376148729503619E-2</v>
      </c>
      <c r="C179" s="21">
        <v>-2.4451095864164423E-2</v>
      </c>
      <c r="D179" s="21">
        <v>2.018305593307863E-2</v>
      </c>
    </row>
    <row r="180" spans="1:4" x14ac:dyDescent="0.35">
      <c r="A180" s="25">
        <v>43549</v>
      </c>
      <c r="B180" s="21">
        <v>-4.7982643859198941E-3</v>
      </c>
      <c r="C180" s="21">
        <v>-3.3072748274022193E-2</v>
      </c>
      <c r="D180" s="21">
        <v>3.1841977546027009E-2</v>
      </c>
    </row>
    <row r="181" spans="1:4" x14ac:dyDescent="0.35">
      <c r="A181" s="25">
        <v>43556</v>
      </c>
      <c r="B181" s="21">
        <v>-8.7489069447610642E-4</v>
      </c>
      <c r="C181" s="21">
        <v>-4.2559614418796007E-2</v>
      </c>
      <c r="D181" s="21">
        <v>5.9213529962911494E-2</v>
      </c>
    </row>
    <row r="182" spans="1:4" x14ac:dyDescent="0.35">
      <c r="A182" s="25">
        <v>43563</v>
      </c>
      <c r="B182" s="21">
        <v>-3.5072372645654254E-3</v>
      </c>
      <c r="C182" s="21">
        <v>-8.4259403140717112E-3</v>
      </c>
      <c r="D182" s="21">
        <v>5.1403178459964852E-2</v>
      </c>
    </row>
    <row r="183" spans="1:4" x14ac:dyDescent="0.35">
      <c r="A183" s="25">
        <v>43570</v>
      </c>
      <c r="B183" s="21">
        <v>-7.4939737974080989E-3</v>
      </c>
      <c r="C183" s="21">
        <v>-1.4723241552893942E-2</v>
      </c>
      <c r="D183" s="21">
        <v>-2.9233176766405865E-2</v>
      </c>
    </row>
    <row r="184" spans="1:4" x14ac:dyDescent="0.35">
      <c r="A184" s="25">
        <v>43577</v>
      </c>
      <c r="B184" s="21">
        <v>-8.8889474172460393E-3</v>
      </c>
      <c r="C184" s="21">
        <v>-9.0637274104932428E-2</v>
      </c>
      <c r="D184" s="21">
        <v>-4.1341619327008791E-2</v>
      </c>
    </row>
    <row r="185" spans="1:4" x14ac:dyDescent="0.35">
      <c r="A185" s="25">
        <v>43584</v>
      </c>
      <c r="B185" s="21">
        <v>1.0215500784451858E-2</v>
      </c>
      <c r="C185" s="21">
        <v>-9.5908649449853889E-2</v>
      </c>
      <c r="D185" s="21">
        <v>4.0997622075594681E-2</v>
      </c>
    </row>
    <row r="186" spans="1:4" x14ac:dyDescent="0.35">
      <c r="A186" s="25">
        <v>43591</v>
      </c>
      <c r="B186" s="21">
        <v>4.4179368953616531E-4</v>
      </c>
      <c r="C186" s="21">
        <v>3.421508044451415E-2</v>
      </c>
      <c r="D186" s="21">
        <v>-2.402622535174723E-2</v>
      </c>
    </row>
    <row r="187" spans="1:4" x14ac:dyDescent="0.35">
      <c r="A187" s="25">
        <v>43598</v>
      </c>
      <c r="B187" s="21">
        <v>7.042282625412951E-3</v>
      </c>
      <c r="C187" s="21">
        <v>-9.3312177141651825E-2</v>
      </c>
      <c r="D187" s="21">
        <v>-2.6435211855928802E-4</v>
      </c>
    </row>
    <row r="188" spans="1:4" x14ac:dyDescent="0.35">
      <c r="A188" s="25">
        <v>43612</v>
      </c>
      <c r="B188" s="21">
        <v>4.7940819646743755E-3</v>
      </c>
      <c r="C188" s="21">
        <v>-2.5112700815075214E-2</v>
      </c>
      <c r="D188" s="21">
        <v>-5.1743791816399893E-3</v>
      </c>
    </row>
    <row r="189" spans="1:4" x14ac:dyDescent="0.35">
      <c r="A189" s="25">
        <v>43619</v>
      </c>
      <c r="B189" s="21">
        <v>7.3641225151350386E-3</v>
      </c>
      <c r="C189" s="21">
        <v>8.9833188851915283E-3</v>
      </c>
      <c r="D189" s="21">
        <v>6.2489175191496771E-2</v>
      </c>
    </row>
    <row r="190" spans="1:4" x14ac:dyDescent="0.35">
      <c r="A190" s="25">
        <v>43626</v>
      </c>
      <c r="B190" s="21">
        <v>-1.8293193047325376E-2</v>
      </c>
      <c r="C190" s="21">
        <v>2.0121403199421028E-2</v>
      </c>
      <c r="D190" s="21">
        <v>-3.8930760027004921E-2</v>
      </c>
    </row>
    <row r="191" spans="1:4" x14ac:dyDescent="0.35">
      <c r="A191" s="25">
        <v>43633</v>
      </c>
      <c r="B191" s="21">
        <v>-7.9435545675150473E-3</v>
      </c>
      <c r="C191" s="21">
        <v>3.5228691883744029E-2</v>
      </c>
      <c r="D191" s="21">
        <v>-3.2716777641532812E-3</v>
      </c>
    </row>
    <row r="192" spans="1:4" x14ac:dyDescent="0.35">
      <c r="A192" s="25">
        <v>43640</v>
      </c>
      <c r="B192" s="21">
        <v>1.1015753604485309E-2</v>
      </c>
      <c r="C192" s="21">
        <v>-1.6285741870785558E-2</v>
      </c>
      <c r="D192" s="21">
        <v>2.2242282078221718E-3</v>
      </c>
    </row>
    <row r="193" spans="1:4" x14ac:dyDescent="0.35">
      <c r="A193" s="25">
        <v>43647</v>
      </c>
      <c r="B193" s="21">
        <v>1.435743609831348E-2</v>
      </c>
      <c r="C193" s="21">
        <v>-4.9689708591315419E-2</v>
      </c>
      <c r="D193" s="21">
        <v>1.778267807485566E-2</v>
      </c>
    </row>
    <row r="194" spans="1:4" x14ac:dyDescent="0.35">
      <c r="A194" s="25">
        <v>43654</v>
      </c>
      <c r="B194" s="21">
        <v>1.1168500970576383E-2</v>
      </c>
      <c r="C194" s="21">
        <v>5.7353700847441276E-3</v>
      </c>
      <c r="D194" s="21">
        <v>-2.4217084276669135E-2</v>
      </c>
    </row>
    <row r="195" spans="1:4" x14ac:dyDescent="0.35">
      <c r="A195" s="25">
        <v>43661</v>
      </c>
      <c r="B195" s="21">
        <v>-6.8581494694540711E-3</v>
      </c>
      <c r="C195" s="21">
        <v>-1.9802627296179754E-2</v>
      </c>
      <c r="D195" s="21">
        <v>-1.7750056331916422E-2</v>
      </c>
    </row>
    <row r="196" spans="1:4" x14ac:dyDescent="0.35">
      <c r="A196" s="25">
        <v>43668</v>
      </c>
      <c r="B196" s="21">
        <v>0</v>
      </c>
      <c r="C196" s="21">
        <v>-1.6807118316381289E-2</v>
      </c>
      <c r="D196" s="21">
        <v>-9.9267107756716207E-3</v>
      </c>
    </row>
    <row r="197" spans="1:4" x14ac:dyDescent="0.35">
      <c r="A197" s="25">
        <v>43675</v>
      </c>
      <c r="B197" s="21">
        <v>4.2918520815410843E-3</v>
      </c>
      <c r="C197" s="21">
        <v>-5.949868806234943E-3</v>
      </c>
      <c r="D197" s="21">
        <v>-4.3165155420256396E-2</v>
      </c>
    </row>
    <row r="198" spans="1:4" x14ac:dyDescent="0.35">
      <c r="A198" s="25">
        <v>43682</v>
      </c>
      <c r="B198" s="21">
        <v>-1.7145310672405669E-3</v>
      </c>
      <c r="C198" s="21">
        <v>-5.3404373842947744E-2</v>
      </c>
      <c r="D198" s="21">
        <v>-6.3423033746905038E-4</v>
      </c>
    </row>
    <row r="199" spans="1:4" x14ac:dyDescent="0.35">
      <c r="A199" s="25">
        <v>43689</v>
      </c>
      <c r="B199" s="21">
        <v>1.2787898049755688E-2</v>
      </c>
      <c r="C199" s="21">
        <v>-3.7567404362779028E-2</v>
      </c>
      <c r="D199" s="21">
        <v>-2.579781366524378E-2</v>
      </c>
    </row>
    <row r="200" spans="1:4" x14ac:dyDescent="0.35">
      <c r="A200" s="25">
        <v>43696</v>
      </c>
      <c r="B200" s="21">
        <v>-2.5445306349947613E-3</v>
      </c>
      <c r="C200" s="21">
        <v>1.390843004613215E-2</v>
      </c>
      <c r="D200" s="21">
        <v>2.0481673285480565E-2</v>
      </c>
    </row>
    <row r="201" spans="1:4" x14ac:dyDescent="0.35">
      <c r="A201" s="25">
        <v>43703</v>
      </c>
      <c r="B201" s="21">
        <v>2.7226812700213952E-2</v>
      </c>
      <c r="C201" s="21">
        <v>6.4249876826577412E-3</v>
      </c>
      <c r="D201" s="21">
        <v>2.1186278122833496E-2</v>
      </c>
    </row>
    <row r="202" spans="1:4" x14ac:dyDescent="0.35">
      <c r="A202" s="25">
        <v>43710</v>
      </c>
      <c r="B202" s="21">
        <v>3.5319279007561336E-2</v>
      </c>
      <c r="C202" s="21">
        <v>-6.4249876826576622E-3</v>
      </c>
      <c r="D202" s="21">
        <v>2.1270825347133863E-2</v>
      </c>
    </row>
    <row r="203" spans="1:4" x14ac:dyDescent="0.35">
      <c r="A203" s="25">
        <v>43717</v>
      </c>
      <c r="B203" s="21">
        <v>-3.996807878520206E-3</v>
      </c>
      <c r="C203" s="21">
        <v>-5.6833474763165991E-2</v>
      </c>
      <c r="D203" s="21">
        <v>1.7229117580507054E-2</v>
      </c>
    </row>
    <row r="204" spans="1:4" x14ac:dyDescent="0.35">
      <c r="A204" s="25">
        <v>43724</v>
      </c>
      <c r="B204" s="21">
        <v>-4.8173517490440743E-3</v>
      </c>
      <c r="C204" s="21">
        <v>-5.8651194523981339E-3</v>
      </c>
      <c r="D204" s="21">
        <v>-4.3010818993905854E-3</v>
      </c>
    </row>
    <row r="205" spans="1:4" x14ac:dyDescent="0.35">
      <c r="A205" s="25">
        <v>43731</v>
      </c>
      <c r="B205" s="21">
        <v>-5.2451199531476558E-3</v>
      </c>
      <c r="C205" s="21">
        <v>9.2632802033608352E-2</v>
      </c>
      <c r="D205" s="21">
        <v>-1.7172468508600502E-2</v>
      </c>
    </row>
    <row r="206" spans="1:4" x14ac:dyDescent="0.35">
      <c r="A206" s="25">
        <v>43738</v>
      </c>
      <c r="B206" s="21">
        <v>1.9231361927887592E-2</v>
      </c>
      <c r="C206" s="21">
        <v>-6.8418543913013857E-2</v>
      </c>
      <c r="D206" s="21">
        <v>-2.3469944436241629E-2</v>
      </c>
    </row>
    <row r="207" spans="1:4" x14ac:dyDescent="0.35">
      <c r="A207" s="25">
        <v>43745</v>
      </c>
      <c r="B207" s="21">
        <v>-2.3837913552762504E-3</v>
      </c>
      <c r="C207" s="21">
        <v>-5.4067221270275703E-2</v>
      </c>
      <c r="D207" s="21">
        <v>3.3331268786449007E-2</v>
      </c>
    </row>
    <row r="208" spans="1:4" x14ac:dyDescent="0.35">
      <c r="A208" s="25">
        <v>43752</v>
      </c>
      <c r="B208" s="21">
        <v>0</v>
      </c>
      <c r="C208" s="21">
        <v>-4.0485885260002205E-3</v>
      </c>
      <c r="D208" s="21">
        <v>2.2496977638133322E-2</v>
      </c>
    </row>
    <row r="209" spans="1:4" x14ac:dyDescent="0.35">
      <c r="A209" s="25">
        <v>43759</v>
      </c>
      <c r="B209" s="21">
        <v>-4.3850977184185531E-3</v>
      </c>
      <c r="C209" s="21">
        <v>-3.7194370008048927E-2</v>
      </c>
      <c r="D209" s="21">
        <v>1.871571819594112E-2</v>
      </c>
    </row>
    <row r="210" spans="1:4" x14ac:dyDescent="0.35">
      <c r="A210" s="25">
        <v>43766</v>
      </c>
      <c r="B210" s="21">
        <v>-9.2314522727463232E-3</v>
      </c>
      <c r="C210" s="21">
        <v>-1.5915455305899457E-2</v>
      </c>
      <c r="D210" s="21">
        <v>-1.5113637810048184E-2</v>
      </c>
    </row>
    <row r="211" spans="1:4" x14ac:dyDescent="0.35">
      <c r="A211" s="25">
        <v>43773</v>
      </c>
      <c r="B211" s="21">
        <v>-5.2557226296711659E-3</v>
      </c>
      <c r="C211" s="21">
        <v>6.0184134756485576E-2</v>
      </c>
      <c r="D211" s="21">
        <v>1.5821720393728457E-2</v>
      </c>
    </row>
    <row r="212" spans="1:4" x14ac:dyDescent="0.35">
      <c r="A212" s="25">
        <v>43780</v>
      </c>
      <c r="B212" s="21">
        <v>-6.9148129905840187E-3</v>
      </c>
      <c r="C212" s="21">
        <v>-7.4185440488578683E-2</v>
      </c>
      <c r="D212" s="21">
        <v>-7.0808258368028668E-4</v>
      </c>
    </row>
    <row r="213" spans="1:4" x14ac:dyDescent="0.35">
      <c r="A213" s="25">
        <v>43794</v>
      </c>
      <c r="B213" s="21">
        <v>2.4390255993587892E-3</v>
      </c>
      <c r="C213" s="21">
        <v>-3.1623188430512185E-2</v>
      </c>
      <c r="D213" s="21">
        <v>-1.7581101416396221E-2</v>
      </c>
    </row>
    <row r="214" spans="1:4" x14ac:dyDescent="0.35">
      <c r="A214" s="25">
        <v>43801</v>
      </c>
      <c r="B214" s="21">
        <v>4.8602768822526626E-3</v>
      </c>
      <c r="C214" s="21">
        <v>-5.7867382320548687E-2</v>
      </c>
      <c r="D214" s="21">
        <v>4.9454398201396682E-3</v>
      </c>
    </row>
    <row r="215" spans="1:4" x14ac:dyDescent="0.35">
      <c r="A215" s="25">
        <v>43808</v>
      </c>
      <c r="B215" s="21">
        <v>-2.0408871631207123E-2</v>
      </c>
      <c r="C215" s="21">
        <v>8.4746269909722356E-3</v>
      </c>
      <c r="D215" s="21">
        <v>2.5486841923837055E-2</v>
      </c>
    </row>
    <row r="216" spans="1:4" x14ac:dyDescent="0.35">
      <c r="A216" s="25">
        <v>43815</v>
      </c>
      <c r="B216" s="21">
        <v>-5.789925190412523E-3</v>
      </c>
      <c r="C216" s="21">
        <v>-1.7021687569430524E-2</v>
      </c>
      <c r="D216" s="21">
        <v>1.440591261716662E-2</v>
      </c>
    </row>
    <row r="217" spans="1:4" x14ac:dyDescent="0.35">
      <c r="A217" s="25">
        <v>43822</v>
      </c>
      <c r="B217" s="21">
        <v>-7.0759920632526346E-3</v>
      </c>
      <c r="C217" s="21">
        <v>1.0672459890771759E-2</v>
      </c>
      <c r="D217" s="21">
        <v>2.9593318428746945E-2</v>
      </c>
    </row>
    <row r="218" spans="1:4" x14ac:dyDescent="0.35">
      <c r="A218" s="25">
        <v>43829</v>
      </c>
      <c r="B218" s="21">
        <v>-8.3577104739615776E-4</v>
      </c>
      <c r="C218" s="21">
        <v>-6.3897980987708981E-3</v>
      </c>
      <c r="D218" s="21">
        <v>1.1596390749080445E-2</v>
      </c>
    </row>
    <row r="219" spans="1:4" x14ac:dyDescent="0.35">
      <c r="A219" s="25">
        <v>43836</v>
      </c>
      <c r="B219" s="21">
        <v>-1.7714507932317755E-2</v>
      </c>
      <c r="C219" s="21">
        <v>5.2040878125043398E-2</v>
      </c>
      <c r="D219" s="21">
        <v>1.2432202837178103E-2</v>
      </c>
    </row>
    <row r="220" spans="1:4" x14ac:dyDescent="0.35">
      <c r="A220" s="25">
        <v>43843</v>
      </c>
      <c r="B220" s="21">
        <v>8.4746269909722356E-3</v>
      </c>
      <c r="C220" s="21">
        <v>5.6200100398137005E-2</v>
      </c>
      <c r="D220" s="21">
        <v>1.6555334036074128E-2</v>
      </c>
    </row>
    <row r="221" spans="1:4" x14ac:dyDescent="0.35">
      <c r="A221" s="25">
        <v>43850</v>
      </c>
      <c r="B221" s="21">
        <v>-1.689189590844829E-3</v>
      </c>
      <c r="C221" s="21">
        <v>-4.1101675685551918E-2</v>
      </c>
      <c r="D221" s="21">
        <v>1.1326093157551809E-2</v>
      </c>
    </row>
    <row r="222" spans="1:4" x14ac:dyDescent="0.35">
      <c r="A222" s="25">
        <v>43857</v>
      </c>
      <c r="B222" s="21">
        <v>2.215346607169514E-2</v>
      </c>
      <c r="C222" s="21">
        <v>-4.0040093533821189E-3</v>
      </c>
      <c r="D222" s="21">
        <v>-5.1354751658411198E-2</v>
      </c>
    </row>
    <row r="223" spans="1:4" x14ac:dyDescent="0.35">
      <c r="A223" s="25">
        <v>43864</v>
      </c>
      <c r="B223" s="21">
        <v>2.8895788939681134E-3</v>
      </c>
      <c r="C223" s="21">
        <v>2.0040086867152622E-3</v>
      </c>
      <c r="D223" s="21">
        <v>8.2922488972549599E-3</v>
      </c>
    </row>
    <row r="224" spans="1:4" x14ac:dyDescent="0.35">
      <c r="A224" s="25">
        <v>43871</v>
      </c>
      <c r="B224" s="21">
        <v>-1.495044457843912E-2</v>
      </c>
      <c r="C224" s="21">
        <v>3.3467690471084929E-2</v>
      </c>
      <c r="D224" s="21">
        <v>-1.6135700779497818E-3</v>
      </c>
    </row>
    <row r="253" spans="1:1" x14ac:dyDescent="0.35">
      <c r="A253" s="11">
        <f>270-62</f>
        <v>208</v>
      </c>
    </row>
  </sheetData>
  <mergeCells count="7">
    <mergeCell ref="H14:I14"/>
    <mergeCell ref="A1:D3"/>
    <mergeCell ref="F1:I1"/>
    <mergeCell ref="H4:I4"/>
    <mergeCell ref="F6:I6"/>
    <mergeCell ref="H9:I9"/>
    <mergeCell ref="F11:I1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53"/>
  <sheetViews>
    <sheetView workbookViewId="0">
      <selection activeCell="G3" sqref="G3"/>
    </sheetView>
  </sheetViews>
  <sheetFormatPr defaultRowHeight="14.5" x14ac:dyDescent="0.35"/>
  <cols>
    <col min="1" max="4" width="15.453125" style="11" customWidth="1"/>
    <col min="5" max="5" width="5.6328125" style="11" customWidth="1"/>
    <col min="6" max="7" width="11.90625" style="11" customWidth="1"/>
    <col min="8" max="16384" width="8.7265625" style="11"/>
  </cols>
  <sheetData>
    <row r="1" spans="1:9" ht="14.4" customHeight="1" x14ac:dyDescent="0.35">
      <c r="A1" s="66" t="s">
        <v>145</v>
      </c>
      <c r="B1" s="60"/>
      <c r="C1" s="60"/>
      <c r="D1" s="60"/>
      <c r="F1" s="67" t="s">
        <v>0</v>
      </c>
      <c r="G1" s="67"/>
      <c r="H1" s="67"/>
      <c r="I1" s="67"/>
    </row>
    <row r="2" spans="1:9" x14ac:dyDescent="0.35">
      <c r="A2" s="66"/>
      <c r="B2" s="60"/>
      <c r="C2" s="60"/>
      <c r="D2" s="60"/>
      <c r="F2" s="49" t="s">
        <v>136</v>
      </c>
      <c r="G2" s="49">
        <f>_xlfn.T.TEST(B127:B169,B170:B218,2,3)</f>
        <v>0.21832515255579882</v>
      </c>
      <c r="H2" s="49" t="s">
        <v>146</v>
      </c>
      <c r="I2" s="49">
        <f>COUNT(B127:B169)</f>
        <v>43</v>
      </c>
    </row>
    <row r="3" spans="1:9" x14ac:dyDescent="0.35">
      <c r="A3" s="66"/>
      <c r="B3" s="60"/>
      <c r="C3" s="60"/>
      <c r="D3" s="60"/>
      <c r="F3" s="49" t="s">
        <v>147</v>
      </c>
      <c r="G3" s="53">
        <f>(I4/I2+I5/I3)^2/((I4/I2)^2/(I2-1)+(I5/I3)^2/(I3-1))</f>
        <v>70.085048478835759</v>
      </c>
      <c r="H3" s="49" t="s">
        <v>148</v>
      </c>
      <c r="I3" s="49">
        <f>COUNT(B170:B218)</f>
        <v>49</v>
      </c>
    </row>
    <row r="4" spans="1:9" x14ac:dyDescent="0.35">
      <c r="A4" s="21" t="s">
        <v>3</v>
      </c>
      <c r="B4" s="21" t="s">
        <v>0</v>
      </c>
      <c r="C4" s="21" t="s">
        <v>1</v>
      </c>
      <c r="D4" s="21" t="s">
        <v>2</v>
      </c>
      <c r="F4" s="49" t="s">
        <v>137</v>
      </c>
      <c r="G4" s="49">
        <f>_xlfn.T.INV(1-0.05/2,G3)</f>
        <v>1.9944371117711854</v>
      </c>
      <c r="H4" s="49" t="s">
        <v>149</v>
      </c>
      <c r="I4" s="49">
        <f>_xlfn.VAR.S(B127:B169)</f>
        <v>3.0565412301683038E-4</v>
      </c>
    </row>
    <row r="5" spans="1:9" x14ac:dyDescent="0.35">
      <c r="A5" s="25">
        <v>42030</v>
      </c>
      <c r="B5" s="21">
        <v>5.1780332541119765E-2</v>
      </c>
      <c r="C5" s="21">
        <v>-7.6308193063324301E-2</v>
      </c>
      <c r="D5" s="21">
        <v>-4.6852554572724206E-2</v>
      </c>
      <c r="F5" s="49" t="s">
        <v>138</v>
      </c>
      <c r="G5" s="49">
        <f>_xlfn.T.INV(1-0.01/2,G3)</f>
        <v>2.6479046237511512</v>
      </c>
      <c r="H5" s="49" t="s">
        <v>150</v>
      </c>
      <c r="I5" s="49">
        <f>_xlfn.VAR.S(B170:B218)</f>
        <v>1.2712851800380975E-4</v>
      </c>
    </row>
    <row r="6" spans="1:9" x14ac:dyDescent="0.35">
      <c r="A6" s="25">
        <v>42037</v>
      </c>
      <c r="B6" s="21">
        <v>-3.0745376421722835E-2</v>
      </c>
      <c r="C6" s="21">
        <v>-8.8496152769824993E-3</v>
      </c>
      <c r="D6" s="21">
        <v>4.4677965334299567E-2</v>
      </c>
      <c r="F6" s="63" t="s">
        <v>99</v>
      </c>
      <c r="G6" s="63"/>
      <c r="H6" s="63"/>
      <c r="I6" s="63"/>
    </row>
    <row r="7" spans="1:9" x14ac:dyDescent="0.35">
      <c r="A7" s="25">
        <v>42051</v>
      </c>
      <c r="B7" s="21">
        <v>2.1171152232206315E-2</v>
      </c>
      <c r="C7" s="21">
        <v>-3.9045673768973103E-2</v>
      </c>
      <c r="D7" s="21">
        <v>5.7119067771599426E-2</v>
      </c>
      <c r="F7" s="49"/>
      <c r="G7" s="49"/>
      <c r="H7" s="49"/>
      <c r="I7" s="49"/>
    </row>
    <row r="8" spans="1:9" x14ac:dyDescent="0.35">
      <c r="A8" s="25">
        <v>42058</v>
      </c>
      <c r="B8" s="21">
        <v>-3.827254620487576E-2</v>
      </c>
      <c r="C8" s="21">
        <v>0</v>
      </c>
      <c r="D8" s="21">
        <v>1.5399215757880917E-2</v>
      </c>
      <c r="F8" s="71" t="s">
        <v>1</v>
      </c>
      <c r="G8" s="71"/>
      <c r="H8" s="71"/>
      <c r="I8" s="71"/>
    </row>
    <row r="9" spans="1:9" x14ac:dyDescent="0.35">
      <c r="A9" s="25">
        <v>42114</v>
      </c>
      <c r="B9" s="21">
        <v>3.6617363238223309E-2</v>
      </c>
      <c r="C9" s="21">
        <v>-4.5091571503065177E-2</v>
      </c>
      <c r="D9" s="21">
        <v>4.385188252884941E-2</v>
      </c>
      <c r="F9" s="49" t="s">
        <v>136</v>
      </c>
      <c r="G9" s="49">
        <f>_xlfn.T.TEST(C127:C169,C170:C218,2,3)</f>
        <v>7.3727688102459901E-2</v>
      </c>
      <c r="H9" s="49" t="s">
        <v>146</v>
      </c>
      <c r="I9" s="49">
        <f>I2</f>
        <v>43</v>
      </c>
    </row>
    <row r="10" spans="1:9" x14ac:dyDescent="0.35">
      <c r="A10" s="25">
        <v>42121</v>
      </c>
      <c r="B10" s="21">
        <v>1.6492462075725165E-2</v>
      </c>
      <c r="C10" s="21">
        <v>2.2320189090587601E-2</v>
      </c>
      <c r="D10" s="21">
        <v>1.5067432122119926E-2</v>
      </c>
      <c r="F10" s="49" t="s">
        <v>147</v>
      </c>
      <c r="G10" s="53">
        <f>(I11/I9+I12/I10)^2/((I11/I9)^2/(I9-1)+(I12/I10)^2/(I10-1))</f>
        <v>74.879619387201842</v>
      </c>
      <c r="H10" s="49" t="s">
        <v>148</v>
      </c>
      <c r="I10" s="49">
        <f>I3</f>
        <v>49</v>
      </c>
    </row>
    <row r="11" spans="1:9" x14ac:dyDescent="0.35">
      <c r="A11" s="25">
        <v>42128</v>
      </c>
      <c r="B11" s="21">
        <v>3.2190687272051946E-2</v>
      </c>
      <c r="C11" s="21">
        <v>-4.1141943331175185E-2</v>
      </c>
      <c r="D11" s="21">
        <v>-1.8373220256619294E-2</v>
      </c>
      <c r="F11" s="49" t="s">
        <v>137</v>
      </c>
      <c r="G11" s="49">
        <f>_xlfn.T.INV(1-0.05/2,G10)</f>
        <v>1.992543495180934</v>
      </c>
      <c r="H11" s="49" t="s">
        <v>149</v>
      </c>
      <c r="I11" s="49">
        <f>_xlfn.VAR.S(B134:B176)</f>
        <v>2.6097020180957813E-4</v>
      </c>
    </row>
    <row r="12" spans="1:9" x14ac:dyDescent="0.35">
      <c r="A12" s="25">
        <v>42135</v>
      </c>
      <c r="B12" s="21">
        <v>-3.440356713058202E-2</v>
      </c>
      <c r="C12" s="21">
        <v>-3.0459207484708574E-2</v>
      </c>
      <c r="D12" s="21">
        <v>-5.9780981755080667E-3</v>
      </c>
      <c r="F12" s="49" t="s">
        <v>138</v>
      </c>
      <c r="G12" s="49">
        <f>_xlfn.T.INV(1-0.01/2,G10)</f>
        <v>2.6439128716530869</v>
      </c>
      <c r="H12" s="49" t="s">
        <v>150</v>
      </c>
      <c r="I12" s="49">
        <f>_xlfn.VAR.S(B177:B225)</f>
        <v>1.3307764465678347E-4</v>
      </c>
    </row>
    <row r="13" spans="1:9" x14ac:dyDescent="0.35">
      <c r="A13" s="25">
        <v>42142</v>
      </c>
      <c r="B13" s="21">
        <v>2.2128798585300375E-3</v>
      </c>
      <c r="C13" s="21">
        <v>-7.2681551434804814E-2</v>
      </c>
      <c r="D13" s="21">
        <v>-9.3708851733068661E-3</v>
      </c>
      <c r="F13" s="63" t="s">
        <v>99</v>
      </c>
      <c r="G13" s="63"/>
      <c r="H13" s="63"/>
      <c r="I13" s="63"/>
    </row>
    <row r="14" spans="1:9" x14ac:dyDescent="0.35">
      <c r="A14" s="25">
        <v>42149</v>
      </c>
      <c r="B14" s="21">
        <v>-2.054560880889137E-2</v>
      </c>
      <c r="C14" s="21">
        <v>6.1276554820814594E-2</v>
      </c>
      <c r="D14" s="21">
        <v>-1.1498266687373023E-2</v>
      </c>
      <c r="F14" s="49"/>
      <c r="G14" s="49"/>
      <c r="H14" s="49"/>
      <c r="I14" s="49"/>
    </row>
    <row r="15" spans="1:9" x14ac:dyDescent="0.35">
      <c r="A15" s="25">
        <v>42170</v>
      </c>
      <c r="B15" s="21">
        <v>3.203935374461666E-2</v>
      </c>
      <c r="C15" s="21">
        <v>1.854050791574249E-2</v>
      </c>
      <c r="D15" s="21">
        <v>-1.3739720689678365E-2</v>
      </c>
      <c r="F15" s="67" t="s">
        <v>2</v>
      </c>
      <c r="G15" s="67"/>
      <c r="H15" s="67"/>
      <c r="I15" s="67"/>
    </row>
    <row r="16" spans="1:9" x14ac:dyDescent="0.35">
      <c r="A16" s="25">
        <v>42177</v>
      </c>
      <c r="B16" s="21">
        <v>2.2272635609123223E-2</v>
      </c>
      <c r="C16" s="21">
        <v>-4.7012181997054599E-2</v>
      </c>
      <c r="D16" s="21">
        <v>-1.3506114141322108E-2</v>
      </c>
      <c r="F16" s="49" t="s">
        <v>136</v>
      </c>
      <c r="G16" s="49">
        <f>_xlfn.T.TEST(D127:D169,D170:D218,2,3)</f>
        <v>0.52961918154938192</v>
      </c>
      <c r="H16" s="49" t="s">
        <v>146</v>
      </c>
      <c r="I16" s="49">
        <f>I9</f>
        <v>43</v>
      </c>
    </row>
    <row r="17" spans="1:9" x14ac:dyDescent="0.35">
      <c r="A17" s="25">
        <v>42184</v>
      </c>
      <c r="B17" s="21">
        <v>4.3956114730381293E-3</v>
      </c>
      <c r="C17" s="21">
        <v>5.998818229253443E-3</v>
      </c>
      <c r="D17" s="21">
        <v>9.9101020356674578E-4</v>
      </c>
      <c r="F17" s="49" t="s">
        <v>147</v>
      </c>
      <c r="G17" s="53">
        <f>(I18/I16+I19/I17)^2/((I18/I16)^2/(I16-1)+(I19/I17)^2/(I17-1))</f>
        <v>75.429198734548805</v>
      </c>
      <c r="H17" s="49" t="s">
        <v>148</v>
      </c>
      <c r="I17" s="49">
        <f>I3</f>
        <v>49</v>
      </c>
    </row>
    <row r="18" spans="1:9" x14ac:dyDescent="0.35">
      <c r="A18" s="25">
        <v>42191</v>
      </c>
      <c r="B18" s="21">
        <v>3.4062357459188626E-2</v>
      </c>
      <c r="C18" s="21">
        <v>-1.9324272826402814E-2</v>
      </c>
      <c r="D18" s="21">
        <v>5.5034358901180185E-3</v>
      </c>
      <c r="F18" s="49" t="s">
        <v>137</v>
      </c>
      <c r="G18" s="49">
        <f>_xlfn.T.INV(1-0.05/2,G17)</f>
        <v>1.9921021540022406</v>
      </c>
      <c r="H18" s="49" t="s">
        <v>149</v>
      </c>
      <c r="I18" s="49">
        <f>_xlfn.VAR.S(B141:B183)</f>
        <v>2.6795236114216707E-4</v>
      </c>
    </row>
    <row r="19" spans="1:9" x14ac:dyDescent="0.35">
      <c r="A19" s="25">
        <v>42205</v>
      </c>
      <c r="B19" s="21">
        <v>-2.320186655697198E-3</v>
      </c>
      <c r="C19" s="21">
        <v>6.6894234830030222E-2</v>
      </c>
      <c r="D19" s="21">
        <v>-6.9494283492555972E-2</v>
      </c>
      <c r="F19" s="49" t="s">
        <v>138</v>
      </c>
      <c r="G19" s="49">
        <f>_xlfn.T.INV(1-0.01/2,G17)</f>
        <v>2.6429830669673917</v>
      </c>
      <c r="H19" s="49" t="s">
        <v>150</v>
      </c>
      <c r="I19" s="49">
        <f>_xlfn.VAR.S(B184:B232)</f>
        <v>1.3980509595933836E-4</v>
      </c>
    </row>
    <row r="20" spans="1:9" x14ac:dyDescent="0.35">
      <c r="A20" s="25">
        <v>42212</v>
      </c>
      <c r="B20" s="21">
        <v>-1.0507977598415093E-2</v>
      </c>
      <c r="C20" s="21">
        <v>8.9948236662939579E-2</v>
      </c>
      <c r="D20" s="21">
        <v>2.5920890820029612E-2</v>
      </c>
      <c r="F20" s="63" t="s">
        <v>99</v>
      </c>
      <c r="G20" s="63"/>
      <c r="H20" s="63"/>
      <c r="I20" s="63"/>
    </row>
    <row r="21" spans="1:9" x14ac:dyDescent="0.35">
      <c r="A21" s="25">
        <v>42219</v>
      </c>
      <c r="B21" s="21">
        <v>1.3600365064684469E-2</v>
      </c>
      <c r="C21" s="21">
        <v>7.6562714104372903E-2</v>
      </c>
      <c r="D21" s="21">
        <v>2.5940021008615886E-2</v>
      </c>
    </row>
    <row r="22" spans="1:9" x14ac:dyDescent="0.35">
      <c r="A22" s="25">
        <v>42233</v>
      </c>
      <c r="B22" s="21">
        <v>2.7009459907491363E-2</v>
      </c>
      <c r="C22" s="21">
        <v>-3.1090587070031119E-2</v>
      </c>
      <c r="D22" s="21">
        <v>-6.3365846993133537E-2</v>
      </c>
    </row>
    <row r="23" spans="1:9" x14ac:dyDescent="0.35">
      <c r="A23" s="25">
        <v>42247</v>
      </c>
      <c r="B23" s="21">
        <v>4.7024938644862777E-2</v>
      </c>
      <c r="C23" s="21">
        <v>5.2219439811516249E-3</v>
      </c>
      <c r="D23" s="21">
        <v>-1.1560822401075971E-2</v>
      </c>
    </row>
    <row r="24" spans="1:9" x14ac:dyDescent="0.35">
      <c r="A24" s="25">
        <v>42254</v>
      </c>
      <c r="B24" s="21">
        <v>4.1528458696582275E-2</v>
      </c>
      <c r="C24" s="21">
        <v>-1.0471299867295366E-2</v>
      </c>
      <c r="D24" s="21">
        <v>1.8911257831171811E-3</v>
      </c>
    </row>
    <row r="25" spans="1:9" x14ac:dyDescent="0.35">
      <c r="A25" s="25">
        <v>42261</v>
      </c>
      <c r="B25" s="21">
        <v>1.6807118316381191E-2</v>
      </c>
      <c r="C25" s="21">
        <v>-2.0202707317519355E-2</v>
      </c>
      <c r="D25" s="21">
        <v>1.8717123952937991E-2</v>
      </c>
    </row>
    <row r="26" spans="1:9" x14ac:dyDescent="0.35">
      <c r="A26" s="25">
        <v>42268</v>
      </c>
      <c r="B26" s="21">
        <v>-1.3423020332140661E-2</v>
      </c>
      <c r="C26" s="21">
        <v>-4.8414294967487607E-2</v>
      </c>
      <c r="D26" s="21">
        <v>-7.0446227400083189E-3</v>
      </c>
    </row>
    <row r="27" spans="1:9" x14ac:dyDescent="0.35">
      <c r="A27" s="25">
        <v>42275</v>
      </c>
      <c r="B27" s="21">
        <v>1.2756131344436882E-2</v>
      </c>
      <c r="C27" s="21">
        <v>-4.1432853736205394E-2</v>
      </c>
      <c r="D27" s="21">
        <v>-1.5729301908543918E-2</v>
      </c>
    </row>
    <row r="28" spans="1:9" x14ac:dyDescent="0.35">
      <c r="A28" s="25">
        <v>42289</v>
      </c>
      <c r="B28" s="21">
        <v>2.1918685707646275E-2</v>
      </c>
      <c r="C28" s="21">
        <v>-3.7573480564423778E-2</v>
      </c>
      <c r="D28" s="21">
        <v>3.1559220180518877E-2</v>
      </c>
    </row>
    <row r="29" spans="1:9" x14ac:dyDescent="0.35">
      <c r="A29" s="25">
        <v>42296</v>
      </c>
      <c r="B29" s="21">
        <v>1.0111309604320695E-2</v>
      </c>
      <c r="C29" s="21">
        <v>-3.3840979842405684E-3</v>
      </c>
      <c r="D29" s="21">
        <v>2.1568696658455202E-2</v>
      </c>
    </row>
    <row r="30" spans="1:9" x14ac:dyDescent="0.35">
      <c r="A30" s="25">
        <v>42303</v>
      </c>
      <c r="B30" s="21">
        <v>3.8807895148553886E-2</v>
      </c>
      <c r="C30" s="21">
        <v>-4.0351295523567463E-2</v>
      </c>
      <c r="D30" s="21">
        <v>8.8407564604479915E-4</v>
      </c>
    </row>
    <row r="31" spans="1:9" x14ac:dyDescent="0.35">
      <c r="A31" s="25">
        <v>42310</v>
      </c>
      <c r="B31" s="21">
        <v>-3.9478810973787463E-2</v>
      </c>
      <c r="C31" s="21">
        <v>-2.1403908663153604E-2</v>
      </c>
      <c r="D31" s="21">
        <v>3.8570483531325341E-2</v>
      </c>
    </row>
    <row r="32" spans="1:9" x14ac:dyDescent="0.35">
      <c r="A32" s="25">
        <v>42317</v>
      </c>
      <c r="B32" s="21">
        <v>-3.0247040368424939E-3</v>
      </c>
      <c r="C32" s="21">
        <v>-2.6798193154724047E-2</v>
      </c>
      <c r="D32" s="21">
        <v>-7.3604257838773418E-3</v>
      </c>
    </row>
    <row r="33" spans="1:4" x14ac:dyDescent="0.35">
      <c r="A33" s="25">
        <v>42338</v>
      </c>
      <c r="B33" s="21">
        <v>1.1540296738866158E-2</v>
      </c>
      <c r="C33" s="21">
        <v>-4.3603637482132022E-2</v>
      </c>
      <c r="D33" s="21">
        <v>-1.4451118538174598E-2</v>
      </c>
    </row>
    <row r="34" spans="1:4" x14ac:dyDescent="0.35">
      <c r="A34" s="25">
        <v>42345</v>
      </c>
      <c r="B34" s="21">
        <v>0</v>
      </c>
      <c r="C34" s="21">
        <v>2.8828351899977595E-2</v>
      </c>
      <c r="D34" s="21">
        <v>-4.8717386613997875E-2</v>
      </c>
    </row>
    <row r="35" spans="1:4" x14ac:dyDescent="0.35">
      <c r="A35" s="25">
        <v>42352</v>
      </c>
      <c r="B35" s="21">
        <v>5.550623741740271E-2</v>
      </c>
      <c r="C35" s="21">
        <v>-3.7220009536226013E-2</v>
      </c>
      <c r="D35" s="21">
        <v>6.7018934844012617E-3</v>
      </c>
    </row>
    <row r="36" spans="1:4" x14ac:dyDescent="0.35">
      <c r="A36" s="25">
        <v>42359</v>
      </c>
      <c r="B36" s="21">
        <v>3.9295642371965089E-2</v>
      </c>
      <c r="C36" s="21">
        <v>-3.1386313820670718E-2</v>
      </c>
      <c r="D36" s="21">
        <v>2.5282385840892256E-2</v>
      </c>
    </row>
    <row r="37" spans="1:4" x14ac:dyDescent="0.35">
      <c r="A37" s="25">
        <v>42366</v>
      </c>
      <c r="B37" s="21">
        <v>1.117627386400501E-2</v>
      </c>
      <c r="C37" s="21">
        <v>2.8573372444056163E-2</v>
      </c>
      <c r="D37" s="21">
        <v>-7.8973350600052743E-4</v>
      </c>
    </row>
    <row r="38" spans="1:4" x14ac:dyDescent="0.35">
      <c r="A38" s="25">
        <v>42373</v>
      </c>
      <c r="B38" s="21">
        <v>3.9180001513817932E-2</v>
      </c>
      <c r="C38" s="21">
        <v>2.0906684819313643E-2</v>
      </c>
      <c r="D38" s="21">
        <v>-4.4528076688758376E-2</v>
      </c>
    </row>
    <row r="39" spans="1:4" x14ac:dyDescent="0.35">
      <c r="A39" s="25">
        <v>42401</v>
      </c>
      <c r="B39" s="21">
        <v>2.1881498982088743E-2</v>
      </c>
      <c r="C39" s="21">
        <v>5.7398538706032211E-2</v>
      </c>
      <c r="D39" s="21">
        <v>7.2277031214532635E-3</v>
      </c>
    </row>
    <row r="40" spans="1:4" x14ac:dyDescent="0.35">
      <c r="A40" s="25">
        <v>42415</v>
      </c>
      <c r="B40" s="21">
        <v>3.1032109247728461E-2</v>
      </c>
      <c r="C40" s="21">
        <v>1.660415505203516E-2</v>
      </c>
      <c r="D40" s="21">
        <v>7.6492355205702245E-2</v>
      </c>
    </row>
    <row r="41" spans="1:4" x14ac:dyDescent="0.35">
      <c r="A41" s="25">
        <v>42422</v>
      </c>
      <c r="B41" s="21">
        <v>0</v>
      </c>
      <c r="C41" s="21">
        <v>-1.204833851617448E-2</v>
      </c>
      <c r="D41" s="21">
        <v>3.6911634141398281E-2</v>
      </c>
    </row>
    <row r="42" spans="1:4" x14ac:dyDescent="0.35">
      <c r="A42" s="25">
        <v>42429</v>
      </c>
      <c r="B42" s="21">
        <v>3.4133006369458617E-2</v>
      </c>
      <c r="C42" s="21">
        <v>1.0550210895152392E-2</v>
      </c>
      <c r="D42" s="21">
        <v>2.5555449173096548E-2</v>
      </c>
    </row>
    <row r="43" spans="1:4" x14ac:dyDescent="0.35">
      <c r="A43" s="25">
        <v>42436</v>
      </c>
      <c r="B43" s="21">
        <v>1.2008149628396561E-2</v>
      </c>
      <c r="C43" s="21">
        <v>-1.2066511413116479E-2</v>
      </c>
      <c r="D43" s="21">
        <v>2.4742280663515004E-3</v>
      </c>
    </row>
    <row r="44" spans="1:4" x14ac:dyDescent="0.35">
      <c r="A44" s="25">
        <v>42443</v>
      </c>
      <c r="B44" s="21">
        <v>7.9260652724207226E-3</v>
      </c>
      <c r="C44" s="21">
        <v>1.516300517964008E-3</v>
      </c>
      <c r="D44" s="21">
        <v>2.833357449201902E-2</v>
      </c>
    </row>
    <row r="45" spans="1:4" x14ac:dyDescent="0.35">
      <c r="A45" s="25">
        <v>42450</v>
      </c>
      <c r="B45" s="21">
        <v>-6.6006840313520242E-3</v>
      </c>
      <c r="C45" s="21">
        <v>0</v>
      </c>
      <c r="D45" s="21">
        <v>-2.979904462056561E-2</v>
      </c>
    </row>
    <row r="46" spans="1:4" x14ac:dyDescent="0.35">
      <c r="A46" s="25">
        <v>42464</v>
      </c>
      <c r="B46" s="21">
        <v>-5.610112890766788E-3</v>
      </c>
      <c r="C46" s="21">
        <v>2.3989156370022576E-2</v>
      </c>
      <c r="D46" s="21">
        <v>3.9745115594557651E-2</v>
      </c>
    </row>
    <row r="47" spans="1:4" x14ac:dyDescent="0.35">
      <c r="A47" s="25">
        <v>42471</v>
      </c>
      <c r="B47" s="21">
        <v>1.2578782206860185E-2</v>
      </c>
      <c r="C47" s="21">
        <v>-1.1922644956906146E-2</v>
      </c>
      <c r="D47" s="21">
        <v>5.4961725718581711E-2</v>
      </c>
    </row>
    <row r="48" spans="1:4" x14ac:dyDescent="0.35">
      <c r="A48" s="25">
        <v>42478</v>
      </c>
      <c r="B48" s="21">
        <v>3.4133006369458617E-2</v>
      </c>
      <c r="C48" s="21">
        <v>-4.4451762570833921E-2</v>
      </c>
      <c r="D48" s="21">
        <v>1.6213200713722214E-2</v>
      </c>
    </row>
    <row r="49" spans="1:4" x14ac:dyDescent="0.35">
      <c r="A49" s="25">
        <v>42485</v>
      </c>
      <c r="B49" s="21">
        <v>-4.8119248344198458E-2</v>
      </c>
      <c r="C49" s="21">
        <v>-6.9776877799160197E-2</v>
      </c>
      <c r="D49" s="21">
        <v>1.8791402617026522E-2</v>
      </c>
    </row>
    <row r="50" spans="1:4" x14ac:dyDescent="0.35">
      <c r="A50" s="25">
        <v>42492</v>
      </c>
      <c r="B50" s="21">
        <v>-4.234304138788344E-3</v>
      </c>
      <c r="C50" s="21">
        <v>8.3682496705165792E-3</v>
      </c>
      <c r="D50" s="21">
        <v>-2.3835028174973068E-2</v>
      </c>
    </row>
    <row r="51" spans="1:4" x14ac:dyDescent="0.35">
      <c r="A51" s="25">
        <v>42499</v>
      </c>
      <c r="B51" s="21">
        <v>-1.415428403330728E-3</v>
      </c>
      <c r="C51" s="21">
        <v>-1.6680571006970587E-3</v>
      </c>
      <c r="D51" s="21">
        <v>3.5579864600029155E-3</v>
      </c>
    </row>
    <row r="52" spans="1:4" x14ac:dyDescent="0.35">
      <c r="A52" s="25">
        <v>42506</v>
      </c>
      <c r="B52" s="21">
        <v>4.2402890388854421E-3</v>
      </c>
      <c r="C52" s="21">
        <v>4.9958471933716697E-3</v>
      </c>
      <c r="D52" s="21">
        <v>6.8321457675771108E-3</v>
      </c>
    </row>
    <row r="53" spans="1:4" x14ac:dyDescent="0.35">
      <c r="A53" s="25">
        <v>42520</v>
      </c>
      <c r="B53" s="21">
        <v>2.1535152551297961E-2</v>
      </c>
      <c r="C53" s="21">
        <v>-3.8874152761664831E-2</v>
      </c>
      <c r="D53" s="21">
        <v>-1.2160729944239406E-2</v>
      </c>
    </row>
    <row r="54" spans="1:4" x14ac:dyDescent="0.35">
      <c r="A54" s="25">
        <v>42527</v>
      </c>
      <c r="B54" s="21">
        <v>-3.9380512871308525E-2</v>
      </c>
      <c r="C54" s="21">
        <v>7.4622640204197108E-2</v>
      </c>
      <c r="D54" s="21">
        <v>1.4410449678254994E-2</v>
      </c>
    </row>
    <row r="55" spans="1:4" x14ac:dyDescent="0.35">
      <c r="A55" s="25">
        <v>42534</v>
      </c>
      <c r="B55" s="21">
        <v>-1.2543718478530285E-2</v>
      </c>
      <c r="C55" s="21">
        <v>-3.0562650410166696E-2</v>
      </c>
      <c r="D55" s="21">
        <v>-3.6617363238223309E-2</v>
      </c>
    </row>
    <row r="56" spans="1:4" x14ac:dyDescent="0.35">
      <c r="A56" s="25">
        <v>42541</v>
      </c>
      <c r="B56" s="21">
        <v>-4.1523502791745506E-2</v>
      </c>
      <c r="C56" s="21">
        <v>-1.2142386825725425E-2</v>
      </c>
      <c r="D56" s="21">
        <v>3.5868018879442493E-2</v>
      </c>
    </row>
    <row r="57" spans="1:4" x14ac:dyDescent="0.35">
      <c r="A57" s="25">
        <v>42548</v>
      </c>
      <c r="B57" s="21">
        <v>2.9197101033348462E-3</v>
      </c>
      <c r="C57" s="21">
        <v>1.2142386825725561E-2</v>
      </c>
      <c r="D57" s="21">
        <v>3.3676364848380792E-3</v>
      </c>
    </row>
    <row r="58" spans="1:4" x14ac:dyDescent="0.35">
      <c r="A58" s="25">
        <v>42555</v>
      </c>
      <c r="B58" s="21">
        <v>1.1594332780919227E-2</v>
      </c>
      <c r="C58" s="21">
        <v>-4.7670102018130031E-2</v>
      </c>
      <c r="D58" s="21">
        <v>4.1750601166954861E-3</v>
      </c>
    </row>
    <row r="59" spans="1:4" x14ac:dyDescent="0.35">
      <c r="A59" s="25">
        <v>42562</v>
      </c>
      <c r="B59" s="21">
        <v>-8.6831225734608809E-3</v>
      </c>
      <c r="C59" s="21">
        <v>-3.8714512180690393E-2</v>
      </c>
      <c r="D59" s="21">
        <v>2.7228042438734713E-2</v>
      </c>
    </row>
    <row r="60" spans="1:4" x14ac:dyDescent="0.35">
      <c r="A60" s="25">
        <v>42569</v>
      </c>
      <c r="B60" s="21">
        <v>-1.1696039763191298E-2</v>
      </c>
      <c r="C60" s="21">
        <v>5.8410762156414303E-2</v>
      </c>
      <c r="D60" s="21">
        <v>-2.319513942233386E-3</v>
      </c>
    </row>
    <row r="61" spans="1:4" x14ac:dyDescent="0.35">
      <c r="A61" s="25">
        <v>42576</v>
      </c>
      <c r="B61" s="21">
        <v>5.8651194523980576E-3</v>
      </c>
      <c r="C61" s="21">
        <v>8.656801630845902E-2</v>
      </c>
      <c r="D61" s="21">
        <v>9.7491293923416336E-3</v>
      </c>
    </row>
    <row r="62" spans="1:4" x14ac:dyDescent="0.35">
      <c r="A62" s="25">
        <v>42583</v>
      </c>
      <c r="B62" s="21">
        <v>5.1293294387550481E-2</v>
      </c>
      <c r="C62" s="21">
        <v>-1.1447385840350835E-2</v>
      </c>
      <c r="D62" s="21">
        <v>-3.3112613036560315E-3</v>
      </c>
    </row>
    <row r="63" spans="1:4" x14ac:dyDescent="0.35">
      <c r="A63" s="25">
        <v>42590</v>
      </c>
      <c r="B63" s="21">
        <v>-2.5317807984289897E-2</v>
      </c>
      <c r="C63" s="21">
        <v>-4.7146778425702078E-2</v>
      </c>
      <c r="D63" s="21">
        <v>5.4648874052540741E-3</v>
      </c>
    </row>
    <row r="64" spans="1:4" x14ac:dyDescent="0.35">
      <c r="A64" s="25">
        <v>42597</v>
      </c>
      <c r="B64" s="21">
        <v>1.1331566009550018E-2</v>
      </c>
      <c r="C64" s="21">
        <v>2.8889009852137069E-2</v>
      </c>
      <c r="D64" s="21">
        <v>-2.6522898948902019E-2</v>
      </c>
    </row>
    <row r="65" spans="1:4" x14ac:dyDescent="0.35">
      <c r="A65" s="25">
        <v>42604</v>
      </c>
      <c r="B65" s="21">
        <v>4.5431074682398001E-2</v>
      </c>
      <c r="C65" s="21">
        <v>1.496287267671232E-2</v>
      </c>
      <c r="D65" s="21">
        <v>6.7273180607424835E-2</v>
      </c>
    </row>
    <row r="66" spans="1:4" x14ac:dyDescent="0.35">
      <c r="A66" s="25">
        <v>42611</v>
      </c>
      <c r="B66" s="21">
        <v>-1.0825545504922447E-2</v>
      </c>
      <c r="C66" s="21">
        <v>2.2839491969822736E-2</v>
      </c>
      <c r="D66" s="21">
        <v>1.1159531140159709E-2</v>
      </c>
    </row>
    <row r="67" spans="1:4" x14ac:dyDescent="0.35">
      <c r="A67" s="25">
        <v>42618</v>
      </c>
      <c r="B67" s="21">
        <v>0</v>
      </c>
      <c r="C67" s="21">
        <v>2.7050177533026042E-2</v>
      </c>
      <c r="D67" s="21">
        <v>3.1629546336090913E-2</v>
      </c>
    </row>
    <row r="68" spans="1:4" x14ac:dyDescent="0.35">
      <c r="A68" s="25">
        <v>42625</v>
      </c>
      <c r="B68" s="21">
        <v>2.5521868795119338E-2</v>
      </c>
      <c r="C68" s="21">
        <v>1.557663892873732E-2</v>
      </c>
      <c r="D68" s="21">
        <v>-3.0812886429534905E-2</v>
      </c>
    </row>
    <row r="69" spans="1:4" x14ac:dyDescent="0.35">
      <c r="A69" s="25">
        <v>42639</v>
      </c>
      <c r="B69" s="21">
        <v>-7.3801072976225337E-3</v>
      </c>
      <c r="C69" s="21">
        <v>-1.6023649468157063E-2</v>
      </c>
      <c r="D69" s="21">
        <v>-4.1509799760933996E-2</v>
      </c>
    </row>
    <row r="70" spans="1:4" x14ac:dyDescent="0.35">
      <c r="A70" s="25">
        <v>42646</v>
      </c>
      <c r="B70" s="21">
        <v>-3.3135561596098789E-2</v>
      </c>
      <c r="C70" s="21">
        <v>-7.3692301065483327E-3</v>
      </c>
      <c r="D70" s="21">
        <v>2.3123990086664367E-2</v>
      </c>
    </row>
    <row r="71" spans="1:4" x14ac:dyDescent="0.35">
      <c r="A71" s="25">
        <v>42653</v>
      </c>
      <c r="B71" s="21">
        <v>-1.5325673497781163E-3</v>
      </c>
      <c r="C71" s="21">
        <v>-4.2302379690689389E-2</v>
      </c>
      <c r="D71" s="21">
        <v>-1.3605652055778709E-2</v>
      </c>
    </row>
    <row r="72" spans="1:4" x14ac:dyDescent="0.35">
      <c r="A72" s="25">
        <v>42667</v>
      </c>
      <c r="B72" s="21">
        <v>-2.6231012148869758E-2</v>
      </c>
      <c r="C72" s="21">
        <v>-1.2461220437812002E-2</v>
      </c>
      <c r="D72" s="21">
        <v>5.2415952276730973E-3</v>
      </c>
    </row>
    <row r="73" spans="1:4" x14ac:dyDescent="0.35">
      <c r="A73" s="25">
        <v>42674</v>
      </c>
      <c r="B73" s="21">
        <v>1.1560822401076006E-2</v>
      </c>
      <c r="C73" s="21">
        <v>-7.8678612006136787E-3</v>
      </c>
      <c r="D73" s="21">
        <v>-4.4192839233540823E-2</v>
      </c>
    </row>
    <row r="74" spans="1:4" x14ac:dyDescent="0.35">
      <c r="A74" s="25">
        <v>42681</v>
      </c>
      <c r="B74" s="21">
        <v>3.3901551675681416E-2</v>
      </c>
      <c r="C74" s="21">
        <v>-4.7506027585978647E-3</v>
      </c>
      <c r="D74" s="21">
        <v>5.9556780835624393E-2</v>
      </c>
    </row>
    <row r="75" spans="1:4" x14ac:dyDescent="0.35">
      <c r="A75" s="25">
        <v>42688</v>
      </c>
      <c r="B75" s="21">
        <v>5.2562330090855508E-2</v>
      </c>
      <c r="C75" s="21">
        <v>4.7506027585977988E-3</v>
      </c>
      <c r="D75" s="21">
        <v>-9.6830574853678138E-3</v>
      </c>
    </row>
    <row r="76" spans="1:4" x14ac:dyDescent="0.35">
      <c r="A76" s="25">
        <v>42695</v>
      </c>
      <c r="B76" s="21">
        <v>7.5019106517946917E-3</v>
      </c>
      <c r="C76" s="21">
        <v>-9.5238815112554786E-3</v>
      </c>
      <c r="D76" s="21">
        <v>6.6452715887930142E-2</v>
      </c>
    </row>
    <row r="77" spans="1:4" x14ac:dyDescent="0.35">
      <c r="A77" s="25">
        <v>42702</v>
      </c>
      <c r="B77" s="21">
        <v>5.2413742684040136E-2</v>
      </c>
      <c r="C77" s="21">
        <v>6.0343129907468436E-2</v>
      </c>
      <c r="D77" s="21">
        <v>-6.0045214181915982E-3</v>
      </c>
    </row>
    <row r="78" spans="1:4" x14ac:dyDescent="0.35">
      <c r="A78" s="25">
        <v>42709</v>
      </c>
      <c r="B78" s="21">
        <v>2.2441334472680454E-2</v>
      </c>
      <c r="C78" s="21">
        <v>6.2565855991738306E-2</v>
      </c>
      <c r="D78" s="21">
        <v>6.2379668023473979E-2</v>
      </c>
    </row>
    <row r="79" spans="1:4" x14ac:dyDescent="0.35">
      <c r="A79" s="25">
        <v>42716</v>
      </c>
      <c r="B79" s="21">
        <v>-8.3565945909414175E-3</v>
      </c>
      <c r="C79" s="21">
        <v>9.8246404285181003E-3</v>
      </c>
      <c r="D79" s="21">
        <v>2.4683986980648696E-2</v>
      </c>
    </row>
    <row r="80" spans="1:4" x14ac:dyDescent="0.35">
      <c r="A80" s="25">
        <v>42723</v>
      </c>
      <c r="B80" s="21">
        <v>5.5788150270389336E-3</v>
      </c>
      <c r="C80" s="21">
        <v>-6.3421826437495943E-2</v>
      </c>
      <c r="D80" s="21">
        <v>-1.5940056384042972E-2</v>
      </c>
    </row>
    <row r="81" spans="1:4" x14ac:dyDescent="0.35">
      <c r="A81" s="25">
        <v>42730</v>
      </c>
      <c r="B81" s="21">
        <v>-5.5788150270389978E-3</v>
      </c>
      <c r="C81" s="21">
        <v>3.3653505041642363E-2</v>
      </c>
      <c r="D81" s="21">
        <v>1.2195273093818206E-2</v>
      </c>
    </row>
    <row r="82" spans="1:4" x14ac:dyDescent="0.35">
      <c r="A82" s="25">
        <v>42744</v>
      </c>
      <c r="B82" s="21">
        <v>3.0459207484708439E-2</v>
      </c>
      <c r="C82" s="21">
        <v>2.2305757514298186E-2</v>
      </c>
      <c r="D82" s="21">
        <v>-3.4509816210688313E-2</v>
      </c>
    </row>
    <row r="83" spans="1:4" x14ac:dyDescent="0.35">
      <c r="A83" s="25">
        <v>42751</v>
      </c>
      <c r="B83" s="21">
        <v>-1.1494379425735134E-2</v>
      </c>
      <c r="C83" s="21">
        <v>2.8987536873252187E-2</v>
      </c>
      <c r="D83" s="21">
        <v>1.5584418424825499E-2</v>
      </c>
    </row>
    <row r="84" spans="1:4" x14ac:dyDescent="0.35">
      <c r="A84" s="25">
        <v>42758</v>
      </c>
      <c r="B84" s="21">
        <v>1.2921931416920588E-2</v>
      </c>
      <c r="C84" s="21">
        <v>-7.168489478612516E-3</v>
      </c>
      <c r="D84" s="21">
        <v>6.6015130574268388E-2</v>
      </c>
    </row>
    <row r="85" spans="1:4" x14ac:dyDescent="0.35">
      <c r="A85" s="25">
        <v>42765</v>
      </c>
      <c r="B85" s="21">
        <v>-6.0094614962971048E-3</v>
      </c>
      <c r="C85" s="21">
        <v>1.4285957247476434E-2</v>
      </c>
      <c r="D85" s="21">
        <v>-2.9033565733355533E-2</v>
      </c>
    </row>
    <row r="86" spans="1:4" x14ac:dyDescent="0.35">
      <c r="A86" s="25">
        <v>42772</v>
      </c>
      <c r="B86" s="21">
        <v>-9.227285769074894E-3</v>
      </c>
      <c r="C86" s="21">
        <v>-1.7167803622365446E-2</v>
      </c>
      <c r="D86" s="21">
        <v>-4.8934018014174151E-2</v>
      </c>
    </row>
    <row r="87" spans="1:4" x14ac:dyDescent="0.35">
      <c r="A87" s="25">
        <v>42779</v>
      </c>
      <c r="B87" s="21">
        <v>-4.9368475468688933E-3</v>
      </c>
      <c r="C87" s="21">
        <v>-3.0771658666753545E-2</v>
      </c>
      <c r="D87" s="21">
        <v>-6.0424786265687625E-5</v>
      </c>
    </row>
    <row r="88" spans="1:4" x14ac:dyDescent="0.35">
      <c r="A88" s="25">
        <v>42786</v>
      </c>
      <c r="B88" s="21">
        <v>-1.0241494052196907E-2</v>
      </c>
      <c r="C88" s="21">
        <v>2.2075951699199826E-2</v>
      </c>
      <c r="D88" s="21">
        <v>1.2084592159701689E-4</v>
      </c>
    </row>
    <row r="89" spans="1:4" x14ac:dyDescent="0.35">
      <c r="A89" s="25">
        <v>42793</v>
      </c>
      <c r="B89" s="21">
        <v>2.350177344953673E-3</v>
      </c>
      <c r="C89" s="21">
        <v>-7.242983784481459E-2</v>
      </c>
      <c r="D89" s="21">
        <v>-6.7291333303695113E-3</v>
      </c>
    </row>
    <row r="90" spans="1:4" x14ac:dyDescent="0.35">
      <c r="A90" s="25">
        <v>42800</v>
      </c>
      <c r="B90" s="21">
        <v>-3.5238044189788743E-2</v>
      </c>
      <c r="C90" s="21">
        <v>-8.1478270725948113E-2</v>
      </c>
      <c r="D90" s="21">
        <v>-4.2877024356391881E-2</v>
      </c>
    </row>
    <row r="91" spans="1:4" x14ac:dyDescent="0.35">
      <c r="A91" s="25">
        <v>42807</v>
      </c>
      <c r="B91" s="21">
        <v>-1.0695289116747919E-2</v>
      </c>
      <c r="C91" s="21">
        <v>-1.7123706078591514E-2</v>
      </c>
      <c r="D91" s="21">
        <v>2.2910149995759108E-2</v>
      </c>
    </row>
    <row r="92" spans="1:4" x14ac:dyDescent="0.35">
      <c r="A92" s="25">
        <v>42814</v>
      </c>
      <c r="B92" s="21">
        <v>1.0087201533400897E-2</v>
      </c>
      <c r="C92" s="21">
        <v>-1.5666116744399463E-2</v>
      </c>
      <c r="D92" s="21">
        <v>2.0696535100776455E-2</v>
      </c>
    </row>
    <row r="93" spans="1:4" x14ac:dyDescent="0.35">
      <c r="A93" s="25">
        <v>42821</v>
      </c>
      <c r="B93" s="21">
        <v>6.3665517455416881E-3</v>
      </c>
      <c r="C93" s="21">
        <v>-7.275935428242819E-2</v>
      </c>
      <c r="D93" s="21">
        <v>-2.9109110030049078E-2</v>
      </c>
    </row>
    <row r="94" spans="1:4" x14ac:dyDescent="0.35">
      <c r="A94" s="25">
        <v>42828</v>
      </c>
      <c r="B94" s="21">
        <v>7.5267553891272491E-3</v>
      </c>
      <c r="C94" s="21">
        <v>-1.3295542481244614E-2</v>
      </c>
      <c r="D94" s="21">
        <v>1.0520187908801302E-2</v>
      </c>
    </row>
    <row r="95" spans="1:4" x14ac:dyDescent="0.35">
      <c r="A95" s="25">
        <v>42842</v>
      </c>
      <c r="B95" s="21">
        <v>-8.8186674597093857E-3</v>
      </c>
      <c r="C95" s="21">
        <v>9.5329606587236868E-3</v>
      </c>
      <c r="D95" s="21">
        <v>6.7052278058137904E-2</v>
      </c>
    </row>
    <row r="96" spans="1:4" x14ac:dyDescent="0.35">
      <c r="A96" s="25">
        <v>42849</v>
      </c>
      <c r="B96" s="21">
        <v>2.2947866888031965E-2</v>
      </c>
      <c r="C96" s="21">
        <v>1.6933612529439673E-2</v>
      </c>
      <c r="D96" s="21">
        <v>3.4548834675782604E-2</v>
      </c>
    </row>
    <row r="97" spans="1:4" x14ac:dyDescent="0.35">
      <c r="A97" s="25">
        <v>42856</v>
      </c>
      <c r="B97" s="21">
        <v>-1.0502722199149288E-2</v>
      </c>
      <c r="C97" s="21">
        <v>1.8639334380627327E-3</v>
      </c>
      <c r="D97" s="21">
        <v>3.6253816143170577E-3</v>
      </c>
    </row>
    <row r="98" spans="1:4" x14ac:dyDescent="0.35">
      <c r="A98" s="25">
        <v>42863</v>
      </c>
      <c r="B98" s="21">
        <v>-5.444659548231809E-3</v>
      </c>
      <c r="C98" s="21">
        <v>-2.8330506626225996E-2</v>
      </c>
      <c r="D98" s="21">
        <v>1.139442612796833E-2</v>
      </c>
    </row>
    <row r="99" spans="1:4" x14ac:dyDescent="0.35">
      <c r="A99" s="25">
        <v>42870</v>
      </c>
      <c r="B99" s="21">
        <v>-3.1738914296773335E-2</v>
      </c>
      <c r="C99" s="21">
        <v>-1.9175461292718174E-3</v>
      </c>
      <c r="D99" s="21">
        <v>6.9525193148818835E-3</v>
      </c>
    </row>
    <row r="100" spans="1:4" x14ac:dyDescent="0.35">
      <c r="A100" s="25">
        <v>42877</v>
      </c>
      <c r="B100" s="21">
        <v>-2.5044897553404201E-2</v>
      </c>
      <c r="C100" s="21">
        <v>-1.1583141089630759E-2</v>
      </c>
      <c r="D100" s="21">
        <v>-4.9589915400578138E-2</v>
      </c>
    </row>
    <row r="101" spans="1:4" x14ac:dyDescent="0.35">
      <c r="A101" s="25">
        <v>42884</v>
      </c>
      <c r="B101" s="21">
        <v>-3.6284418337528108E-2</v>
      </c>
      <c r="C101" s="21">
        <v>-3.3566823639083275E-2</v>
      </c>
      <c r="D101" s="21">
        <v>-2.2402144995791396E-2</v>
      </c>
    </row>
    <row r="102" spans="1:4" x14ac:dyDescent="0.35">
      <c r="A102" s="25">
        <v>42891</v>
      </c>
      <c r="B102" s="21">
        <v>2.659576035758796E-3</v>
      </c>
      <c r="C102" s="21">
        <v>2.006018726865766E-3</v>
      </c>
      <c r="D102" s="21">
        <v>-4.5635542323461932E-2</v>
      </c>
    </row>
    <row r="103" spans="1:4" x14ac:dyDescent="0.35">
      <c r="A103" s="25">
        <v>42898</v>
      </c>
      <c r="B103" s="21">
        <v>-2.6578519942333137E-2</v>
      </c>
      <c r="C103" s="21">
        <v>-0.10781286333653349</v>
      </c>
      <c r="D103" s="21">
        <v>-5.8283562197908506E-2</v>
      </c>
    </row>
    <row r="104" spans="1:4" x14ac:dyDescent="0.35">
      <c r="A104" s="25">
        <v>42905</v>
      </c>
      <c r="B104" s="21">
        <v>4.4021779392860755E-2</v>
      </c>
      <c r="C104" s="21">
        <v>-1.8018505502678365E-2</v>
      </c>
      <c r="D104" s="21">
        <v>1.7289479779171415E-2</v>
      </c>
    </row>
    <row r="105" spans="1:4" x14ac:dyDescent="0.35">
      <c r="A105" s="25">
        <v>42912</v>
      </c>
      <c r="B105" s="21">
        <v>2.2581604696709313E-2</v>
      </c>
      <c r="C105" s="21">
        <v>2.2472855852058576E-2</v>
      </c>
      <c r="D105" s="21">
        <v>1.028694907975825E-2</v>
      </c>
    </row>
    <row r="106" spans="1:4" x14ac:dyDescent="0.35">
      <c r="A106" s="25">
        <v>42919</v>
      </c>
      <c r="B106" s="21">
        <v>3.6025822256762034E-2</v>
      </c>
      <c r="C106" s="21">
        <v>3.0636969461889801E-2</v>
      </c>
      <c r="D106" s="21">
        <v>4.4138146711845593E-2</v>
      </c>
    </row>
    <row r="107" spans="1:4" x14ac:dyDescent="0.35">
      <c r="A107" s="25">
        <v>42926</v>
      </c>
      <c r="B107" s="21">
        <v>-3.0816665374081122E-3</v>
      </c>
      <c r="C107" s="21">
        <v>-1.5201161332050553E-2</v>
      </c>
      <c r="D107" s="21">
        <v>5.8953157038768307E-2</v>
      </c>
    </row>
    <row r="108" spans="1:4" x14ac:dyDescent="0.35">
      <c r="A108" s="25">
        <v>42933</v>
      </c>
      <c r="B108" s="21">
        <v>5.8470700511864772E-3</v>
      </c>
      <c r="C108" s="21">
        <v>3.0174703122213032E-2</v>
      </c>
      <c r="D108" s="21">
        <v>4.3276729057820278E-3</v>
      </c>
    </row>
    <row r="109" spans="1:4" x14ac:dyDescent="0.35">
      <c r="A109" s="25">
        <v>42940</v>
      </c>
      <c r="B109" s="21">
        <v>-1.2039040299107571E-2</v>
      </c>
      <c r="C109" s="21">
        <v>2.1208915691376296E-3</v>
      </c>
      <c r="D109" s="21">
        <v>2.0153353847960583E-2</v>
      </c>
    </row>
    <row r="110" spans="1:4" x14ac:dyDescent="0.35">
      <c r="A110" s="25">
        <v>42947</v>
      </c>
      <c r="B110" s="21">
        <v>2.6055113747332694E-2</v>
      </c>
      <c r="C110" s="21">
        <v>-4.773140282118981E-2</v>
      </c>
      <c r="D110" s="21">
        <v>2.5842156583848929E-2</v>
      </c>
    </row>
    <row r="111" spans="1:4" x14ac:dyDescent="0.35">
      <c r="A111" s="25">
        <v>42954</v>
      </c>
      <c r="B111" s="21">
        <v>-1.0340724747402739E-2</v>
      </c>
      <c r="C111" s="21">
        <v>1.3245226750020723E-2</v>
      </c>
      <c r="D111" s="21">
        <v>1.3576193070049527E-2</v>
      </c>
    </row>
    <row r="112" spans="1:4" x14ac:dyDescent="0.35">
      <c r="A112" s="25">
        <v>42968</v>
      </c>
      <c r="B112" s="21">
        <v>-1.5565617796597889E-2</v>
      </c>
      <c r="C112" s="21">
        <v>1.4815085785140682E-2</v>
      </c>
      <c r="D112" s="21">
        <v>6.293325107986511E-2</v>
      </c>
    </row>
    <row r="113" spans="1:4" x14ac:dyDescent="0.35">
      <c r="A113" s="25">
        <v>42975</v>
      </c>
      <c r="B113" s="21">
        <v>3.9852031109628653E-3</v>
      </c>
      <c r="C113" s="21">
        <v>-6.7343572065179783E-2</v>
      </c>
      <c r="D113" s="21">
        <v>1.7300044285006155E-2</v>
      </c>
    </row>
    <row r="114" spans="1:4" x14ac:dyDescent="0.35">
      <c r="A114" s="25">
        <v>42982</v>
      </c>
      <c r="B114" s="21">
        <v>2.5523752685314996E-2</v>
      </c>
      <c r="C114" s="21">
        <v>1.7817843316793893E-2</v>
      </c>
      <c r="D114" s="21">
        <v>1.2068878733676451E-2</v>
      </c>
    </row>
    <row r="115" spans="1:4" x14ac:dyDescent="0.35">
      <c r="A115" s="25">
        <v>42989</v>
      </c>
      <c r="B115" s="21">
        <v>1.2931807673353149E-2</v>
      </c>
      <c r="C115" s="21">
        <v>5.37186070084218E-2</v>
      </c>
      <c r="D115" s="21">
        <v>1.5268287210081411E-2</v>
      </c>
    </row>
    <row r="116" spans="1:4" x14ac:dyDescent="0.35">
      <c r="A116" s="25">
        <v>42996</v>
      </c>
      <c r="B116" s="21">
        <v>-2.7341080142974231E-4</v>
      </c>
      <c r="C116" s="21">
        <v>-6.2959284568148118E-3</v>
      </c>
      <c r="D116" s="21">
        <v>-6.3779116012377228E-3</v>
      </c>
    </row>
    <row r="117" spans="1:4" x14ac:dyDescent="0.35">
      <c r="A117" s="25">
        <v>43010</v>
      </c>
      <c r="B117" s="21">
        <v>3.1099540596750769E-2</v>
      </c>
      <c r="C117" s="21">
        <v>-1.2320484388040624E-2</v>
      </c>
      <c r="D117" s="21">
        <v>9.469914751070254E-3</v>
      </c>
    </row>
    <row r="118" spans="1:4" x14ac:dyDescent="0.35">
      <c r="A118" s="25">
        <v>43017</v>
      </c>
      <c r="B118" s="21">
        <v>-5.1165546528369119E-3</v>
      </c>
      <c r="C118" s="21">
        <v>-2.0682530640590683E-3</v>
      </c>
      <c r="D118" s="21">
        <v>1.1878083540431576E-2</v>
      </c>
    </row>
    <row r="119" spans="1:4" x14ac:dyDescent="0.35">
      <c r="A119" s="25">
        <v>43024</v>
      </c>
      <c r="B119" s="21">
        <v>1.4429448262861031E-2</v>
      </c>
      <c r="C119" s="21">
        <v>2.2518863535349824E-2</v>
      </c>
      <c r="D119" s="21">
        <v>-1.8025908550513114E-2</v>
      </c>
    </row>
    <row r="120" spans="1:4" x14ac:dyDescent="0.35">
      <c r="A120" s="25">
        <v>43031</v>
      </c>
      <c r="B120" s="21">
        <v>1.2838579917186371E-2</v>
      </c>
      <c r="C120" s="21">
        <v>8.3462577320942269E-2</v>
      </c>
      <c r="D120" s="21">
        <v>1.5834992330076268E-2</v>
      </c>
    </row>
    <row r="121" spans="1:4" x14ac:dyDescent="0.35">
      <c r="A121" s="25">
        <v>43038</v>
      </c>
      <c r="B121" s="21">
        <v>1.8954007883674455E-2</v>
      </c>
      <c r="C121" s="21">
        <v>-3.7313476128581356E-3</v>
      </c>
      <c r="D121" s="21">
        <v>-1.1543029281674812E-2</v>
      </c>
    </row>
    <row r="122" spans="1:4" x14ac:dyDescent="0.35">
      <c r="A122" s="25">
        <v>43052</v>
      </c>
      <c r="B122" s="21">
        <v>4.3335710693684464E-2</v>
      </c>
      <c r="C122" s="21">
        <v>-3.6577706139927939E-2</v>
      </c>
      <c r="D122" s="21">
        <v>3.5867158032508471E-2</v>
      </c>
    </row>
    <row r="123" spans="1:4" x14ac:dyDescent="0.35">
      <c r="A123" s="25">
        <v>43059</v>
      </c>
      <c r="B123" s="21">
        <v>-3.886518689280936E-3</v>
      </c>
      <c r="C123" s="21">
        <v>3.4685557987890109E-2</v>
      </c>
      <c r="D123" s="21">
        <v>1.0360502681430503E-2</v>
      </c>
    </row>
    <row r="124" spans="1:4" x14ac:dyDescent="0.35">
      <c r="A124" s="25">
        <v>43066</v>
      </c>
      <c r="B124" s="21">
        <v>5.6950710489250302E-3</v>
      </c>
      <c r="C124" s="21">
        <v>-2.8820438535491971E-2</v>
      </c>
      <c r="D124" s="21">
        <v>-2.8923039469250476E-2</v>
      </c>
    </row>
    <row r="125" spans="1:4" x14ac:dyDescent="0.35">
      <c r="A125" s="25">
        <v>43073</v>
      </c>
      <c r="B125" s="21">
        <v>-9.8574079636123933E-3</v>
      </c>
      <c r="C125" s="21">
        <v>-3.9062549670650995E-3</v>
      </c>
      <c r="D125" s="21">
        <v>-2.7577494364552E-3</v>
      </c>
    </row>
    <row r="126" spans="1:4" x14ac:dyDescent="0.35">
      <c r="A126" s="25">
        <v>43080</v>
      </c>
      <c r="B126" s="21">
        <v>3.1308690159182216E-2</v>
      </c>
      <c r="C126" s="21">
        <v>-2.1761491781512748E-2</v>
      </c>
      <c r="D126" s="21">
        <v>2.5212546434708723E-2</v>
      </c>
    </row>
    <row r="127" spans="1:4" x14ac:dyDescent="0.35">
      <c r="A127" s="25">
        <v>43101</v>
      </c>
      <c r="B127" s="21">
        <v>2.928280520048783E-2</v>
      </c>
      <c r="C127" s="21">
        <v>-5.5555698446021051E-3</v>
      </c>
      <c r="D127" s="21">
        <v>5.7799613398280346E-2</v>
      </c>
    </row>
    <row r="128" spans="1:4" x14ac:dyDescent="0.35">
      <c r="A128" s="25">
        <v>43108</v>
      </c>
      <c r="B128" s="21">
        <v>3.5070176225029974E-3</v>
      </c>
      <c r="C128" s="21">
        <v>-2.1112677237559295E-2</v>
      </c>
      <c r="D128" s="21">
        <v>-3.5688082383160094E-3</v>
      </c>
    </row>
    <row r="129" spans="1:4" x14ac:dyDescent="0.35">
      <c r="A129" s="25">
        <v>43122</v>
      </c>
      <c r="B129" s="21">
        <v>-2.2989518224698718E-2</v>
      </c>
      <c r="C129" s="21">
        <v>-8.6687849364466118E-3</v>
      </c>
      <c r="D129" s="21">
        <v>1.8592833076615925E-2</v>
      </c>
    </row>
    <row r="130" spans="1:4" x14ac:dyDescent="0.35">
      <c r="A130" s="25">
        <v>43129</v>
      </c>
      <c r="B130" s="21">
        <v>4.8840145924253587E-3</v>
      </c>
      <c r="C130" s="21">
        <v>6.199647879525429E-3</v>
      </c>
      <c r="D130" s="21">
        <v>4.0932109914822455E-2</v>
      </c>
    </row>
    <row r="131" spans="1:4" x14ac:dyDescent="0.35">
      <c r="A131" s="25">
        <v>43136</v>
      </c>
      <c r="B131" s="21">
        <v>2.8813517904745685E-2</v>
      </c>
      <c r="C131" s="21">
        <v>-1.1187189390564381E-2</v>
      </c>
      <c r="D131" s="21">
        <v>-2.8419625452167779E-2</v>
      </c>
    </row>
    <row r="132" spans="1:4" x14ac:dyDescent="0.35">
      <c r="A132" s="25">
        <v>43150</v>
      </c>
      <c r="B132" s="21">
        <v>4.9406052739085441E-3</v>
      </c>
      <c r="C132" s="21">
        <v>7.0542058473780839E-2</v>
      </c>
      <c r="D132" s="21">
        <v>3.8573691985798665E-2</v>
      </c>
    </row>
    <row r="133" spans="1:4" x14ac:dyDescent="0.35">
      <c r="A133" s="25">
        <v>43157</v>
      </c>
      <c r="B133" s="21">
        <v>-2.6395540275168043E-2</v>
      </c>
      <c r="C133" s="21">
        <v>-6.2112000926406357E-3</v>
      </c>
      <c r="D133" s="21">
        <v>-1.6313101316179971E-2</v>
      </c>
    </row>
    <row r="134" spans="1:4" x14ac:dyDescent="0.35">
      <c r="A134" s="25">
        <v>43164</v>
      </c>
      <c r="B134" s="21">
        <v>1.6726793805313583E-2</v>
      </c>
      <c r="C134" s="21">
        <v>-1.3591427203539001E-2</v>
      </c>
      <c r="D134" s="21">
        <v>5.8436981489109214E-3</v>
      </c>
    </row>
    <row r="135" spans="1:4" x14ac:dyDescent="0.35">
      <c r="A135" s="25">
        <v>43171</v>
      </c>
      <c r="B135" s="21">
        <v>7.0838548884050419E-3</v>
      </c>
      <c r="C135" s="21">
        <v>2.10305019677889E-3</v>
      </c>
      <c r="D135" s="21">
        <v>-6.9552282948659575E-2</v>
      </c>
    </row>
    <row r="136" spans="1:4" x14ac:dyDescent="0.35">
      <c r="A136" s="25">
        <v>43178</v>
      </c>
      <c r="B136" s="21">
        <v>-3.5356548323077553E-3</v>
      </c>
      <c r="C136" s="21">
        <v>3.6105004642116356E-2</v>
      </c>
      <c r="D136" s="21">
        <v>2.2581293375885568E-2</v>
      </c>
    </row>
    <row r="137" spans="1:4" x14ac:dyDescent="0.35">
      <c r="A137" s="25">
        <v>43192</v>
      </c>
      <c r="B137" s="21">
        <v>-1.4440435722336913E-3</v>
      </c>
      <c r="C137" s="21">
        <v>-4.0821994520255166E-2</v>
      </c>
      <c r="D137" s="21">
        <v>1.2501877408061296E-2</v>
      </c>
    </row>
    <row r="138" spans="1:4" x14ac:dyDescent="0.35">
      <c r="A138" s="25">
        <v>43206</v>
      </c>
      <c r="B138" s="21">
        <v>-8.6418849164435103E-3</v>
      </c>
      <c r="C138" s="21">
        <v>5.1067433291164054E-2</v>
      </c>
      <c r="D138" s="21">
        <v>5.0765553789119282E-2</v>
      </c>
    </row>
    <row r="139" spans="1:4" x14ac:dyDescent="0.35">
      <c r="A139" s="25">
        <v>43213</v>
      </c>
      <c r="B139" s="21">
        <v>1.5594404231325135E-2</v>
      </c>
      <c r="C139" s="21">
        <v>-4.3010818993906973E-3</v>
      </c>
      <c r="D139" s="21">
        <v>4.2900071563173089E-2</v>
      </c>
    </row>
    <row r="140" spans="1:4" x14ac:dyDescent="0.35">
      <c r="A140" s="25">
        <v>43220</v>
      </c>
      <c r="B140" s="21">
        <v>9.1954670931003943E-3</v>
      </c>
      <c r="C140" s="21">
        <v>-2.5895569067336775E-3</v>
      </c>
      <c r="D140" s="21">
        <v>1.6543886758217469E-2</v>
      </c>
    </row>
    <row r="141" spans="1:4" x14ac:dyDescent="0.35">
      <c r="A141" s="25">
        <v>43227</v>
      </c>
      <c r="B141" s="21">
        <v>-1.6147986407981992E-2</v>
      </c>
      <c r="C141" s="21">
        <v>2.5895569067336767E-3</v>
      </c>
      <c r="D141" s="21">
        <v>3.088965519195918E-2</v>
      </c>
    </row>
    <row r="142" spans="1:4" x14ac:dyDescent="0.35">
      <c r="A142" s="25">
        <v>43234</v>
      </c>
      <c r="B142" s="21">
        <v>0</v>
      </c>
      <c r="C142" s="21">
        <v>4.0546094394350009E-2</v>
      </c>
      <c r="D142" s="21">
        <v>-5.9066782764183041E-2</v>
      </c>
    </row>
    <row r="143" spans="1:4" x14ac:dyDescent="0.35">
      <c r="A143" s="25">
        <v>43241</v>
      </c>
      <c r="B143" s="21">
        <v>-9.345862418237658E-3</v>
      </c>
      <c r="C143" s="21">
        <v>5.6330256442719981E-2</v>
      </c>
      <c r="D143" s="21">
        <v>-9.9503308531679793E-3</v>
      </c>
    </row>
    <row r="144" spans="1:4" x14ac:dyDescent="0.35">
      <c r="A144" s="25">
        <v>43248</v>
      </c>
      <c r="B144" s="21">
        <v>1.8605187831034486E-2</v>
      </c>
      <c r="C144" s="21">
        <v>2.9300476947782383E-2</v>
      </c>
      <c r="D144" s="21">
        <v>0</v>
      </c>
    </row>
    <row r="145" spans="1:4" x14ac:dyDescent="0.35">
      <c r="A145" s="25">
        <v>43255</v>
      </c>
      <c r="B145" s="21">
        <v>1.3730192811902037E-2</v>
      </c>
      <c r="C145" s="21">
        <v>-1.6086137751624496E-2</v>
      </c>
      <c r="D145" s="21">
        <v>-3.4215080444514039E-2</v>
      </c>
    </row>
    <row r="146" spans="1:4" x14ac:dyDescent="0.35">
      <c r="A146" s="25">
        <v>43262</v>
      </c>
      <c r="B146" s="21">
        <v>-4.6996319525774224E-2</v>
      </c>
      <c r="C146" s="21">
        <v>-1.5455953617805973E-3</v>
      </c>
      <c r="D146" s="21">
        <v>-1.5357207685957053E-2</v>
      </c>
    </row>
    <row r="147" spans="1:4" x14ac:dyDescent="0.35">
      <c r="A147" s="25">
        <v>43269</v>
      </c>
      <c r="B147" s="21">
        <v>2.1911584610946354E-2</v>
      </c>
      <c r="C147" s="21">
        <v>4.0172131432815707E-2</v>
      </c>
      <c r="D147" s="21">
        <v>2.3928086559248857E-2</v>
      </c>
    </row>
    <row r="148" spans="1:4" x14ac:dyDescent="0.35">
      <c r="A148" s="25">
        <v>43276</v>
      </c>
      <c r="B148" s="21">
        <v>1.3656039091205012E-2</v>
      </c>
      <c r="C148" s="21">
        <v>5.5630087885179272E-2</v>
      </c>
      <c r="D148" s="21">
        <v>1.6511718007949636E-2</v>
      </c>
    </row>
    <row r="149" spans="1:4" x14ac:dyDescent="0.35">
      <c r="A149" s="25">
        <v>43283</v>
      </c>
      <c r="B149" s="21">
        <v>7.5575763360794333E-3</v>
      </c>
      <c r="C149" s="21">
        <v>3.9274768668308348E-2</v>
      </c>
      <c r="D149" s="21">
        <v>3.9176604911649274E-2</v>
      </c>
    </row>
    <row r="150" spans="1:4" x14ac:dyDescent="0.35">
      <c r="A150" s="25">
        <v>43304</v>
      </c>
      <c r="B150" s="21">
        <v>2.0097774804996606E-2</v>
      </c>
      <c r="C150" s="21">
        <v>-7.287637151334915E-2</v>
      </c>
      <c r="D150" s="21">
        <v>2.2070395399242521E-2</v>
      </c>
    </row>
    <row r="151" spans="1:4" x14ac:dyDescent="0.35">
      <c r="A151" s="25">
        <v>43325</v>
      </c>
      <c r="B151" s="21">
        <v>1.4598799421152631E-2</v>
      </c>
      <c r="C151" s="21">
        <v>9.5174069868901711E-3</v>
      </c>
      <c r="D151" s="21">
        <v>1.8100041643617937E-2</v>
      </c>
    </row>
    <row r="152" spans="1:4" x14ac:dyDescent="0.35">
      <c r="A152" s="25">
        <v>43332</v>
      </c>
      <c r="B152" s="21">
        <v>1.7680018536172411E-2</v>
      </c>
      <c r="C152" s="21">
        <v>-5.56471787143916E-2</v>
      </c>
      <c r="D152" s="21">
        <v>-4.9531668242757024E-2</v>
      </c>
    </row>
    <row r="153" spans="1:4" x14ac:dyDescent="0.35">
      <c r="A153" s="25">
        <v>43339</v>
      </c>
      <c r="B153" s="21">
        <v>8.5069768127044622E-3</v>
      </c>
      <c r="C153" s="21">
        <v>-5.8927207731302889E-2</v>
      </c>
      <c r="D153" s="21">
        <v>8.8855133572084532E-3</v>
      </c>
    </row>
    <row r="154" spans="1:4" x14ac:dyDescent="0.35">
      <c r="A154" s="25">
        <v>43353</v>
      </c>
      <c r="B154" s="21">
        <v>2.6539555234612312E-2</v>
      </c>
      <c r="C154" s="21">
        <v>-4.8854599235017032E-2</v>
      </c>
      <c r="D154" s="21">
        <v>7.5997063116447952E-2</v>
      </c>
    </row>
    <row r="155" spans="1:4" x14ac:dyDescent="0.35">
      <c r="A155" s="25">
        <v>43360</v>
      </c>
      <c r="B155" s="21">
        <v>2.9852963149681128E-2</v>
      </c>
      <c r="C155" s="21">
        <v>2.670385644742819E-2</v>
      </c>
      <c r="D155" s="21">
        <v>2.4755941725478171E-2</v>
      </c>
    </row>
    <row r="156" spans="1:4" x14ac:dyDescent="0.35">
      <c r="A156" s="25">
        <v>43367</v>
      </c>
      <c r="B156" s="21">
        <v>-1.5668328157724665E-2</v>
      </c>
      <c r="C156" s="21">
        <v>-1.3262793878410445E-2</v>
      </c>
      <c r="D156" s="21">
        <v>4.9813705712219172E-2</v>
      </c>
    </row>
    <row r="157" spans="1:4" x14ac:dyDescent="0.35">
      <c r="A157" s="25">
        <v>43381</v>
      </c>
      <c r="B157" s="21">
        <v>7.3386903934665546E-3</v>
      </c>
      <c r="C157" s="21">
        <v>-3.4168895615249897E-2</v>
      </c>
      <c r="D157" s="21">
        <v>2.4536252649469736E-2</v>
      </c>
    </row>
    <row r="158" spans="1:4" x14ac:dyDescent="0.35">
      <c r="A158" s="25">
        <v>43388</v>
      </c>
      <c r="B158" s="21">
        <v>-2.1528533611010897E-3</v>
      </c>
      <c r="C158" s="21">
        <v>9.0681105878592225E-2</v>
      </c>
      <c r="D158" s="21">
        <v>-4.2865606771374618E-2</v>
      </c>
    </row>
    <row r="159" spans="1:4" x14ac:dyDescent="0.35">
      <c r="A159" s="25">
        <v>43395</v>
      </c>
      <c r="B159" s="21">
        <v>-2.3771700553162765E-2</v>
      </c>
      <c r="C159" s="21">
        <v>-1.7241806434505878E-2</v>
      </c>
      <c r="D159" s="21">
        <v>-1.5351178655761022E-2</v>
      </c>
    </row>
    <row r="160" spans="1:4" x14ac:dyDescent="0.35">
      <c r="A160" s="25">
        <v>43402</v>
      </c>
      <c r="B160" s="21">
        <v>8.5705392211121775E-3</v>
      </c>
      <c r="C160" s="21">
        <v>-1.2500162764231494E-2</v>
      </c>
      <c r="D160" s="21">
        <v>6.2118468098199445E-2</v>
      </c>
    </row>
    <row r="161" spans="1:4" x14ac:dyDescent="0.35">
      <c r="A161" s="25">
        <v>43409</v>
      </c>
      <c r="B161" s="21">
        <v>-4.3859719432543286E-3</v>
      </c>
      <c r="C161" s="21">
        <v>-4.2395558967685619E-2</v>
      </c>
      <c r="D161" s="21">
        <v>1.6222835506887384E-2</v>
      </c>
    </row>
    <row r="162" spans="1:4" x14ac:dyDescent="0.35">
      <c r="A162" s="25">
        <v>43416</v>
      </c>
      <c r="B162" s="21">
        <v>1.3100624045698056E-2</v>
      </c>
      <c r="C162" s="21">
        <v>-2.5250510968887103E-2</v>
      </c>
      <c r="D162" s="21">
        <v>1.7772169745797668E-2</v>
      </c>
    </row>
    <row r="163" spans="1:4" x14ac:dyDescent="0.35">
      <c r="A163" s="25">
        <v>43423</v>
      </c>
      <c r="B163" s="21">
        <v>1.720472544963076E-2</v>
      </c>
      <c r="C163" s="21">
        <v>-6.2476941955386708E-2</v>
      </c>
      <c r="D163" s="21">
        <v>-9.8850915881404152E-3</v>
      </c>
    </row>
    <row r="164" spans="1:4" x14ac:dyDescent="0.35">
      <c r="A164" s="25">
        <v>43430</v>
      </c>
      <c r="B164" s="21">
        <v>-1.5037877364540559E-2</v>
      </c>
      <c r="C164" s="21">
        <v>3.1032109247728461E-2</v>
      </c>
      <c r="D164" s="21">
        <v>-1.6867253965241635E-2</v>
      </c>
    </row>
    <row r="165" spans="1:4" x14ac:dyDescent="0.35">
      <c r="A165" s="25">
        <v>43437</v>
      </c>
      <c r="B165" s="21">
        <v>-4.3384015985981298E-3</v>
      </c>
      <c r="C165" s="21">
        <v>-4.8373584284215711E-2</v>
      </c>
      <c r="D165" s="21">
        <v>5.1926802368212205E-3</v>
      </c>
    </row>
    <row r="166" spans="1:4" x14ac:dyDescent="0.35">
      <c r="A166" s="25">
        <v>43444</v>
      </c>
      <c r="B166" s="21">
        <v>-1.7544309650909508E-2</v>
      </c>
      <c r="C166" s="21">
        <v>-3.1090587070031119E-2</v>
      </c>
      <c r="D166" s="21">
        <v>-5.3073464203364125E-2</v>
      </c>
    </row>
    <row r="167" spans="1:4" x14ac:dyDescent="0.35">
      <c r="A167" s="25">
        <v>43451</v>
      </c>
      <c r="B167" s="21">
        <v>3.5335725813110445E-3</v>
      </c>
      <c r="C167" s="21">
        <v>-1.2103022171243649E-2</v>
      </c>
      <c r="D167" s="21">
        <v>1.0007616074426413E-2</v>
      </c>
    </row>
    <row r="168" spans="1:4" x14ac:dyDescent="0.35">
      <c r="A168" s="25">
        <v>43458</v>
      </c>
      <c r="B168" s="21">
        <v>3.7642341602875447E-2</v>
      </c>
      <c r="C168" s="21">
        <v>1.9593693900401284E-2</v>
      </c>
      <c r="D168" s="21">
        <v>-2.6267135636687707E-3</v>
      </c>
    </row>
    <row r="169" spans="1:4" x14ac:dyDescent="0.35">
      <c r="A169" s="25">
        <v>43465</v>
      </c>
      <c r="B169" s="21">
        <v>-4.6818557536148879E-3</v>
      </c>
      <c r="C169" s="21">
        <v>-1.5037877364540559E-2</v>
      </c>
      <c r="D169" s="21">
        <v>2.4862793047520322E-2</v>
      </c>
    </row>
    <row r="170" spans="1:4" x14ac:dyDescent="0.35">
      <c r="A170" s="25">
        <v>43472</v>
      </c>
      <c r="B170" s="21">
        <v>-1.7079423451561474E-3</v>
      </c>
      <c r="C170" s="21">
        <v>1.5140048312150113E-3</v>
      </c>
      <c r="D170" s="21">
        <v>2.9966913963089838E-2</v>
      </c>
    </row>
    <row r="171" spans="1:4" x14ac:dyDescent="0.35">
      <c r="A171" s="25">
        <v>43486</v>
      </c>
      <c r="B171" s="21">
        <v>8.5324237258417558E-4</v>
      </c>
      <c r="C171" s="21">
        <v>-9.4023526783903934E-3</v>
      </c>
      <c r="D171" s="21">
        <v>1.6935044630998482E-2</v>
      </c>
    </row>
    <row r="172" spans="1:4" x14ac:dyDescent="0.35">
      <c r="A172" s="25">
        <v>43493</v>
      </c>
      <c r="B172" s="21">
        <v>-4.2735107773820497E-3</v>
      </c>
      <c r="C172" s="21">
        <v>1.140569224656556E-2</v>
      </c>
      <c r="D172" s="21">
        <v>2.0033825133197732E-2</v>
      </c>
    </row>
    <row r="173" spans="1:4" x14ac:dyDescent="0.35">
      <c r="A173" s="25">
        <v>43500</v>
      </c>
      <c r="B173" s="21">
        <v>0</v>
      </c>
      <c r="C173" s="21">
        <v>3.3300064071874295E-3</v>
      </c>
      <c r="D173" s="21">
        <v>-2.7467043554678182E-2</v>
      </c>
    </row>
    <row r="174" spans="1:4" x14ac:dyDescent="0.35">
      <c r="A174" s="25">
        <v>43507</v>
      </c>
      <c r="B174" s="21">
        <v>2.7456846233039289E-2</v>
      </c>
      <c r="C174" s="21">
        <v>3.9814252991848221E-3</v>
      </c>
      <c r="D174" s="21">
        <v>-1.1614976549214102E-2</v>
      </c>
    </row>
    <row r="175" spans="1:4" x14ac:dyDescent="0.35">
      <c r="A175" s="25">
        <v>43514</v>
      </c>
      <c r="B175" s="21">
        <v>-5.0125418235442863E-3</v>
      </c>
      <c r="C175" s="21">
        <v>1.642073021232749E-2</v>
      </c>
      <c r="D175" s="21">
        <v>-1.330933136878038E-2</v>
      </c>
    </row>
    <row r="176" spans="1:4" x14ac:dyDescent="0.35">
      <c r="A176" s="25">
        <v>43521</v>
      </c>
      <c r="B176" s="21">
        <v>-1.2642393415176468E-2</v>
      </c>
      <c r="C176" s="21">
        <v>-3.3115608784497437E-2</v>
      </c>
      <c r="D176" s="21">
        <v>6.2653499107203281E-3</v>
      </c>
    </row>
    <row r="177" spans="1:4" x14ac:dyDescent="0.35">
      <c r="A177" s="25">
        <v>43528</v>
      </c>
      <c r="B177" s="21">
        <v>-3.3984739591116212E-3</v>
      </c>
      <c r="C177" s="21">
        <v>-7.6234032743511218E-2</v>
      </c>
      <c r="D177" s="21">
        <v>-1.2619232479690485E-2</v>
      </c>
    </row>
    <row r="178" spans="1:4" x14ac:dyDescent="0.35">
      <c r="A178" s="25">
        <v>43535</v>
      </c>
      <c r="B178" s="21">
        <v>0</v>
      </c>
      <c r="C178" s="21">
        <v>5.1692923827393551E-2</v>
      </c>
      <c r="D178" s="21">
        <v>-1.9631908145795289E-3</v>
      </c>
    </row>
    <row r="179" spans="1:4" x14ac:dyDescent="0.35">
      <c r="A179" s="25">
        <v>43542</v>
      </c>
      <c r="B179" s="21">
        <v>-2.2376148729503619E-2</v>
      </c>
      <c r="C179" s="21">
        <v>-2.4451095864164423E-2</v>
      </c>
      <c r="D179" s="21">
        <v>2.018305593307863E-2</v>
      </c>
    </row>
    <row r="180" spans="1:4" x14ac:dyDescent="0.35">
      <c r="A180" s="25">
        <v>43549</v>
      </c>
      <c r="B180" s="21">
        <v>-4.7982643859198941E-3</v>
      </c>
      <c r="C180" s="21">
        <v>-3.3072748274022193E-2</v>
      </c>
      <c r="D180" s="21">
        <v>3.1841977546027009E-2</v>
      </c>
    </row>
    <row r="181" spans="1:4" x14ac:dyDescent="0.35">
      <c r="A181" s="25">
        <v>43556</v>
      </c>
      <c r="B181" s="21">
        <v>-8.7489069447610642E-4</v>
      </c>
      <c r="C181" s="21">
        <v>-4.2559614418796007E-2</v>
      </c>
      <c r="D181" s="21">
        <v>5.9213529962911494E-2</v>
      </c>
    </row>
    <row r="182" spans="1:4" x14ac:dyDescent="0.35">
      <c r="A182" s="25">
        <v>43563</v>
      </c>
      <c r="B182" s="21">
        <v>-3.5072372645654254E-3</v>
      </c>
      <c r="C182" s="21">
        <v>-8.4259403140717112E-3</v>
      </c>
      <c r="D182" s="21">
        <v>5.1403178459964852E-2</v>
      </c>
    </row>
    <row r="183" spans="1:4" x14ac:dyDescent="0.35">
      <c r="A183" s="25">
        <v>43570</v>
      </c>
      <c r="B183" s="21">
        <v>-7.4939737974080989E-3</v>
      </c>
      <c r="C183" s="21">
        <v>-1.4723241552893942E-2</v>
      </c>
      <c r="D183" s="21">
        <v>-2.9233176766405865E-2</v>
      </c>
    </row>
    <row r="184" spans="1:4" x14ac:dyDescent="0.35">
      <c r="A184" s="25">
        <v>43577</v>
      </c>
      <c r="B184" s="21">
        <v>-8.8889474172460393E-3</v>
      </c>
      <c r="C184" s="21">
        <v>-9.0637274104932428E-2</v>
      </c>
      <c r="D184" s="21">
        <v>-4.1341619327008791E-2</v>
      </c>
    </row>
    <row r="185" spans="1:4" x14ac:dyDescent="0.35">
      <c r="A185" s="25">
        <v>43584</v>
      </c>
      <c r="B185" s="21">
        <v>1.0215500784451858E-2</v>
      </c>
      <c r="C185" s="21">
        <v>-9.5908649449853889E-2</v>
      </c>
      <c r="D185" s="21">
        <v>4.0997622075594681E-2</v>
      </c>
    </row>
    <row r="186" spans="1:4" x14ac:dyDescent="0.35">
      <c r="A186" s="25">
        <v>43591</v>
      </c>
      <c r="B186" s="21">
        <v>4.4179368953616531E-4</v>
      </c>
      <c r="C186" s="21">
        <v>3.421508044451415E-2</v>
      </c>
      <c r="D186" s="21">
        <v>-2.402622535174723E-2</v>
      </c>
    </row>
    <row r="187" spans="1:4" x14ac:dyDescent="0.35">
      <c r="A187" s="25">
        <v>43598</v>
      </c>
      <c r="B187" s="21">
        <v>7.042282625412951E-3</v>
      </c>
      <c r="C187" s="21">
        <v>-9.3312177141651825E-2</v>
      </c>
      <c r="D187" s="21">
        <v>-2.6435211855928802E-4</v>
      </c>
    </row>
    <row r="188" spans="1:4" x14ac:dyDescent="0.35">
      <c r="A188" s="25">
        <v>43612</v>
      </c>
      <c r="B188" s="21">
        <v>4.7940819646743755E-3</v>
      </c>
      <c r="C188" s="21">
        <v>-2.5112700815075214E-2</v>
      </c>
      <c r="D188" s="21">
        <v>-5.1743791816399893E-3</v>
      </c>
    </row>
    <row r="189" spans="1:4" x14ac:dyDescent="0.35">
      <c r="A189" s="25">
        <v>43619</v>
      </c>
      <c r="B189" s="21">
        <v>7.3641225151350386E-3</v>
      </c>
      <c r="C189" s="21">
        <v>8.9833188851915283E-3</v>
      </c>
      <c r="D189" s="21">
        <v>6.2489175191496771E-2</v>
      </c>
    </row>
    <row r="190" spans="1:4" x14ac:dyDescent="0.35">
      <c r="A190" s="25">
        <v>43626</v>
      </c>
      <c r="B190" s="21">
        <v>-1.8293193047325376E-2</v>
      </c>
      <c r="C190" s="21">
        <v>2.0121403199421028E-2</v>
      </c>
      <c r="D190" s="21">
        <v>-3.8930760027004921E-2</v>
      </c>
    </row>
    <row r="191" spans="1:4" x14ac:dyDescent="0.35">
      <c r="A191" s="25">
        <v>43633</v>
      </c>
      <c r="B191" s="21">
        <v>-7.9435545675150473E-3</v>
      </c>
      <c r="C191" s="21">
        <v>3.5228691883744029E-2</v>
      </c>
      <c r="D191" s="21">
        <v>-3.2716777641532812E-3</v>
      </c>
    </row>
    <row r="192" spans="1:4" x14ac:dyDescent="0.35">
      <c r="A192" s="25">
        <v>43640</v>
      </c>
      <c r="B192" s="21">
        <v>1.1015753604485309E-2</v>
      </c>
      <c r="C192" s="21">
        <v>-1.6285741870785558E-2</v>
      </c>
      <c r="D192" s="21">
        <v>2.2242282078221718E-3</v>
      </c>
    </row>
    <row r="193" spans="1:4" x14ac:dyDescent="0.35">
      <c r="A193" s="25">
        <v>43647</v>
      </c>
      <c r="B193" s="21">
        <v>1.435743609831348E-2</v>
      </c>
      <c r="C193" s="21">
        <v>-4.9689708591315419E-2</v>
      </c>
      <c r="D193" s="21">
        <v>1.778267807485566E-2</v>
      </c>
    </row>
    <row r="194" spans="1:4" x14ac:dyDescent="0.35">
      <c r="A194" s="25">
        <v>43654</v>
      </c>
      <c r="B194" s="21">
        <v>1.1168500970576383E-2</v>
      </c>
      <c r="C194" s="21">
        <v>5.7353700847441276E-3</v>
      </c>
      <c r="D194" s="21">
        <v>-2.4217084276669135E-2</v>
      </c>
    </row>
    <row r="195" spans="1:4" x14ac:dyDescent="0.35">
      <c r="A195" s="25">
        <v>43661</v>
      </c>
      <c r="B195" s="21">
        <v>-6.8581494694540711E-3</v>
      </c>
      <c r="C195" s="21">
        <v>-1.9802627296179754E-2</v>
      </c>
      <c r="D195" s="21">
        <v>-1.7750056331916422E-2</v>
      </c>
    </row>
    <row r="196" spans="1:4" x14ac:dyDescent="0.35">
      <c r="A196" s="25">
        <v>43668</v>
      </c>
      <c r="B196" s="21">
        <v>0</v>
      </c>
      <c r="C196" s="21">
        <v>-1.6807118316381289E-2</v>
      </c>
      <c r="D196" s="21">
        <v>-9.9267107756716207E-3</v>
      </c>
    </row>
    <row r="197" spans="1:4" x14ac:dyDescent="0.35">
      <c r="A197" s="25">
        <v>43675</v>
      </c>
      <c r="B197" s="21">
        <v>4.2918520815410843E-3</v>
      </c>
      <c r="C197" s="21">
        <v>-5.949868806234943E-3</v>
      </c>
      <c r="D197" s="21">
        <v>-4.3165155420256396E-2</v>
      </c>
    </row>
    <row r="198" spans="1:4" x14ac:dyDescent="0.35">
      <c r="A198" s="25">
        <v>43682</v>
      </c>
      <c r="B198" s="21">
        <v>-1.7145310672405669E-3</v>
      </c>
      <c r="C198" s="21">
        <v>-5.3404373842947744E-2</v>
      </c>
      <c r="D198" s="21">
        <v>-6.3423033746905038E-4</v>
      </c>
    </row>
    <row r="199" spans="1:4" x14ac:dyDescent="0.35">
      <c r="A199" s="25">
        <v>43689</v>
      </c>
      <c r="B199" s="21">
        <v>1.2787898049755688E-2</v>
      </c>
      <c r="C199" s="21">
        <v>-3.7567404362779028E-2</v>
      </c>
      <c r="D199" s="21">
        <v>-2.579781366524378E-2</v>
      </c>
    </row>
    <row r="200" spans="1:4" x14ac:dyDescent="0.35">
      <c r="A200" s="25">
        <v>43696</v>
      </c>
      <c r="B200" s="21">
        <v>-2.5445306349947613E-3</v>
      </c>
      <c r="C200" s="21">
        <v>1.390843004613215E-2</v>
      </c>
      <c r="D200" s="21">
        <v>2.0481673285480565E-2</v>
      </c>
    </row>
    <row r="201" spans="1:4" x14ac:dyDescent="0.35">
      <c r="A201" s="25">
        <v>43703</v>
      </c>
      <c r="B201" s="21">
        <v>2.7226812700213952E-2</v>
      </c>
      <c r="C201" s="21">
        <v>6.4249876826577412E-3</v>
      </c>
      <c r="D201" s="21">
        <v>2.1186278122833496E-2</v>
      </c>
    </row>
    <row r="202" spans="1:4" x14ac:dyDescent="0.35">
      <c r="A202" s="25">
        <v>43710</v>
      </c>
      <c r="B202" s="21">
        <v>3.5319279007561336E-2</v>
      </c>
      <c r="C202" s="21">
        <v>-6.4249876826576622E-3</v>
      </c>
      <c r="D202" s="21">
        <v>2.1270825347133863E-2</v>
      </c>
    </row>
    <row r="203" spans="1:4" x14ac:dyDescent="0.35">
      <c r="A203" s="25">
        <v>43717</v>
      </c>
      <c r="B203" s="21">
        <v>-3.996807878520206E-3</v>
      </c>
      <c r="C203" s="21">
        <v>-5.6833474763165991E-2</v>
      </c>
      <c r="D203" s="21">
        <v>1.7229117580507054E-2</v>
      </c>
    </row>
    <row r="204" spans="1:4" x14ac:dyDescent="0.35">
      <c r="A204" s="25">
        <v>43724</v>
      </c>
      <c r="B204" s="21">
        <v>-4.8173517490440743E-3</v>
      </c>
      <c r="C204" s="21">
        <v>-5.8651194523981339E-3</v>
      </c>
      <c r="D204" s="21">
        <v>-4.3010818993905854E-3</v>
      </c>
    </row>
    <row r="205" spans="1:4" x14ac:dyDescent="0.35">
      <c r="A205" s="25">
        <v>43731</v>
      </c>
      <c r="B205" s="21">
        <v>-5.2451199531476558E-3</v>
      </c>
      <c r="C205" s="21">
        <v>9.2632802033608352E-2</v>
      </c>
      <c r="D205" s="21">
        <v>-1.7172468508600502E-2</v>
      </c>
    </row>
    <row r="206" spans="1:4" x14ac:dyDescent="0.35">
      <c r="A206" s="25">
        <v>43738</v>
      </c>
      <c r="B206" s="21">
        <v>1.9231361927887592E-2</v>
      </c>
      <c r="C206" s="21">
        <v>-6.8418543913013857E-2</v>
      </c>
      <c r="D206" s="21">
        <v>-2.3469944436241629E-2</v>
      </c>
    </row>
    <row r="207" spans="1:4" x14ac:dyDescent="0.35">
      <c r="A207" s="25">
        <v>43745</v>
      </c>
      <c r="B207" s="21">
        <v>-2.3837913552762504E-3</v>
      </c>
      <c r="C207" s="21">
        <v>-5.4067221270275703E-2</v>
      </c>
      <c r="D207" s="21">
        <v>3.3331268786449007E-2</v>
      </c>
    </row>
    <row r="208" spans="1:4" x14ac:dyDescent="0.35">
      <c r="A208" s="25">
        <v>43752</v>
      </c>
      <c r="B208" s="21">
        <v>0</v>
      </c>
      <c r="C208" s="21">
        <v>-4.0485885260002205E-3</v>
      </c>
      <c r="D208" s="21">
        <v>2.2496977638133322E-2</v>
      </c>
    </row>
    <row r="209" spans="1:4" x14ac:dyDescent="0.35">
      <c r="A209" s="25">
        <v>43759</v>
      </c>
      <c r="B209" s="21">
        <v>-4.3850977184185531E-3</v>
      </c>
      <c r="C209" s="21">
        <v>-3.7194370008048927E-2</v>
      </c>
      <c r="D209" s="21">
        <v>1.871571819594112E-2</v>
      </c>
    </row>
    <row r="210" spans="1:4" x14ac:dyDescent="0.35">
      <c r="A210" s="25">
        <v>43766</v>
      </c>
      <c r="B210" s="21">
        <v>-9.2314522727463232E-3</v>
      </c>
      <c r="C210" s="21">
        <v>-1.5915455305899457E-2</v>
      </c>
      <c r="D210" s="21">
        <v>-1.5113637810048184E-2</v>
      </c>
    </row>
    <row r="211" spans="1:4" x14ac:dyDescent="0.35">
      <c r="A211" s="25">
        <v>43773</v>
      </c>
      <c r="B211" s="21">
        <v>-5.2557226296711659E-3</v>
      </c>
      <c r="C211" s="21">
        <v>6.0184134756485576E-2</v>
      </c>
      <c r="D211" s="21">
        <v>1.5821720393728457E-2</v>
      </c>
    </row>
    <row r="212" spans="1:4" x14ac:dyDescent="0.35">
      <c r="A212" s="25">
        <v>43780</v>
      </c>
      <c r="B212" s="21">
        <v>-6.9148129905840187E-3</v>
      </c>
      <c r="C212" s="21">
        <v>-7.4185440488578683E-2</v>
      </c>
      <c r="D212" s="21">
        <v>-7.0808258368028668E-4</v>
      </c>
    </row>
    <row r="213" spans="1:4" x14ac:dyDescent="0.35">
      <c r="A213" s="25">
        <v>43794</v>
      </c>
      <c r="B213" s="21">
        <v>2.4390255993587892E-3</v>
      </c>
      <c r="C213" s="21">
        <v>-3.1623188430512185E-2</v>
      </c>
      <c r="D213" s="21">
        <v>-1.7581101416396221E-2</v>
      </c>
    </row>
    <row r="214" spans="1:4" x14ac:dyDescent="0.35">
      <c r="A214" s="25">
        <v>43801</v>
      </c>
      <c r="B214" s="21">
        <v>4.8602768822526626E-3</v>
      </c>
      <c r="C214" s="21">
        <v>-5.7867382320548687E-2</v>
      </c>
      <c r="D214" s="21">
        <v>4.9454398201396682E-3</v>
      </c>
    </row>
    <row r="215" spans="1:4" x14ac:dyDescent="0.35">
      <c r="A215" s="25">
        <v>43808</v>
      </c>
      <c r="B215" s="21">
        <v>-2.0408871631207123E-2</v>
      </c>
      <c r="C215" s="21">
        <v>8.4746269909722356E-3</v>
      </c>
      <c r="D215" s="21">
        <v>2.5486841923837055E-2</v>
      </c>
    </row>
    <row r="216" spans="1:4" x14ac:dyDescent="0.35">
      <c r="A216" s="25">
        <v>43815</v>
      </c>
      <c r="B216" s="21">
        <v>-5.789925190412523E-3</v>
      </c>
      <c r="C216" s="21">
        <v>-1.7021687569430524E-2</v>
      </c>
      <c r="D216" s="21">
        <v>1.440591261716662E-2</v>
      </c>
    </row>
    <row r="217" spans="1:4" x14ac:dyDescent="0.35">
      <c r="A217" s="25">
        <v>43822</v>
      </c>
      <c r="B217" s="21">
        <v>-7.0759920632526346E-3</v>
      </c>
      <c r="C217" s="21">
        <v>1.0672459890771759E-2</v>
      </c>
      <c r="D217" s="21">
        <v>2.9593318428746945E-2</v>
      </c>
    </row>
    <row r="218" spans="1:4" x14ac:dyDescent="0.35">
      <c r="A218" s="25">
        <v>43829</v>
      </c>
      <c r="B218" s="21">
        <v>-8.3577104739615776E-4</v>
      </c>
      <c r="C218" s="21">
        <v>-6.3897980987708981E-3</v>
      </c>
      <c r="D218" s="21">
        <v>1.1596390749080445E-2</v>
      </c>
    </row>
    <row r="219" spans="1:4" x14ac:dyDescent="0.35">
      <c r="A219" s="25">
        <v>43836</v>
      </c>
      <c r="B219" s="21">
        <v>-1.7714507932317755E-2</v>
      </c>
      <c r="C219" s="21">
        <v>5.2040878125043398E-2</v>
      </c>
      <c r="D219" s="21">
        <v>1.2432202837178103E-2</v>
      </c>
    </row>
    <row r="220" spans="1:4" x14ac:dyDescent="0.35">
      <c r="A220" s="25">
        <v>43843</v>
      </c>
      <c r="B220" s="21">
        <v>8.4746269909722356E-3</v>
      </c>
      <c r="C220" s="21">
        <v>5.6200100398137005E-2</v>
      </c>
      <c r="D220" s="21">
        <v>1.6555334036074128E-2</v>
      </c>
    </row>
    <row r="221" spans="1:4" x14ac:dyDescent="0.35">
      <c r="A221" s="25">
        <v>43850</v>
      </c>
      <c r="B221" s="21">
        <v>-1.689189590844829E-3</v>
      </c>
      <c r="C221" s="21">
        <v>-4.1101675685551918E-2</v>
      </c>
      <c r="D221" s="21">
        <v>1.1326093157551809E-2</v>
      </c>
    </row>
    <row r="222" spans="1:4" x14ac:dyDescent="0.35">
      <c r="A222" s="25">
        <v>43857</v>
      </c>
      <c r="B222" s="21">
        <v>2.215346607169514E-2</v>
      </c>
      <c r="C222" s="21">
        <v>-4.0040093533821189E-3</v>
      </c>
      <c r="D222" s="21">
        <v>-5.1354751658411198E-2</v>
      </c>
    </row>
    <row r="223" spans="1:4" x14ac:dyDescent="0.35">
      <c r="A223" s="25">
        <v>43864</v>
      </c>
      <c r="B223" s="21">
        <v>2.8895788939681134E-3</v>
      </c>
      <c r="C223" s="21">
        <v>2.0040086867152622E-3</v>
      </c>
      <c r="D223" s="21">
        <v>8.2922488972549599E-3</v>
      </c>
    </row>
    <row r="224" spans="1:4" x14ac:dyDescent="0.35">
      <c r="A224" s="25">
        <v>43871</v>
      </c>
      <c r="B224" s="21">
        <v>-1.495044457843912E-2</v>
      </c>
      <c r="C224" s="21">
        <v>3.3467690471084929E-2</v>
      </c>
      <c r="D224" s="21">
        <v>-1.6135700779497818E-3</v>
      </c>
    </row>
    <row r="253" spans="1:1" x14ac:dyDescent="0.35">
      <c r="A253" s="11">
        <f>270-62</f>
        <v>208</v>
      </c>
    </row>
  </sheetData>
  <mergeCells count="7">
    <mergeCell ref="F20:I20"/>
    <mergeCell ref="A1:D3"/>
    <mergeCell ref="F1:I1"/>
    <mergeCell ref="F6:I6"/>
    <mergeCell ref="F8:I8"/>
    <mergeCell ref="F13:I13"/>
    <mergeCell ref="F15:I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24"/>
  <sheetViews>
    <sheetView topLeftCell="D3" zoomScale="90" zoomScaleNormal="90" workbookViewId="0">
      <selection activeCell="S22" sqref="S22"/>
    </sheetView>
  </sheetViews>
  <sheetFormatPr defaultRowHeight="14.5" x14ac:dyDescent="0.35"/>
  <cols>
    <col min="1" max="1" width="12.08984375" style="11" customWidth="1"/>
    <col min="2" max="2" width="14.54296875" style="11" customWidth="1"/>
    <col min="3" max="7" width="13.6328125" style="11" customWidth="1"/>
    <col min="8" max="8" width="9" style="11" customWidth="1"/>
    <col min="9" max="9" width="0.36328125" style="11" customWidth="1"/>
    <col min="10" max="10" width="21.6328125" style="11" customWidth="1"/>
    <col min="11" max="11" width="8.7265625" style="11"/>
    <col min="12" max="12" width="10.1796875" style="11" customWidth="1"/>
    <col min="13" max="13" width="12.6328125" style="11" customWidth="1"/>
    <col min="14" max="14" width="11.54296875" style="11" customWidth="1"/>
    <col min="15" max="15" width="13.453125" style="11" customWidth="1"/>
    <col min="16" max="16" width="17.36328125" style="11" customWidth="1"/>
    <col min="17" max="16384" width="8.7265625" style="11"/>
  </cols>
  <sheetData>
    <row r="1" spans="1:16" ht="14.4" customHeight="1" x14ac:dyDescent="0.35">
      <c r="A1" s="66" t="s">
        <v>151</v>
      </c>
      <c r="B1" s="60"/>
      <c r="C1" s="60"/>
      <c r="D1" s="60"/>
      <c r="E1" s="60"/>
      <c r="F1" s="60"/>
      <c r="G1" s="60"/>
    </row>
    <row r="2" spans="1:16" x14ac:dyDescent="0.35">
      <c r="A2" s="66"/>
      <c r="B2" s="60"/>
      <c r="C2" s="60"/>
      <c r="D2" s="60"/>
      <c r="E2" s="60"/>
      <c r="F2" s="60"/>
      <c r="G2" s="60"/>
    </row>
    <row r="3" spans="1:16" x14ac:dyDescent="0.35">
      <c r="A3" s="66"/>
      <c r="B3" s="60"/>
      <c r="C3" s="60"/>
      <c r="D3" s="60"/>
      <c r="E3" s="60"/>
      <c r="F3" s="60"/>
      <c r="G3" s="60"/>
    </row>
    <row r="4" spans="1:16" x14ac:dyDescent="0.35">
      <c r="A4" s="14" t="s">
        <v>103</v>
      </c>
      <c r="B4" s="14" t="s">
        <v>50</v>
      </c>
      <c r="C4" s="13">
        <v>2015</v>
      </c>
      <c r="D4" s="43">
        <v>2016</v>
      </c>
      <c r="E4" s="43">
        <v>2017</v>
      </c>
      <c r="F4" s="43">
        <v>2018</v>
      </c>
      <c r="G4" s="44">
        <v>2019</v>
      </c>
      <c r="J4" s="11" t="s">
        <v>152</v>
      </c>
    </row>
    <row r="5" spans="1:16" x14ac:dyDescent="0.35">
      <c r="A5" s="25">
        <v>42030</v>
      </c>
      <c r="B5" s="21">
        <v>5.1780332541119765E-2</v>
      </c>
      <c r="C5" s="21">
        <v>5.1780332541119765E-2</v>
      </c>
      <c r="D5" s="21">
        <v>3.9180001513817932E-2</v>
      </c>
      <c r="E5" s="21">
        <v>3.0459207484708439E-2</v>
      </c>
      <c r="F5" s="21">
        <v>2.928280520048783E-2</v>
      </c>
      <c r="G5" s="21">
        <v>-1.7079423451561474E-3</v>
      </c>
    </row>
    <row r="6" spans="1:16" ht="15" thickBot="1" x14ac:dyDescent="0.4">
      <c r="A6" s="25">
        <v>42037</v>
      </c>
      <c r="B6" s="21">
        <v>-3.0745376421722835E-2</v>
      </c>
      <c r="C6" s="21">
        <v>-3.0745376421722835E-2</v>
      </c>
      <c r="D6" s="21">
        <v>2.1881498982088743E-2</v>
      </c>
      <c r="E6" s="21">
        <v>-1.1494379425735134E-2</v>
      </c>
      <c r="F6" s="21">
        <v>3.5070176225029974E-3</v>
      </c>
      <c r="G6" s="21">
        <v>8.5324237258417558E-4</v>
      </c>
      <c r="J6" s="11" t="s">
        <v>153</v>
      </c>
    </row>
    <row r="7" spans="1:16" x14ac:dyDescent="0.35">
      <c r="A7" s="25">
        <v>42051</v>
      </c>
      <c r="B7" s="21">
        <v>2.1171152232206315E-2</v>
      </c>
      <c r="C7" s="21">
        <v>2.1171152232206315E-2</v>
      </c>
      <c r="D7" s="21">
        <v>3.1032109247728461E-2</v>
      </c>
      <c r="E7" s="21">
        <v>1.2921931416920588E-2</v>
      </c>
      <c r="F7" s="21">
        <v>-2.2989518224698718E-2</v>
      </c>
      <c r="G7" s="21">
        <v>-4.2735107773820497E-3</v>
      </c>
      <c r="J7" s="22" t="s">
        <v>154</v>
      </c>
      <c r="K7" s="22" t="s">
        <v>27</v>
      </c>
      <c r="L7" s="22" t="s">
        <v>26</v>
      </c>
      <c r="M7" s="22" t="s">
        <v>15</v>
      </c>
      <c r="N7" s="22" t="s">
        <v>155</v>
      </c>
    </row>
    <row r="8" spans="1:16" x14ac:dyDescent="0.35">
      <c r="A8" s="25">
        <v>42058</v>
      </c>
      <c r="B8" s="21">
        <v>-3.827254620487576E-2</v>
      </c>
      <c r="C8" s="21">
        <v>-3.827254620487576E-2</v>
      </c>
      <c r="D8" s="21">
        <v>0</v>
      </c>
      <c r="E8" s="21">
        <v>-6.0094614962971048E-3</v>
      </c>
      <c r="F8" s="21">
        <v>4.8840145924253587E-3</v>
      </c>
      <c r="G8" s="21">
        <v>0</v>
      </c>
      <c r="J8" s="23">
        <v>2015</v>
      </c>
      <c r="K8" s="23">
        <v>33</v>
      </c>
      <c r="L8" s="23">
        <v>0.40759585016806704</v>
      </c>
      <c r="M8" s="23">
        <v>1.2351389399032334E-2</v>
      </c>
      <c r="N8" s="23">
        <v>6.7494383398476136E-4</v>
      </c>
    </row>
    <row r="9" spans="1:16" x14ac:dyDescent="0.35">
      <c r="A9" s="25">
        <v>42114</v>
      </c>
      <c r="B9" s="21">
        <v>3.6617363238223309E-2</v>
      </c>
      <c r="C9" s="21">
        <v>3.6617363238223309E-2</v>
      </c>
      <c r="D9" s="21">
        <v>3.4133006369458617E-2</v>
      </c>
      <c r="E9" s="21">
        <v>-9.227285769074894E-3</v>
      </c>
      <c r="F9" s="21">
        <v>2.8813517904745685E-2</v>
      </c>
      <c r="G9" s="21">
        <v>2.7456846233039289E-2</v>
      </c>
      <c r="J9" s="23">
        <v>2016</v>
      </c>
      <c r="K9" s="23">
        <v>44</v>
      </c>
      <c r="L9" s="23">
        <v>0.26040084860861551</v>
      </c>
      <c r="M9" s="23">
        <v>5.9182011047412613E-3</v>
      </c>
      <c r="N9" s="23">
        <v>6.1409182670499665E-4</v>
      </c>
    </row>
    <row r="10" spans="1:16" x14ac:dyDescent="0.35">
      <c r="A10" s="25">
        <v>42121</v>
      </c>
      <c r="B10" s="21">
        <v>1.6492462075725165E-2</v>
      </c>
      <c r="C10" s="21">
        <v>1.6492462075725165E-2</v>
      </c>
      <c r="D10" s="21">
        <v>1.2008149628396561E-2</v>
      </c>
      <c r="E10" s="21">
        <v>-4.9368475468688933E-3</v>
      </c>
      <c r="F10" s="21">
        <v>4.9406052739085441E-3</v>
      </c>
      <c r="G10" s="21">
        <v>-5.0125418235442863E-3</v>
      </c>
      <c r="J10" s="23">
        <v>2017</v>
      </c>
      <c r="K10" s="23">
        <v>45</v>
      </c>
      <c r="L10" s="23">
        <v>0.13753592759367472</v>
      </c>
      <c r="M10" s="23">
        <v>3.0563539465261048E-3</v>
      </c>
      <c r="N10" s="23">
        <v>3.9891396211753829E-4</v>
      </c>
    </row>
    <row r="11" spans="1:16" x14ac:dyDescent="0.35">
      <c r="A11" s="25">
        <v>42128</v>
      </c>
      <c r="B11" s="21">
        <v>3.2190687272051946E-2</v>
      </c>
      <c r="C11" s="21">
        <v>3.2190687272051946E-2</v>
      </c>
      <c r="D11" s="21">
        <v>7.9260652724207226E-3</v>
      </c>
      <c r="E11" s="21">
        <v>-1.0241494052196907E-2</v>
      </c>
      <c r="F11" s="21">
        <v>-2.6395540275168043E-2</v>
      </c>
      <c r="G11" s="21">
        <v>-1.2642393415176468E-2</v>
      </c>
      <c r="J11" s="23">
        <v>2018</v>
      </c>
      <c r="K11" s="23">
        <v>43</v>
      </c>
      <c r="L11" s="23">
        <v>0.17707753399104392</v>
      </c>
      <c r="M11" s="23">
        <v>4.1180821858382306E-3</v>
      </c>
      <c r="N11" s="23">
        <v>3.0565412301683038E-4</v>
      </c>
    </row>
    <row r="12" spans="1:16" ht="15" thickBot="1" x14ac:dyDescent="0.4">
      <c r="A12" s="25">
        <v>42135</v>
      </c>
      <c r="B12" s="21">
        <v>-3.440356713058202E-2</v>
      </c>
      <c r="C12" s="21">
        <v>-3.440356713058202E-2</v>
      </c>
      <c r="D12" s="21">
        <v>-6.6006840313520242E-3</v>
      </c>
      <c r="E12" s="21">
        <v>2.350177344953673E-3</v>
      </c>
      <c r="F12" s="21">
        <v>1.6726793805313583E-2</v>
      </c>
      <c r="G12" s="21">
        <v>-3.3984739591116212E-3</v>
      </c>
      <c r="J12" s="24">
        <v>2019</v>
      </c>
      <c r="K12" s="24">
        <v>49</v>
      </c>
      <c r="L12" s="24">
        <v>1.2197067231083861E-2</v>
      </c>
      <c r="M12" s="24">
        <v>2.489197394098747E-4</v>
      </c>
      <c r="N12" s="24">
        <v>1.2712851800380975E-4</v>
      </c>
    </row>
    <row r="13" spans="1:16" x14ac:dyDescent="0.35">
      <c r="A13" s="25">
        <v>42142</v>
      </c>
      <c r="B13" s="21">
        <v>2.2128798585300375E-3</v>
      </c>
      <c r="C13" s="21">
        <v>2.2128798585300375E-3</v>
      </c>
      <c r="D13" s="21">
        <v>-5.610112890766788E-3</v>
      </c>
      <c r="E13" s="21">
        <v>-3.5238044189788743E-2</v>
      </c>
      <c r="F13" s="21">
        <v>7.0838548884050419E-3</v>
      </c>
      <c r="G13" s="21">
        <v>0</v>
      </c>
    </row>
    <row r="14" spans="1:16" x14ac:dyDescent="0.35">
      <c r="A14" s="25">
        <v>42149</v>
      </c>
      <c r="B14" s="21">
        <v>-2.054560880889137E-2</v>
      </c>
      <c r="C14" s="21">
        <v>-2.054560880889137E-2</v>
      </c>
      <c r="D14" s="21">
        <v>1.2578782206860185E-2</v>
      </c>
      <c r="E14" s="21">
        <v>-1.0695289116747919E-2</v>
      </c>
      <c r="F14" s="21">
        <v>-3.5356548323077553E-3</v>
      </c>
      <c r="G14" s="21">
        <v>-2.2376148729503619E-2</v>
      </c>
    </row>
    <row r="15" spans="1:16" ht="15" thickBot="1" x14ac:dyDescent="0.4">
      <c r="A15" s="25">
        <v>42170</v>
      </c>
      <c r="B15" s="21">
        <v>3.203935374461666E-2</v>
      </c>
      <c r="C15" s="21">
        <v>3.203935374461666E-2</v>
      </c>
      <c r="D15" s="21">
        <v>3.4133006369458617E-2</v>
      </c>
      <c r="E15" s="21">
        <v>1.0087201533400897E-2</v>
      </c>
      <c r="F15" s="21">
        <v>-1.4440435722336913E-3</v>
      </c>
      <c r="G15" s="21">
        <v>-4.7982643859198941E-3</v>
      </c>
      <c r="J15" s="11" t="s">
        <v>156</v>
      </c>
    </row>
    <row r="16" spans="1:16" x14ac:dyDescent="0.35">
      <c r="A16" s="25">
        <v>42177</v>
      </c>
      <c r="B16" s="21">
        <v>2.2272635609123223E-2</v>
      </c>
      <c r="C16" s="21">
        <v>2.2272635609123223E-2</v>
      </c>
      <c r="D16" s="21">
        <v>-4.8119248344198458E-2</v>
      </c>
      <c r="E16" s="21">
        <v>6.3665517455416881E-3</v>
      </c>
      <c r="F16" s="21">
        <v>-8.6418849164435103E-3</v>
      </c>
      <c r="G16" s="21">
        <v>-8.7489069447610642E-4</v>
      </c>
      <c r="J16" s="22" t="s">
        <v>157</v>
      </c>
      <c r="K16" s="22" t="s">
        <v>158</v>
      </c>
      <c r="L16" s="22" t="s">
        <v>159</v>
      </c>
      <c r="M16" s="22" t="s">
        <v>160</v>
      </c>
      <c r="N16" s="22" t="s">
        <v>161</v>
      </c>
      <c r="O16" s="22" t="s">
        <v>162</v>
      </c>
      <c r="P16" s="22" t="s">
        <v>163</v>
      </c>
    </row>
    <row r="17" spans="1:16" x14ac:dyDescent="0.35">
      <c r="A17" s="25">
        <v>42184</v>
      </c>
      <c r="B17" s="21">
        <v>4.3956114730381293E-3</v>
      </c>
      <c r="C17" s="21">
        <v>4.3956114730381293E-3</v>
      </c>
      <c r="D17" s="21">
        <v>-4.234304138788344E-3</v>
      </c>
      <c r="E17" s="21">
        <v>7.5267553891272491E-3</v>
      </c>
      <c r="F17" s="21">
        <v>1.5594404231325135E-2</v>
      </c>
      <c r="G17" s="21">
        <v>-3.5072372645654254E-3</v>
      </c>
      <c r="J17" s="23" t="s">
        <v>164</v>
      </c>
      <c r="K17" s="23">
        <v>3.1036014397432948E-3</v>
      </c>
      <c r="L17" s="23">
        <v>4</v>
      </c>
      <c r="M17" s="23">
        <v>7.7590035993582371E-4</v>
      </c>
      <c r="N17" s="23">
        <v>1.9191815073023746</v>
      </c>
      <c r="O17" s="23">
        <v>0.10844816817388514</v>
      </c>
      <c r="P17" s="23">
        <v>2.4148482672591243</v>
      </c>
    </row>
    <row r="18" spans="1:16" x14ac:dyDescent="0.35">
      <c r="A18" s="25">
        <v>42191</v>
      </c>
      <c r="B18" s="21">
        <v>3.4062357459188626E-2</v>
      </c>
      <c r="C18" s="21">
        <v>3.4062357459188626E-2</v>
      </c>
      <c r="D18" s="21">
        <v>-1.415428403330728E-3</v>
      </c>
      <c r="E18" s="21">
        <v>-8.8186674597093857E-3</v>
      </c>
      <c r="F18" s="21">
        <v>9.1954670931003943E-3</v>
      </c>
      <c r="G18" s="21">
        <v>-7.4939737974080989E-3</v>
      </c>
      <c r="J18" s="23" t="s">
        <v>165</v>
      </c>
      <c r="K18" s="23">
        <v>8.4496007599888623E-2</v>
      </c>
      <c r="L18" s="23">
        <v>209</v>
      </c>
      <c r="M18" s="23">
        <v>4.0428711770281638E-4</v>
      </c>
      <c r="N18" s="23"/>
      <c r="O18" s="23"/>
      <c r="P18" s="23"/>
    </row>
    <row r="19" spans="1:16" x14ac:dyDescent="0.35">
      <c r="A19" s="25">
        <v>42205</v>
      </c>
      <c r="B19" s="21">
        <v>-2.320186655697198E-3</v>
      </c>
      <c r="C19" s="21">
        <v>-2.320186655697198E-3</v>
      </c>
      <c r="D19" s="21">
        <v>4.2402890388854421E-3</v>
      </c>
      <c r="E19" s="21">
        <v>2.2947866888031965E-2</v>
      </c>
      <c r="F19" s="21">
        <v>-1.6147986407981992E-2</v>
      </c>
      <c r="G19" s="21">
        <v>-8.8889474172460393E-3</v>
      </c>
      <c r="J19" s="23"/>
      <c r="K19" s="23"/>
      <c r="L19" s="23"/>
      <c r="M19" s="23"/>
      <c r="N19" s="23"/>
      <c r="O19" s="23"/>
      <c r="P19" s="23"/>
    </row>
    <row r="20" spans="1:16" ht="15" thickBot="1" x14ac:dyDescent="0.4">
      <c r="A20" s="25">
        <v>42212</v>
      </c>
      <c r="B20" s="21">
        <v>-1.0507977598415093E-2</v>
      </c>
      <c r="C20" s="21">
        <v>-1.0507977598415093E-2</v>
      </c>
      <c r="D20" s="21">
        <v>2.1535152551297961E-2</v>
      </c>
      <c r="E20" s="21">
        <v>-1.0502722199149288E-2</v>
      </c>
      <c r="F20" s="21">
        <v>0</v>
      </c>
      <c r="G20" s="21">
        <v>1.0215500784451858E-2</v>
      </c>
      <c r="J20" s="24" t="s">
        <v>166</v>
      </c>
      <c r="K20" s="24">
        <v>8.7599609039631918E-2</v>
      </c>
      <c r="L20" s="24">
        <v>213</v>
      </c>
      <c r="M20" s="24"/>
      <c r="N20" s="24"/>
      <c r="O20" s="24"/>
      <c r="P20" s="24"/>
    </row>
    <row r="21" spans="1:16" x14ac:dyDescent="0.35">
      <c r="A21" s="25">
        <v>42219</v>
      </c>
      <c r="B21" s="21">
        <v>1.3600365064684469E-2</v>
      </c>
      <c r="C21" s="21">
        <v>1.3600365064684469E-2</v>
      </c>
      <c r="D21" s="21">
        <v>-3.9380512871308525E-2</v>
      </c>
      <c r="E21" s="21">
        <v>-5.444659548231809E-3</v>
      </c>
      <c r="F21" s="21">
        <v>-9.345862418237658E-3</v>
      </c>
      <c r="G21" s="21">
        <v>4.4179368953616531E-4</v>
      </c>
    </row>
    <row r="22" spans="1:16" x14ac:dyDescent="0.35">
      <c r="A22" s="25">
        <v>42233</v>
      </c>
      <c r="B22" s="21">
        <v>2.7009459907491363E-2</v>
      </c>
      <c r="C22" s="21">
        <v>2.7009459907491363E-2</v>
      </c>
      <c r="D22" s="21">
        <v>-1.2543718478530285E-2</v>
      </c>
      <c r="E22" s="21">
        <v>-3.1738914296773335E-2</v>
      </c>
      <c r="F22" s="21">
        <v>1.8605187831034486E-2</v>
      </c>
      <c r="G22" s="21">
        <v>7.042282625412951E-3</v>
      </c>
    </row>
    <row r="23" spans="1:16" x14ac:dyDescent="0.35">
      <c r="A23" s="25">
        <v>42247</v>
      </c>
      <c r="B23" s="21">
        <v>4.7024938644862777E-2</v>
      </c>
      <c r="C23" s="21">
        <v>4.7024938644862777E-2</v>
      </c>
      <c r="D23" s="21">
        <v>-4.1523502791745506E-2</v>
      </c>
      <c r="E23" s="21">
        <v>-2.5044897553404201E-2</v>
      </c>
      <c r="F23" s="21">
        <v>1.3730192811902037E-2</v>
      </c>
      <c r="G23" s="21">
        <v>4.7940819646743755E-3</v>
      </c>
      <c r="J23" s="72" t="s">
        <v>168</v>
      </c>
      <c r="K23" s="72"/>
      <c r="L23" s="72"/>
      <c r="M23" s="73" t="s">
        <v>167</v>
      </c>
      <c r="N23" s="73"/>
      <c r="O23" s="73"/>
      <c r="P23" s="73"/>
    </row>
    <row r="24" spans="1:16" x14ac:dyDescent="0.35">
      <c r="A24" s="25">
        <v>42254</v>
      </c>
      <c r="B24" s="21">
        <v>4.1528458696582275E-2</v>
      </c>
      <c r="C24" s="21">
        <v>4.1528458696582275E-2</v>
      </c>
      <c r="D24" s="21">
        <v>2.9197101033348462E-3</v>
      </c>
      <c r="E24" s="21">
        <v>-3.6284418337528108E-2</v>
      </c>
      <c r="F24" s="21">
        <v>-4.6996319525774224E-2</v>
      </c>
      <c r="G24" s="21">
        <v>7.3641225151350386E-3</v>
      </c>
      <c r="J24" s="72" t="s">
        <v>169</v>
      </c>
      <c r="K24" s="72"/>
      <c r="L24" s="72"/>
      <c r="M24" s="73"/>
      <c r="N24" s="73"/>
      <c r="O24" s="73"/>
      <c r="P24" s="73"/>
    </row>
    <row r="25" spans="1:16" x14ac:dyDescent="0.35">
      <c r="A25" s="25">
        <v>42261</v>
      </c>
      <c r="B25" s="21">
        <v>1.6807118316381191E-2</v>
      </c>
      <c r="C25" s="21">
        <v>1.6807118316381191E-2</v>
      </c>
      <c r="D25" s="21">
        <v>1.1594332780919227E-2</v>
      </c>
      <c r="E25" s="21">
        <v>2.659576035758796E-3</v>
      </c>
      <c r="F25" s="21">
        <v>2.1911584610946354E-2</v>
      </c>
      <c r="G25" s="21">
        <v>-1.8293193047325376E-2</v>
      </c>
    </row>
    <row r="26" spans="1:16" x14ac:dyDescent="0.35">
      <c r="A26" s="25">
        <v>42268</v>
      </c>
      <c r="B26" s="21">
        <v>-1.3423020332140661E-2</v>
      </c>
      <c r="C26" s="21">
        <v>-1.3423020332140661E-2</v>
      </c>
      <c r="D26" s="21">
        <v>-8.6831225734608809E-3</v>
      </c>
      <c r="E26" s="21">
        <v>-2.6578519942333137E-2</v>
      </c>
      <c r="F26" s="21">
        <v>1.3656039091205012E-2</v>
      </c>
      <c r="G26" s="21">
        <v>-7.9435545675150473E-3</v>
      </c>
    </row>
    <row r="27" spans="1:16" x14ac:dyDescent="0.35">
      <c r="A27" s="25">
        <v>42275</v>
      </c>
      <c r="B27" s="21">
        <v>1.2756131344436882E-2</v>
      </c>
      <c r="C27" s="21">
        <v>1.2756131344436882E-2</v>
      </c>
      <c r="D27" s="21">
        <v>-1.1696039763191298E-2</v>
      </c>
      <c r="E27" s="21">
        <v>4.4021779392860755E-2</v>
      </c>
      <c r="F27" s="21">
        <v>7.5575763360794333E-3</v>
      </c>
      <c r="G27" s="21">
        <v>1.1015753604485309E-2</v>
      </c>
    </row>
    <row r="28" spans="1:16" x14ac:dyDescent="0.35">
      <c r="A28" s="25">
        <v>42289</v>
      </c>
      <c r="B28" s="21">
        <v>2.1918685707646275E-2</v>
      </c>
      <c r="C28" s="21">
        <v>2.1918685707646275E-2</v>
      </c>
      <c r="D28" s="21">
        <v>5.8651194523980576E-3</v>
      </c>
      <c r="E28" s="21">
        <v>2.2581604696709313E-2</v>
      </c>
      <c r="F28" s="21">
        <v>2.0097774804996606E-2</v>
      </c>
      <c r="G28" s="21">
        <v>1.435743609831348E-2</v>
      </c>
    </row>
    <row r="29" spans="1:16" x14ac:dyDescent="0.35">
      <c r="A29" s="25">
        <v>42296</v>
      </c>
      <c r="B29" s="21">
        <v>1.0111309604320695E-2</v>
      </c>
      <c r="C29" s="21">
        <v>1.0111309604320695E-2</v>
      </c>
      <c r="D29" s="21">
        <v>5.1293294387550481E-2</v>
      </c>
      <c r="E29" s="21">
        <v>3.6025822256762034E-2</v>
      </c>
      <c r="F29" s="21">
        <v>1.4598799421152631E-2</v>
      </c>
      <c r="G29" s="21">
        <v>1.1168500970576383E-2</v>
      </c>
    </row>
    <row r="30" spans="1:16" x14ac:dyDescent="0.35">
      <c r="A30" s="25">
        <v>42303</v>
      </c>
      <c r="B30" s="21">
        <v>3.8807895148553886E-2</v>
      </c>
      <c r="C30" s="21">
        <v>3.8807895148553886E-2</v>
      </c>
      <c r="D30" s="21">
        <v>-2.5317807984289897E-2</v>
      </c>
      <c r="E30" s="21">
        <v>-3.0816665374081122E-3</v>
      </c>
      <c r="F30" s="21">
        <v>1.7680018536172411E-2</v>
      </c>
      <c r="G30" s="21">
        <v>-6.8581494694540711E-3</v>
      </c>
    </row>
    <row r="31" spans="1:16" x14ac:dyDescent="0.35">
      <c r="A31" s="25">
        <v>42310</v>
      </c>
      <c r="B31" s="21">
        <v>-3.9478810973787463E-2</v>
      </c>
      <c r="C31" s="21">
        <v>-3.9478810973787463E-2</v>
      </c>
      <c r="D31" s="21">
        <v>1.1331566009550018E-2</v>
      </c>
      <c r="E31" s="21">
        <v>5.8470700511864772E-3</v>
      </c>
      <c r="F31" s="21">
        <v>8.5069768127044622E-3</v>
      </c>
      <c r="G31" s="21">
        <v>0</v>
      </c>
    </row>
    <row r="32" spans="1:16" x14ac:dyDescent="0.35">
      <c r="A32" s="25">
        <v>42317</v>
      </c>
      <c r="B32" s="21">
        <v>-3.0247040368424939E-3</v>
      </c>
      <c r="C32" s="21">
        <v>-3.0247040368424939E-3</v>
      </c>
      <c r="D32" s="21">
        <v>4.5431074682398001E-2</v>
      </c>
      <c r="E32" s="21">
        <v>-1.2039040299107571E-2</v>
      </c>
      <c r="F32" s="21">
        <v>2.6539555234612312E-2</v>
      </c>
      <c r="G32" s="21">
        <v>4.2918520815410843E-3</v>
      </c>
    </row>
    <row r="33" spans="1:7" x14ac:dyDescent="0.35">
      <c r="A33" s="25">
        <v>42338</v>
      </c>
      <c r="B33" s="21">
        <v>1.1540296738866158E-2</v>
      </c>
      <c r="C33" s="21">
        <v>1.1540296738866158E-2</v>
      </c>
      <c r="D33" s="21">
        <v>-1.0825545504922447E-2</v>
      </c>
      <c r="E33" s="21">
        <v>2.6055113747332694E-2</v>
      </c>
      <c r="F33" s="21">
        <v>2.9852963149681128E-2</v>
      </c>
      <c r="G33" s="21">
        <v>-1.7145310672405669E-3</v>
      </c>
    </row>
    <row r="34" spans="1:7" x14ac:dyDescent="0.35">
      <c r="A34" s="25">
        <v>42345</v>
      </c>
      <c r="B34" s="21">
        <v>0</v>
      </c>
      <c r="C34" s="21">
        <v>0</v>
      </c>
      <c r="D34" s="21">
        <v>0</v>
      </c>
      <c r="E34" s="21">
        <v>-1.0340724747402739E-2</v>
      </c>
      <c r="F34" s="21">
        <v>-1.5668328157724665E-2</v>
      </c>
      <c r="G34" s="21">
        <v>1.2787898049755688E-2</v>
      </c>
    </row>
    <row r="35" spans="1:7" x14ac:dyDescent="0.35">
      <c r="A35" s="25">
        <v>42352</v>
      </c>
      <c r="B35" s="21">
        <v>5.550623741740271E-2</v>
      </c>
      <c r="C35" s="21">
        <v>5.550623741740271E-2</v>
      </c>
      <c r="D35" s="21">
        <v>2.5521868795119338E-2</v>
      </c>
      <c r="E35" s="21">
        <v>-1.5565617796597889E-2</v>
      </c>
      <c r="F35" s="21">
        <v>7.3386903934665546E-3</v>
      </c>
      <c r="G35" s="21">
        <v>-2.5445306349947613E-3</v>
      </c>
    </row>
    <row r="36" spans="1:7" x14ac:dyDescent="0.35">
      <c r="A36" s="25">
        <v>42359</v>
      </c>
      <c r="B36" s="21">
        <v>3.9295642371965089E-2</v>
      </c>
      <c r="C36" s="21">
        <v>3.9295642371965089E-2</v>
      </c>
      <c r="D36" s="21">
        <v>-7.3801072976225337E-3</v>
      </c>
      <c r="E36" s="21">
        <v>3.9852031109628653E-3</v>
      </c>
      <c r="F36" s="21">
        <v>-2.1528533611010897E-3</v>
      </c>
      <c r="G36" s="21">
        <v>2.7226812700213952E-2</v>
      </c>
    </row>
    <row r="37" spans="1:7" x14ac:dyDescent="0.35">
      <c r="A37" s="25">
        <v>42366</v>
      </c>
      <c r="B37" s="21">
        <v>1.117627386400501E-2</v>
      </c>
      <c r="C37" s="21">
        <v>1.117627386400501E-2</v>
      </c>
      <c r="D37" s="21">
        <v>-3.3135561596098789E-2</v>
      </c>
      <c r="E37" s="21">
        <v>2.5523752685314996E-2</v>
      </c>
      <c r="F37" s="21">
        <v>-2.3771700553162765E-2</v>
      </c>
      <c r="G37" s="21">
        <v>3.5319279007561336E-2</v>
      </c>
    </row>
    <row r="38" spans="1:7" x14ac:dyDescent="0.35">
      <c r="A38" s="25">
        <v>42373</v>
      </c>
      <c r="B38" s="21">
        <v>3.9180001513817932E-2</v>
      </c>
      <c r="C38" s="9"/>
      <c r="D38" s="21">
        <v>-1.5325673497781163E-3</v>
      </c>
      <c r="E38" s="21">
        <v>1.2931807673353149E-2</v>
      </c>
      <c r="F38" s="21">
        <v>8.5705392211121775E-3</v>
      </c>
      <c r="G38" s="21">
        <v>-3.996807878520206E-3</v>
      </c>
    </row>
    <row r="39" spans="1:7" x14ac:dyDescent="0.35">
      <c r="A39" s="25">
        <v>42401</v>
      </c>
      <c r="B39" s="21">
        <v>2.1881498982088743E-2</v>
      </c>
      <c r="C39" s="9"/>
      <c r="D39" s="21">
        <v>-2.6231012148869758E-2</v>
      </c>
      <c r="E39" s="21">
        <v>-2.7341080142974231E-4</v>
      </c>
      <c r="F39" s="21">
        <v>-4.3859719432543286E-3</v>
      </c>
      <c r="G39" s="21">
        <v>-4.8173517490440743E-3</v>
      </c>
    </row>
    <row r="40" spans="1:7" x14ac:dyDescent="0.35">
      <c r="A40" s="25">
        <v>42415</v>
      </c>
      <c r="B40" s="21">
        <v>3.1032109247728461E-2</v>
      </c>
      <c r="C40" s="9"/>
      <c r="D40" s="21">
        <v>1.1560822401076006E-2</v>
      </c>
      <c r="E40" s="21">
        <v>3.1099540596750769E-2</v>
      </c>
      <c r="F40" s="21">
        <v>1.3100624045698056E-2</v>
      </c>
      <c r="G40" s="21">
        <v>-5.2451199531476558E-3</v>
      </c>
    </row>
    <row r="41" spans="1:7" x14ac:dyDescent="0.35">
      <c r="A41" s="25">
        <v>42422</v>
      </c>
      <c r="B41" s="21">
        <v>0</v>
      </c>
      <c r="C41" s="9"/>
      <c r="D41" s="21">
        <v>3.3901551675681416E-2</v>
      </c>
      <c r="E41" s="21">
        <v>-5.1165546528369119E-3</v>
      </c>
      <c r="F41" s="21">
        <v>1.720472544963076E-2</v>
      </c>
      <c r="G41" s="21">
        <v>1.9231361927887592E-2</v>
      </c>
    </row>
    <row r="42" spans="1:7" x14ac:dyDescent="0.35">
      <c r="A42" s="25">
        <v>42429</v>
      </c>
      <c r="B42" s="21">
        <v>3.4133006369458617E-2</v>
      </c>
      <c r="C42" s="9"/>
      <c r="D42" s="21">
        <v>5.2562330090855508E-2</v>
      </c>
      <c r="E42" s="21">
        <v>1.4429448262861031E-2</v>
      </c>
      <c r="F42" s="21">
        <v>-1.5037877364540559E-2</v>
      </c>
      <c r="G42" s="21">
        <v>-2.3837913552762504E-3</v>
      </c>
    </row>
    <row r="43" spans="1:7" x14ac:dyDescent="0.35">
      <c r="A43" s="25">
        <v>42436</v>
      </c>
      <c r="B43" s="21">
        <v>1.2008149628396561E-2</v>
      </c>
      <c r="C43" s="9"/>
      <c r="D43" s="21">
        <v>7.5019106517946917E-3</v>
      </c>
      <c r="E43" s="21">
        <v>1.2838579917186371E-2</v>
      </c>
      <c r="F43" s="21">
        <v>-4.3384015985981298E-3</v>
      </c>
      <c r="G43" s="21">
        <v>0</v>
      </c>
    </row>
    <row r="44" spans="1:7" x14ac:dyDescent="0.35">
      <c r="A44" s="25">
        <v>42443</v>
      </c>
      <c r="B44" s="21">
        <v>7.9260652724207226E-3</v>
      </c>
      <c r="C44" s="9"/>
      <c r="D44" s="21">
        <v>5.2413742684040136E-2</v>
      </c>
      <c r="E44" s="21">
        <v>1.8954007883674455E-2</v>
      </c>
      <c r="F44" s="21">
        <v>-1.7544309650909508E-2</v>
      </c>
      <c r="G44" s="21">
        <v>-4.3850977184185531E-3</v>
      </c>
    </row>
    <row r="45" spans="1:7" x14ac:dyDescent="0.35">
      <c r="A45" s="25">
        <v>42450</v>
      </c>
      <c r="B45" s="21">
        <v>-6.6006840313520242E-3</v>
      </c>
      <c r="C45" s="9"/>
      <c r="D45" s="21">
        <v>2.2441334472680454E-2</v>
      </c>
      <c r="E45" s="21">
        <v>4.3335710693684464E-2</v>
      </c>
      <c r="F45" s="21">
        <v>3.5335725813110445E-3</v>
      </c>
      <c r="G45" s="21">
        <v>-9.2314522727463232E-3</v>
      </c>
    </row>
    <row r="46" spans="1:7" x14ac:dyDescent="0.35">
      <c r="A46" s="25">
        <v>42464</v>
      </c>
      <c r="B46" s="21">
        <v>-5.610112890766788E-3</v>
      </c>
      <c r="C46" s="9"/>
      <c r="D46" s="21">
        <v>-8.3565945909414175E-3</v>
      </c>
      <c r="E46" s="21">
        <v>-3.886518689280936E-3</v>
      </c>
      <c r="F46" s="21">
        <v>3.7642341602875447E-2</v>
      </c>
      <c r="G46" s="21">
        <v>-5.2557226296711659E-3</v>
      </c>
    </row>
    <row r="47" spans="1:7" x14ac:dyDescent="0.35">
      <c r="A47" s="25">
        <v>42471</v>
      </c>
      <c r="B47" s="21">
        <v>1.2578782206860185E-2</v>
      </c>
      <c r="C47" s="9"/>
      <c r="D47" s="21">
        <v>5.5788150270389336E-3</v>
      </c>
      <c r="E47" s="21">
        <v>5.6950710489250302E-3</v>
      </c>
      <c r="F47" s="21">
        <v>-4.6818557536148879E-3</v>
      </c>
      <c r="G47" s="21">
        <v>-6.9148129905840187E-3</v>
      </c>
    </row>
    <row r="48" spans="1:7" x14ac:dyDescent="0.35">
      <c r="A48" s="25">
        <v>42478</v>
      </c>
      <c r="B48" s="21">
        <v>3.4133006369458617E-2</v>
      </c>
      <c r="C48" s="9"/>
      <c r="D48" s="21">
        <v>-5.5788150270389978E-3</v>
      </c>
      <c r="E48" s="21">
        <v>-9.8574079636123933E-3</v>
      </c>
      <c r="G48" s="21">
        <v>2.4390255993587892E-3</v>
      </c>
    </row>
    <row r="49" spans="1:7" x14ac:dyDescent="0.35">
      <c r="A49" s="25">
        <v>42485</v>
      </c>
      <c r="B49" s="21">
        <v>-4.8119248344198458E-2</v>
      </c>
      <c r="C49" s="9"/>
      <c r="E49" s="21">
        <v>3.1308690159182216E-2</v>
      </c>
      <c r="G49" s="21">
        <v>4.8602768822526626E-3</v>
      </c>
    </row>
    <row r="50" spans="1:7" x14ac:dyDescent="0.35">
      <c r="A50" s="25">
        <v>42492</v>
      </c>
      <c r="B50" s="21">
        <v>-4.234304138788344E-3</v>
      </c>
      <c r="C50" s="9"/>
      <c r="G50" s="21">
        <v>-2.0408871631207123E-2</v>
      </c>
    </row>
    <row r="51" spans="1:7" x14ac:dyDescent="0.35">
      <c r="A51" s="25">
        <v>42499</v>
      </c>
      <c r="B51" s="21">
        <v>-1.415428403330728E-3</v>
      </c>
      <c r="C51" s="9"/>
      <c r="G51" s="21">
        <v>-5.789925190412523E-3</v>
      </c>
    </row>
    <row r="52" spans="1:7" x14ac:dyDescent="0.35">
      <c r="A52" s="25">
        <v>42506</v>
      </c>
      <c r="B52" s="21">
        <v>4.2402890388854421E-3</v>
      </c>
      <c r="C52" s="10"/>
      <c r="D52" s="31"/>
      <c r="E52" s="31"/>
      <c r="F52" s="31"/>
      <c r="G52" s="21">
        <v>-7.0759920632526346E-3</v>
      </c>
    </row>
    <row r="53" spans="1:7" x14ac:dyDescent="0.35">
      <c r="A53" s="25">
        <v>42520</v>
      </c>
      <c r="B53" s="21">
        <v>2.1535152551297961E-2</v>
      </c>
      <c r="G53" s="21">
        <v>-8.3577104739615776E-4</v>
      </c>
    </row>
    <row r="54" spans="1:7" x14ac:dyDescent="0.35">
      <c r="A54" s="25">
        <v>42527</v>
      </c>
      <c r="B54" s="21">
        <v>-3.9380512871308525E-2</v>
      </c>
    </row>
    <row r="55" spans="1:7" x14ac:dyDescent="0.35">
      <c r="A55" s="25">
        <v>42534</v>
      </c>
      <c r="B55" s="21">
        <v>-1.2543718478530285E-2</v>
      </c>
    </row>
    <row r="56" spans="1:7" x14ac:dyDescent="0.35">
      <c r="A56" s="25">
        <v>42541</v>
      </c>
      <c r="B56" s="21">
        <v>-4.1523502791745506E-2</v>
      </c>
    </row>
    <row r="57" spans="1:7" x14ac:dyDescent="0.35">
      <c r="A57" s="25">
        <v>42548</v>
      </c>
      <c r="B57" s="21">
        <v>2.9197101033348462E-3</v>
      </c>
    </row>
    <row r="58" spans="1:7" x14ac:dyDescent="0.35">
      <c r="A58" s="25">
        <v>42555</v>
      </c>
      <c r="B58" s="21">
        <v>1.1594332780919227E-2</v>
      </c>
    </row>
    <row r="59" spans="1:7" x14ac:dyDescent="0.35">
      <c r="A59" s="25">
        <v>42562</v>
      </c>
      <c r="B59" s="21">
        <v>-8.6831225734608809E-3</v>
      </c>
    </row>
    <row r="60" spans="1:7" x14ac:dyDescent="0.35">
      <c r="A60" s="25">
        <v>42569</v>
      </c>
      <c r="B60" s="21">
        <v>-1.1696039763191298E-2</v>
      </c>
    </row>
    <row r="61" spans="1:7" x14ac:dyDescent="0.35">
      <c r="A61" s="25">
        <v>42576</v>
      </c>
      <c r="B61" s="21">
        <v>5.8651194523980576E-3</v>
      </c>
    </row>
    <row r="62" spans="1:7" x14ac:dyDescent="0.35">
      <c r="A62" s="25">
        <v>42583</v>
      </c>
      <c r="B62" s="21">
        <v>5.1293294387550481E-2</v>
      </c>
    </row>
    <row r="63" spans="1:7" x14ac:dyDescent="0.35">
      <c r="A63" s="25">
        <v>42590</v>
      </c>
      <c r="B63" s="21">
        <v>-2.5317807984289897E-2</v>
      </c>
    </row>
    <row r="64" spans="1:7" x14ac:dyDescent="0.35">
      <c r="A64" s="25">
        <v>42597</v>
      </c>
      <c r="B64" s="21">
        <v>1.1331566009550018E-2</v>
      </c>
    </row>
    <row r="65" spans="1:2" x14ac:dyDescent="0.35">
      <c r="A65" s="25">
        <v>42604</v>
      </c>
      <c r="B65" s="21">
        <v>4.5431074682398001E-2</v>
      </c>
    </row>
    <row r="66" spans="1:2" x14ac:dyDescent="0.35">
      <c r="A66" s="25">
        <v>42611</v>
      </c>
      <c r="B66" s="21">
        <v>-1.0825545504922447E-2</v>
      </c>
    </row>
    <row r="67" spans="1:2" x14ac:dyDescent="0.35">
      <c r="A67" s="25">
        <v>42618</v>
      </c>
      <c r="B67" s="21">
        <v>0</v>
      </c>
    </row>
    <row r="68" spans="1:2" x14ac:dyDescent="0.35">
      <c r="A68" s="25">
        <v>42625</v>
      </c>
      <c r="B68" s="21">
        <v>2.5521868795119338E-2</v>
      </c>
    </row>
    <row r="69" spans="1:2" x14ac:dyDescent="0.35">
      <c r="A69" s="25">
        <v>42639</v>
      </c>
      <c r="B69" s="21">
        <v>-7.3801072976225337E-3</v>
      </c>
    </row>
    <row r="70" spans="1:2" x14ac:dyDescent="0.35">
      <c r="A70" s="25">
        <v>42646</v>
      </c>
      <c r="B70" s="21">
        <v>-3.3135561596098789E-2</v>
      </c>
    </row>
    <row r="71" spans="1:2" x14ac:dyDescent="0.35">
      <c r="A71" s="25">
        <v>42653</v>
      </c>
      <c r="B71" s="21">
        <v>-1.5325673497781163E-3</v>
      </c>
    </row>
    <row r="72" spans="1:2" x14ac:dyDescent="0.35">
      <c r="A72" s="25">
        <v>42667</v>
      </c>
      <c r="B72" s="21">
        <v>-2.6231012148869758E-2</v>
      </c>
    </row>
    <row r="73" spans="1:2" x14ac:dyDescent="0.35">
      <c r="A73" s="25">
        <v>42674</v>
      </c>
      <c r="B73" s="21">
        <v>1.1560822401076006E-2</v>
      </c>
    </row>
    <row r="74" spans="1:2" x14ac:dyDescent="0.35">
      <c r="A74" s="25">
        <v>42681</v>
      </c>
      <c r="B74" s="21">
        <v>3.3901551675681416E-2</v>
      </c>
    </row>
    <row r="75" spans="1:2" x14ac:dyDescent="0.35">
      <c r="A75" s="25">
        <v>42688</v>
      </c>
      <c r="B75" s="21">
        <v>5.2562330090855508E-2</v>
      </c>
    </row>
    <row r="76" spans="1:2" x14ac:dyDescent="0.35">
      <c r="A76" s="25">
        <v>42695</v>
      </c>
      <c r="B76" s="21">
        <v>7.5019106517946917E-3</v>
      </c>
    </row>
    <row r="77" spans="1:2" x14ac:dyDescent="0.35">
      <c r="A77" s="25">
        <v>42702</v>
      </c>
      <c r="B77" s="21">
        <v>5.2413742684040136E-2</v>
      </c>
    </row>
    <row r="78" spans="1:2" x14ac:dyDescent="0.35">
      <c r="A78" s="25">
        <v>42709</v>
      </c>
      <c r="B78" s="21">
        <v>2.2441334472680454E-2</v>
      </c>
    </row>
    <row r="79" spans="1:2" x14ac:dyDescent="0.35">
      <c r="A79" s="25">
        <v>42716</v>
      </c>
      <c r="B79" s="21">
        <v>-8.3565945909414175E-3</v>
      </c>
    </row>
    <row r="80" spans="1:2" x14ac:dyDescent="0.35">
      <c r="A80" s="25">
        <v>42723</v>
      </c>
      <c r="B80" s="21">
        <v>5.5788150270389336E-3</v>
      </c>
    </row>
    <row r="81" spans="1:2" x14ac:dyDescent="0.35">
      <c r="A81" s="25">
        <v>42730</v>
      </c>
      <c r="B81" s="21">
        <v>-5.5788150270389978E-3</v>
      </c>
    </row>
    <row r="82" spans="1:2" x14ac:dyDescent="0.35">
      <c r="A82" s="25">
        <v>42744</v>
      </c>
      <c r="B82" s="21">
        <v>3.0459207484708439E-2</v>
      </c>
    </row>
    <row r="83" spans="1:2" x14ac:dyDescent="0.35">
      <c r="A83" s="25">
        <v>42751</v>
      </c>
      <c r="B83" s="21">
        <v>-1.1494379425735134E-2</v>
      </c>
    </row>
    <row r="84" spans="1:2" x14ac:dyDescent="0.35">
      <c r="A84" s="25">
        <v>42758</v>
      </c>
      <c r="B84" s="21">
        <v>1.2921931416920588E-2</v>
      </c>
    </row>
    <row r="85" spans="1:2" x14ac:dyDescent="0.35">
      <c r="A85" s="25">
        <v>42765</v>
      </c>
      <c r="B85" s="21">
        <v>-6.0094614962971048E-3</v>
      </c>
    </row>
    <row r="86" spans="1:2" x14ac:dyDescent="0.35">
      <c r="A86" s="25">
        <v>42772</v>
      </c>
      <c r="B86" s="21">
        <v>-9.227285769074894E-3</v>
      </c>
    </row>
    <row r="87" spans="1:2" x14ac:dyDescent="0.35">
      <c r="A87" s="25">
        <v>42779</v>
      </c>
      <c r="B87" s="21">
        <v>-4.9368475468688933E-3</v>
      </c>
    </row>
    <row r="88" spans="1:2" x14ac:dyDescent="0.35">
      <c r="A88" s="25">
        <v>42786</v>
      </c>
      <c r="B88" s="21">
        <v>-1.0241494052196907E-2</v>
      </c>
    </row>
    <row r="89" spans="1:2" x14ac:dyDescent="0.35">
      <c r="A89" s="25">
        <v>42793</v>
      </c>
      <c r="B89" s="21">
        <v>2.350177344953673E-3</v>
      </c>
    </row>
    <row r="90" spans="1:2" x14ac:dyDescent="0.35">
      <c r="A90" s="25">
        <v>42800</v>
      </c>
      <c r="B90" s="21">
        <v>-3.5238044189788743E-2</v>
      </c>
    </row>
    <row r="91" spans="1:2" x14ac:dyDescent="0.35">
      <c r="A91" s="25">
        <v>42807</v>
      </c>
      <c r="B91" s="21">
        <v>-1.0695289116747919E-2</v>
      </c>
    </row>
    <row r="92" spans="1:2" x14ac:dyDescent="0.35">
      <c r="A92" s="25">
        <v>42814</v>
      </c>
      <c r="B92" s="21">
        <v>1.0087201533400897E-2</v>
      </c>
    </row>
    <row r="93" spans="1:2" x14ac:dyDescent="0.35">
      <c r="A93" s="25">
        <v>42821</v>
      </c>
      <c r="B93" s="21">
        <v>6.3665517455416881E-3</v>
      </c>
    </row>
    <row r="94" spans="1:2" x14ac:dyDescent="0.35">
      <c r="A94" s="25">
        <v>42828</v>
      </c>
      <c r="B94" s="21">
        <v>7.5267553891272491E-3</v>
      </c>
    </row>
    <row r="95" spans="1:2" x14ac:dyDescent="0.35">
      <c r="A95" s="25">
        <v>42842</v>
      </c>
      <c r="B95" s="21">
        <v>-8.8186674597093857E-3</v>
      </c>
    </row>
    <row r="96" spans="1:2" x14ac:dyDescent="0.35">
      <c r="A96" s="25">
        <v>42849</v>
      </c>
      <c r="B96" s="21">
        <v>2.2947866888031965E-2</v>
      </c>
    </row>
    <row r="97" spans="1:2" x14ac:dyDescent="0.35">
      <c r="A97" s="25">
        <v>42856</v>
      </c>
      <c r="B97" s="21">
        <v>-1.0502722199149288E-2</v>
      </c>
    </row>
    <row r="98" spans="1:2" x14ac:dyDescent="0.35">
      <c r="A98" s="25">
        <v>42863</v>
      </c>
      <c r="B98" s="21">
        <v>-5.444659548231809E-3</v>
      </c>
    </row>
    <row r="99" spans="1:2" x14ac:dyDescent="0.35">
      <c r="A99" s="25">
        <v>42870</v>
      </c>
      <c r="B99" s="21">
        <v>-3.1738914296773335E-2</v>
      </c>
    </row>
    <row r="100" spans="1:2" x14ac:dyDescent="0.35">
      <c r="A100" s="25">
        <v>42877</v>
      </c>
      <c r="B100" s="21">
        <v>-2.5044897553404201E-2</v>
      </c>
    </row>
    <row r="101" spans="1:2" x14ac:dyDescent="0.35">
      <c r="A101" s="25">
        <v>42884</v>
      </c>
      <c r="B101" s="21">
        <v>-3.6284418337528108E-2</v>
      </c>
    </row>
    <row r="102" spans="1:2" x14ac:dyDescent="0.35">
      <c r="A102" s="25">
        <v>42891</v>
      </c>
      <c r="B102" s="21">
        <v>2.659576035758796E-3</v>
      </c>
    </row>
    <row r="103" spans="1:2" x14ac:dyDescent="0.35">
      <c r="A103" s="25">
        <v>42898</v>
      </c>
      <c r="B103" s="21">
        <v>-2.6578519942333137E-2</v>
      </c>
    </row>
    <row r="104" spans="1:2" x14ac:dyDescent="0.35">
      <c r="A104" s="25">
        <v>42905</v>
      </c>
      <c r="B104" s="21">
        <v>4.4021779392860755E-2</v>
      </c>
    </row>
    <row r="105" spans="1:2" x14ac:dyDescent="0.35">
      <c r="A105" s="25">
        <v>42912</v>
      </c>
      <c r="B105" s="21">
        <v>2.2581604696709313E-2</v>
      </c>
    </row>
    <row r="106" spans="1:2" x14ac:dyDescent="0.35">
      <c r="A106" s="25">
        <v>42919</v>
      </c>
      <c r="B106" s="21">
        <v>3.6025822256762034E-2</v>
      </c>
    </row>
    <row r="107" spans="1:2" x14ac:dyDescent="0.35">
      <c r="A107" s="25">
        <v>42926</v>
      </c>
      <c r="B107" s="21">
        <v>-3.0816665374081122E-3</v>
      </c>
    </row>
    <row r="108" spans="1:2" x14ac:dyDescent="0.35">
      <c r="A108" s="25">
        <v>42933</v>
      </c>
      <c r="B108" s="21">
        <v>5.8470700511864772E-3</v>
      </c>
    </row>
    <row r="109" spans="1:2" x14ac:dyDescent="0.35">
      <c r="A109" s="25">
        <v>42940</v>
      </c>
      <c r="B109" s="21">
        <v>-1.2039040299107571E-2</v>
      </c>
    </row>
    <row r="110" spans="1:2" x14ac:dyDescent="0.35">
      <c r="A110" s="25">
        <v>42947</v>
      </c>
      <c r="B110" s="21">
        <v>2.6055113747332694E-2</v>
      </c>
    </row>
    <row r="111" spans="1:2" x14ac:dyDescent="0.35">
      <c r="A111" s="25">
        <v>42954</v>
      </c>
      <c r="B111" s="21">
        <v>-1.0340724747402739E-2</v>
      </c>
    </row>
    <row r="112" spans="1:2" x14ac:dyDescent="0.35">
      <c r="A112" s="25">
        <v>42968</v>
      </c>
      <c r="B112" s="21">
        <v>-1.5565617796597889E-2</v>
      </c>
    </row>
    <row r="113" spans="1:2" x14ac:dyDescent="0.35">
      <c r="A113" s="25">
        <v>42975</v>
      </c>
      <c r="B113" s="21">
        <v>3.9852031109628653E-3</v>
      </c>
    </row>
    <row r="114" spans="1:2" x14ac:dyDescent="0.35">
      <c r="A114" s="25">
        <v>42982</v>
      </c>
      <c r="B114" s="21">
        <v>2.5523752685314996E-2</v>
      </c>
    </row>
    <row r="115" spans="1:2" x14ac:dyDescent="0.35">
      <c r="A115" s="25">
        <v>42989</v>
      </c>
      <c r="B115" s="21">
        <v>1.2931807673353149E-2</v>
      </c>
    </row>
    <row r="116" spans="1:2" x14ac:dyDescent="0.35">
      <c r="A116" s="25">
        <v>42996</v>
      </c>
      <c r="B116" s="21">
        <v>-2.7341080142974231E-4</v>
      </c>
    </row>
    <row r="117" spans="1:2" x14ac:dyDescent="0.35">
      <c r="A117" s="25">
        <v>43010</v>
      </c>
      <c r="B117" s="21">
        <v>3.1099540596750769E-2</v>
      </c>
    </row>
    <row r="118" spans="1:2" x14ac:dyDescent="0.35">
      <c r="A118" s="25">
        <v>43017</v>
      </c>
      <c r="B118" s="21">
        <v>-5.1165546528369119E-3</v>
      </c>
    </row>
    <row r="119" spans="1:2" x14ac:dyDescent="0.35">
      <c r="A119" s="25">
        <v>43024</v>
      </c>
      <c r="B119" s="21">
        <v>1.4429448262861031E-2</v>
      </c>
    </row>
    <row r="120" spans="1:2" x14ac:dyDescent="0.35">
      <c r="A120" s="25">
        <v>43031</v>
      </c>
      <c r="B120" s="21">
        <v>1.2838579917186371E-2</v>
      </c>
    </row>
    <row r="121" spans="1:2" x14ac:dyDescent="0.35">
      <c r="A121" s="25">
        <v>43038</v>
      </c>
      <c r="B121" s="21">
        <v>1.8954007883674455E-2</v>
      </c>
    </row>
    <row r="122" spans="1:2" x14ac:dyDescent="0.35">
      <c r="A122" s="25">
        <v>43052</v>
      </c>
      <c r="B122" s="21">
        <v>4.3335710693684464E-2</v>
      </c>
    </row>
    <row r="123" spans="1:2" x14ac:dyDescent="0.35">
      <c r="A123" s="25">
        <v>43059</v>
      </c>
      <c r="B123" s="21">
        <v>-3.886518689280936E-3</v>
      </c>
    </row>
    <row r="124" spans="1:2" x14ac:dyDescent="0.35">
      <c r="A124" s="25">
        <v>43066</v>
      </c>
      <c r="B124" s="21">
        <v>5.6950710489250302E-3</v>
      </c>
    </row>
    <row r="125" spans="1:2" x14ac:dyDescent="0.35">
      <c r="A125" s="25">
        <v>43073</v>
      </c>
      <c r="B125" s="21">
        <v>-9.8574079636123933E-3</v>
      </c>
    </row>
    <row r="126" spans="1:2" x14ac:dyDescent="0.35">
      <c r="A126" s="25">
        <v>43080</v>
      </c>
      <c r="B126" s="21">
        <v>3.1308690159182216E-2</v>
      </c>
    </row>
    <row r="127" spans="1:2" x14ac:dyDescent="0.35">
      <c r="A127" s="25">
        <v>43101</v>
      </c>
      <c r="B127" s="21">
        <v>2.928280520048783E-2</v>
      </c>
    </row>
    <row r="128" spans="1:2" x14ac:dyDescent="0.35">
      <c r="A128" s="25">
        <v>43108</v>
      </c>
      <c r="B128" s="21">
        <v>3.5070176225029974E-3</v>
      </c>
    </row>
    <row r="129" spans="1:2" x14ac:dyDescent="0.35">
      <c r="A129" s="25">
        <v>43122</v>
      </c>
      <c r="B129" s="21">
        <v>-2.2989518224698718E-2</v>
      </c>
    </row>
    <row r="130" spans="1:2" x14ac:dyDescent="0.35">
      <c r="A130" s="25">
        <v>43129</v>
      </c>
      <c r="B130" s="21">
        <v>4.8840145924253587E-3</v>
      </c>
    </row>
    <row r="131" spans="1:2" x14ac:dyDescent="0.35">
      <c r="A131" s="25">
        <v>43136</v>
      </c>
      <c r="B131" s="21">
        <v>2.8813517904745685E-2</v>
      </c>
    </row>
    <row r="132" spans="1:2" x14ac:dyDescent="0.35">
      <c r="A132" s="25">
        <v>43150</v>
      </c>
      <c r="B132" s="21">
        <v>4.9406052739085441E-3</v>
      </c>
    </row>
    <row r="133" spans="1:2" x14ac:dyDescent="0.35">
      <c r="A133" s="25">
        <v>43157</v>
      </c>
      <c r="B133" s="21">
        <v>-2.6395540275168043E-2</v>
      </c>
    </row>
    <row r="134" spans="1:2" x14ac:dyDescent="0.35">
      <c r="A134" s="25">
        <v>43164</v>
      </c>
      <c r="B134" s="21">
        <v>1.6726793805313583E-2</v>
      </c>
    </row>
    <row r="135" spans="1:2" x14ac:dyDescent="0.35">
      <c r="A135" s="25">
        <v>43171</v>
      </c>
      <c r="B135" s="21">
        <v>7.0838548884050419E-3</v>
      </c>
    </row>
    <row r="136" spans="1:2" x14ac:dyDescent="0.35">
      <c r="A136" s="25">
        <v>43178</v>
      </c>
      <c r="B136" s="21">
        <v>-3.5356548323077553E-3</v>
      </c>
    </row>
    <row r="137" spans="1:2" x14ac:dyDescent="0.35">
      <c r="A137" s="25">
        <v>43192</v>
      </c>
      <c r="B137" s="21">
        <v>-1.4440435722336913E-3</v>
      </c>
    </row>
    <row r="138" spans="1:2" x14ac:dyDescent="0.35">
      <c r="A138" s="25">
        <v>43206</v>
      </c>
      <c r="B138" s="21">
        <v>-8.6418849164435103E-3</v>
      </c>
    </row>
    <row r="139" spans="1:2" x14ac:dyDescent="0.35">
      <c r="A139" s="25">
        <v>43213</v>
      </c>
      <c r="B139" s="21">
        <v>1.5594404231325135E-2</v>
      </c>
    </row>
    <row r="140" spans="1:2" x14ac:dyDescent="0.35">
      <c r="A140" s="25">
        <v>43220</v>
      </c>
      <c r="B140" s="21">
        <v>9.1954670931003943E-3</v>
      </c>
    </row>
    <row r="141" spans="1:2" x14ac:dyDescent="0.35">
      <c r="A141" s="25">
        <v>43227</v>
      </c>
      <c r="B141" s="21">
        <v>-1.6147986407981992E-2</v>
      </c>
    </row>
    <row r="142" spans="1:2" x14ac:dyDescent="0.35">
      <c r="A142" s="25">
        <v>43234</v>
      </c>
      <c r="B142" s="21">
        <v>0</v>
      </c>
    </row>
    <row r="143" spans="1:2" x14ac:dyDescent="0.35">
      <c r="A143" s="25">
        <v>43241</v>
      </c>
      <c r="B143" s="21">
        <v>-9.345862418237658E-3</v>
      </c>
    </row>
    <row r="144" spans="1:2" x14ac:dyDescent="0.35">
      <c r="A144" s="25">
        <v>43248</v>
      </c>
      <c r="B144" s="21">
        <v>1.8605187831034486E-2</v>
      </c>
    </row>
    <row r="145" spans="1:2" x14ac:dyDescent="0.35">
      <c r="A145" s="25">
        <v>43255</v>
      </c>
      <c r="B145" s="21">
        <v>1.3730192811902037E-2</v>
      </c>
    </row>
    <row r="146" spans="1:2" x14ac:dyDescent="0.35">
      <c r="A146" s="25">
        <v>43262</v>
      </c>
      <c r="B146" s="21">
        <v>-4.6996319525774224E-2</v>
      </c>
    </row>
    <row r="147" spans="1:2" x14ac:dyDescent="0.35">
      <c r="A147" s="25">
        <v>43269</v>
      </c>
      <c r="B147" s="21">
        <v>2.1911584610946354E-2</v>
      </c>
    </row>
    <row r="148" spans="1:2" x14ac:dyDescent="0.35">
      <c r="A148" s="25">
        <v>43276</v>
      </c>
      <c r="B148" s="21">
        <v>1.3656039091205012E-2</v>
      </c>
    </row>
    <row r="149" spans="1:2" x14ac:dyDescent="0.35">
      <c r="A149" s="25">
        <v>43283</v>
      </c>
      <c r="B149" s="21">
        <v>7.5575763360794333E-3</v>
      </c>
    </row>
    <row r="150" spans="1:2" x14ac:dyDescent="0.35">
      <c r="A150" s="25">
        <v>43304</v>
      </c>
      <c r="B150" s="21">
        <v>2.0097774804996606E-2</v>
      </c>
    </row>
    <row r="151" spans="1:2" x14ac:dyDescent="0.35">
      <c r="A151" s="25">
        <v>43325</v>
      </c>
      <c r="B151" s="21">
        <v>1.4598799421152631E-2</v>
      </c>
    </row>
    <row r="152" spans="1:2" x14ac:dyDescent="0.35">
      <c r="A152" s="25">
        <v>43332</v>
      </c>
      <c r="B152" s="21">
        <v>1.7680018536172411E-2</v>
      </c>
    </row>
    <row r="153" spans="1:2" x14ac:dyDescent="0.35">
      <c r="A153" s="25">
        <v>43339</v>
      </c>
      <c r="B153" s="21">
        <v>8.5069768127044622E-3</v>
      </c>
    </row>
    <row r="154" spans="1:2" x14ac:dyDescent="0.35">
      <c r="A154" s="25">
        <v>43353</v>
      </c>
      <c r="B154" s="21">
        <v>2.6539555234612312E-2</v>
      </c>
    </row>
    <row r="155" spans="1:2" x14ac:dyDescent="0.35">
      <c r="A155" s="25">
        <v>43360</v>
      </c>
      <c r="B155" s="21">
        <v>2.9852963149681128E-2</v>
      </c>
    </row>
    <row r="156" spans="1:2" x14ac:dyDescent="0.35">
      <c r="A156" s="25">
        <v>43367</v>
      </c>
      <c r="B156" s="21">
        <v>-1.5668328157724665E-2</v>
      </c>
    </row>
    <row r="157" spans="1:2" x14ac:dyDescent="0.35">
      <c r="A157" s="25">
        <v>43381</v>
      </c>
      <c r="B157" s="21">
        <v>7.3386903934665546E-3</v>
      </c>
    </row>
    <row r="158" spans="1:2" x14ac:dyDescent="0.35">
      <c r="A158" s="25">
        <v>43388</v>
      </c>
      <c r="B158" s="21">
        <v>-2.1528533611010897E-3</v>
      </c>
    </row>
    <row r="159" spans="1:2" x14ac:dyDescent="0.35">
      <c r="A159" s="25">
        <v>43395</v>
      </c>
      <c r="B159" s="21">
        <v>-2.3771700553162765E-2</v>
      </c>
    </row>
    <row r="160" spans="1:2" x14ac:dyDescent="0.35">
      <c r="A160" s="25">
        <v>43402</v>
      </c>
      <c r="B160" s="21">
        <v>8.5705392211121775E-3</v>
      </c>
    </row>
    <row r="161" spans="1:2" x14ac:dyDescent="0.35">
      <c r="A161" s="25">
        <v>43409</v>
      </c>
      <c r="B161" s="21">
        <v>-4.3859719432543286E-3</v>
      </c>
    </row>
    <row r="162" spans="1:2" x14ac:dyDescent="0.35">
      <c r="A162" s="25">
        <v>43416</v>
      </c>
      <c r="B162" s="21">
        <v>1.3100624045698056E-2</v>
      </c>
    </row>
    <row r="163" spans="1:2" x14ac:dyDescent="0.35">
      <c r="A163" s="25">
        <v>43423</v>
      </c>
      <c r="B163" s="21">
        <v>1.720472544963076E-2</v>
      </c>
    </row>
    <row r="164" spans="1:2" x14ac:dyDescent="0.35">
      <c r="A164" s="25">
        <v>43430</v>
      </c>
      <c r="B164" s="21">
        <v>-1.5037877364540559E-2</v>
      </c>
    </row>
    <row r="165" spans="1:2" x14ac:dyDescent="0.35">
      <c r="A165" s="25">
        <v>43437</v>
      </c>
      <c r="B165" s="21">
        <v>-4.3384015985981298E-3</v>
      </c>
    </row>
    <row r="166" spans="1:2" x14ac:dyDescent="0.35">
      <c r="A166" s="25">
        <v>43444</v>
      </c>
      <c r="B166" s="21">
        <v>-1.7544309650909508E-2</v>
      </c>
    </row>
    <row r="167" spans="1:2" x14ac:dyDescent="0.35">
      <c r="A167" s="25">
        <v>43451</v>
      </c>
      <c r="B167" s="21">
        <v>3.5335725813110445E-3</v>
      </c>
    </row>
    <row r="168" spans="1:2" x14ac:dyDescent="0.35">
      <c r="A168" s="25">
        <v>43458</v>
      </c>
      <c r="B168" s="21">
        <v>3.7642341602875447E-2</v>
      </c>
    </row>
    <row r="169" spans="1:2" x14ac:dyDescent="0.35">
      <c r="A169" s="25">
        <v>43465</v>
      </c>
      <c r="B169" s="21">
        <v>-4.6818557536148879E-3</v>
      </c>
    </row>
    <row r="170" spans="1:2" x14ac:dyDescent="0.35">
      <c r="A170" s="25">
        <v>43472</v>
      </c>
      <c r="B170" s="21">
        <v>-1.7079423451561474E-3</v>
      </c>
    </row>
    <row r="171" spans="1:2" x14ac:dyDescent="0.35">
      <c r="A171" s="25">
        <v>43486</v>
      </c>
      <c r="B171" s="21">
        <v>8.5324237258417558E-4</v>
      </c>
    </row>
    <row r="172" spans="1:2" x14ac:dyDescent="0.35">
      <c r="A172" s="25">
        <v>43493</v>
      </c>
      <c r="B172" s="21">
        <v>-4.2735107773820497E-3</v>
      </c>
    </row>
    <row r="173" spans="1:2" x14ac:dyDescent="0.35">
      <c r="A173" s="25">
        <v>43500</v>
      </c>
      <c r="B173" s="21">
        <v>0</v>
      </c>
    </row>
    <row r="174" spans="1:2" x14ac:dyDescent="0.35">
      <c r="A174" s="25">
        <v>43507</v>
      </c>
      <c r="B174" s="21">
        <v>2.7456846233039289E-2</v>
      </c>
    </row>
    <row r="175" spans="1:2" x14ac:dyDescent="0.35">
      <c r="A175" s="25">
        <v>43514</v>
      </c>
      <c r="B175" s="21">
        <v>-5.0125418235442863E-3</v>
      </c>
    </row>
    <row r="176" spans="1:2" x14ac:dyDescent="0.35">
      <c r="A176" s="25">
        <v>43521</v>
      </c>
      <c r="B176" s="21">
        <v>-1.2642393415176468E-2</v>
      </c>
    </row>
    <row r="177" spans="1:2" x14ac:dyDescent="0.35">
      <c r="A177" s="25">
        <v>43528</v>
      </c>
      <c r="B177" s="21">
        <v>-3.3984739591116212E-3</v>
      </c>
    </row>
    <row r="178" spans="1:2" x14ac:dyDescent="0.35">
      <c r="A178" s="25">
        <v>43535</v>
      </c>
      <c r="B178" s="21">
        <v>0</v>
      </c>
    </row>
    <row r="179" spans="1:2" x14ac:dyDescent="0.35">
      <c r="A179" s="25">
        <v>43542</v>
      </c>
      <c r="B179" s="21">
        <v>-2.2376148729503619E-2</v>
      </c>
    </row>
    <row r="180" spans="1:2" x14ac:dyDescent="0.35">
      <c r="A180" s="25">
        <v>43549</v>
      </c>
      <c r="B180" s="21">
        <v>-4.7982643859198941E-3</v>
      </c>
    </row>
    <row r="181" spans="1:2" x14ac:dyDescent="0.35">
      <c r="A181" s="25">
        <v>43556</v>
      </c>
      <c r="B181" s="21">
        <v>-8.7489069447610642E-4</v>
      </c>
    </row>
    <row r="182" spans="1:2" x14ac:dyDescent="0.35">
      <c r="A182" s="25">
        <v>43563</v>
      </c>
      <c r="B182" s="21">
        <v>-3.5072372645654254E-3</v>
      </c>
    </row>
    <row r="183" spans="1:2" x14ac:dyDescent="0.35">
      <c r="A183" s="25">
        <v>43570</v>
      </c>
      <c r="B183" s="21">
        <v>-7.4939737974080989E-3</v>
      </c>
    </row>
    <row r="184" spans="1:2" x14ac:dyDescent="0.35">
      <c r="A184" s="25">
        <v>43577</v>
      </c>
      <c r="B184" s="21">
        <v>-8.8889474172460393E-3</v>
      </c>
    </row>
    <row r="185" spans="1:2" x14ac:dyDescent="0.35">
      <c r="A185" s="25">
        <v>43584</v>
      </c>
      <c r="B185" s="21">
        <v>1.0215500784451858E-2</v>
      </c>
    </row>
    <row r="186" spans="1:2" x14ac:dyDescent="0.35">
      <c r="A186" s="25">
        <v>43591</v>
      </c>
      <c r="B186" s="21">
        <v>4.4179368953616531E-4</v>
      </c>
    </row>
    <row r="187" spans="1:2" x14ac:dyDescent="0.35">
      <c r="A187" s="25">
        <v>43598</v>
      </c>
      <c r="B187" s="21">
        <v>7.042282625412951E-3</v>
      </c>
    </row>
    <row r="188" spans="1:2" x14ac:dyDescent="0.35">
      <c r="A188" s="25">
        <v>43612</v>
      </c>
      <c r="B188" s="21">
        <v>4.7940819646743755E-3</v>
      </c>
    </row>
    <row r="189" spans="1:2" x14ac:dyDescent="0.35">
      <c r="A189" s="25">
        <v>43619</v>
      </c>
      <c r="B189" s="21">
        <v>7.3641225151350386E-3</v>
      </c>
    </row>
    <row r="190" spans="1:2" x14ac:dyDescent="0.35">
      <c r="A190" s="25">
        <v>43626</v>
      </c>
      <c r="B190" s="21">
        <v>-1.8293193047325376E-2</v>
      </c>
    </row>
    <row r="191" spans="1:2" x14ac:dyDescent="0.35">
      <c r="A191" s="25">
        <v>43633</v>
      </c>
      <c r="B191" s="21">
        <v>-7.9435545675150473E-3</v>
      </c>
    </row>
    <row r="192" spans="1:2" x14ac:dyDescent="0.35">
      <c r="A192" s="25">
        <v>43640</v>
      </c>
      <c r="B192" s="21">
        <v>1.1015753604485309E-2</v>
      </c>
    </row>
    <row r="193" spans="1:2" x14ac:dyDescent="0.35">
      <c r="A193" s="25">
        <v>43647</v>
      </c>
      <c r="B193" s="21">
        <v>1.435743609831348E-2</v>
      </c>
    </row>
    <row r="194" spans="1:2" x14ac:dyDescent="0.35">
      <c r="A194" s="25">
        <v>43654</v>
      </c>
      <c r="B194" s="21">
        <v>1.1168500970576383E-2</v>
      </c>
    </row>
    <row r="195" spans="1:2" x14ac:dyDescent="0.35">
      <c r="A195" s="25">
        <v>43661</v>
      </c>
      <c r="B195" s="21">
        <v>-6.8581494694540711E-3</v>
      </c>
    </row>
    <row r="196" spans="1:2" x14ac:dyDescent="0.35">
      <c r="A196" s="25">
        <v>43668</v>
      </c>
      <c r="B196" s="21">
        <v>0</v>
      </c>
    </row>
    <row r="197" spans="1:2" x14ac:dyDescent="0.35">
      <c r="A197" s="25">
        <v>43675</v>
      </c>
      <c r="B197" s="21">
        <v>4.2918520815410843E-3</v>
      </c>
    </row>
    <row r="198" spans="1:2" x14ac:dyDescent="0.35">
      <c r="A198" s="25">
        <v>43682</v>
      </c>
      <c r="B198" s="21">
        <v>-1.7145310672405669E-3</v>
      </c>
    </row>
    <row r="199" spans="1:2" x14ac:dyDescent="0.35">
      <c r="A199" s="25">
        <v>43689</v>
      </c>
      <c r="B199" s="21">
        <v>1.2787898049755688E-2</v>
      </c>
    </row>
    <row r="200" spans="1:2" x14ac:dyDescent="0.35">
      <c r="A200" s="25">
        <v>43696</v>
      </c>
      <c r="B200" s="21">
        <v>-2.5445306349947613E-3</v>
      </c>
    </row>
    <row r="201" spans="1:2" x14ac:dyDescent="0.35">
      <c r="A201" s="25">
        <v>43703</v>
      </c>
      <c r="B201" s="21">
        <v>2.7226812700213952E-2</v>
      </c>
    </row>
    <row r="202" spans="1:2" x14ac:dyDescent="0.35">
      <c r="A202" s="25">
        <v>43710</v>
      </c>
      <c r="B202" s="21">
        <v>3.5319279007561336E-2</v>
      </c>
    </row>
    <row r="203" spans="1:2" x14ac:dyDescent="0.35">
      <c r="A203" s="25">
        <v>43717</v>
      </c>
      <c r="B203" s="21">
        <v>-3.996807878520206E-3</v>
      </c>
    </row>
    <row r="204" spans="1:2" x14ac:dyDescent="0.35">
      <c r="A204" s="25">
        <v>43724</v>
      </c>
      <c r="B204" s="21">
        <v>-4.8173517490440743E-3</v>
      </c>
    </row>
    <row r="205" spans="1:2" x14ac:dyDescent="0.35">
      <c r="A205" s="25">
        <v>43731</v>
      </c>
      <c r="B205" s="21">
        <v>-5.2451199531476558E-3</v>
      </c>
    </row>
    <row r="206" spans="1:2" x14ac:dyDescent="0.35">
      <c r="A206" s="25">
        <v>43738</v>
      </c>
      <c r="B206" s="21">
        <v>1.9231361927887592E-2</v>
      </c>
    </row>
    <row r="207" spans="1:2" x14ac:dyDescent="0.35">
      <c r="A207" s="25">
        <v>43745</v>
      </c>
      <c r="B207" s="21">
        <v>-2.3837913552762504E-3</v>
      </c>
    </row>
    <row r="208" spans="1:2" x14ac:dyDescent="0.35">
      <c r="A208" s="25">
        <v>43752</v>
      </c>
      <c r="B208" s="21">
        <v>0</v>
      </c>
    </row>
    <row r="209" spans="1:2" x14ac:dyDescent="0.35">
      <c r="A209" s="25">
        <v>43759</v>
      </c>
      <c r="B209" s="21">
        <v>-4.3850977184185531E-3</v>
      </c>
    </row>
    <row r="210" spans="1:2" x14ac:dyDescent="0.35">
      <c r="A210" s="25">
        <v>43766</v>
      </c>
      <c r="B210" s="21">
        <v>-9.2314522727463232E-3</v>
      </c>
    </row>
    <row r="211" spans="1:2" x14ac:dyDescent="0.35">
      <c r="A211" s="25">
        <v>43773</v>
      </c>
      <c r="B211" s="21">
        <v>-5.2557226296711659E-3</v>
      </c>
    </row>
    <row r="212" spans="1:2" x14ac:dyDescent="0.35">
      <c r="A212" s="25">
        <v>43780</v>
      </c>
      <c r="B212" s="21">
        <v>-6.9148129905840187E-3</v>
      </c>
    </row>
    <row r="213" spans="1:2" x14ac:dyDescent="0.35">
      <c r="A213" s="25">
        <v>43794</v>
      </c>
      <c r="B213" s="21">
        <v>2.4390255993587892E-3</v>
      </c>
    </row>
    <row r="214" spans="1:2" x14ac:dyDescent="0.35">
      <c r="A214" s="25">
        <v>43801</v>
      </c>
      <c r="B214" s="21">
        <v>4.8602768822526626E-3</v>
      </c>
    </row>
    <row r="215" spans="1:2" x14ac:dyDescent="0.35">
      <c r="A215" s="25">
        <v>43808</v>
      </c>
      <c r="B215" s="21">
        <v>-2.0408871631207123E-2</v>
      </c>
    </row>
    <row r="216" spans="1:2" x14ac:dyDescent="0.35">
      <c r="A216" s="25">
        <v>43815</v>
      </c>
      <c r="B216" s="21">
        <v>-5.789925190412523E-3</v>
      </c>
    </row>
    <row r="217" spans="1:2" x14ac:dyDescent="0.35">
      <c r="A217" s="25">
        <v>43822</v>
      </c>
      <c r="B217" s="21">
        <v>-7.0759920632526346E-3</v>
      </c>
    </row>
    <row r="218" spans="1:2" x14ac:dyDescent="0.35">
      <c r="A218" s="25">
        <v>43829</v>
      </c>
      <c r="B218" s="21">
        <v>-8.3577104739615776E-4</v>
      </c>
    </row>
    <row r="219" spans="1:2" x14ac:dyDescent="0.35">
      <c r="A219" s="25">
        <v>43836</v>
      </c>
      <c r="B219" s="21">
        <v>-1.7714507932317755E-2</v>
      </c>
    </row>
    <row r="220" spans="1:2" x14ac:dyDescent="0.35">
      <c r="A220" s="25">
        <v>43843</v>
      </c>
      <c r="B220" s="21">
        <v>8.4746269909722356E-3</v>
      </c>
    </row>
    <row r="221" spans="1:2" x14ac:dyDescent="0.35">
      <c r="A221" s="25">
        <v>43850</v>
      </c>
      <c r="B221" s="21">
        <v>-1.689189590844829E-3</v>
      </c>
    </row>
    <row r="222" spans="1:2" x14ac:dyDescent="0.35">
      <c r="A222" s="25">
        <v>43857</v>
      </c>
      <c r="B222" s="21">
        <v>2.215346607169514E-2</v>
      </c>
    </row>
    <row r="223" spans="1:2" x14ac:dyDescent="0.35">
      <c r="A223" s="25">
        <v>43864</v>
      </c>
      <c r="B223" s="21">
        <v>2.8895788939681134E-3</v>
      </c>
    </row>
    <row r="224" spans="1:2" x14ac:dyDescent="0.35">
      <c r="A224" s="25">
        <v>43871</v>
      </c>
      <c r="B224" s="21">
        <v>-1.495044457843912E-2</v>
      </c>
    </row>
  </sheetData>
  <mergeCells count="4">
    <mergeCell ref="A1:G3"/>
    <mergeCell ref="J23:L23"/>
    <mergeCell ref="M23:P24"/>
    <mergeCell ref="J24:L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00"/>
  <sheetViews>
    <sheetView topLeftCell="B3" zoomScale="90" zoomScaleNormal="90" workbookViewId="0">
      <selection activeCell="O14" sqref="O14"/>
    </sheetView>
  </sheetViews>
  <sheetFormatPr defaultRowHeight="14.5" x14ac:dyDescent="0.35"/>
  <cols>
    <col min="1" max="4" width="15.6328125" style="11" customWidth="1"/>
    <col min="5" max="5" width="8.7265625" style="11"/>
    <col min="6" max="6" width="22.54296875" style="11" customWidth="1"/>
    <col min="7" max="7" width="13.36328125" style="11" customWidth="1"/>
    <col min="8" max="8" width="12.36328125" style="11" customWidth="1"/>
    <col min="9" max="9" width="14.81640625" style="11" customWidth="1"/>
    <col min="10" max="10" width="10.1796875" style="11" customWidth="1"/>
    <col min="11" max="11" width="13.36328125" style="11" customWidth="1"/>
    <col min="12" max="12" width="15.81640625" style="11" customWidth="1"/>
    <col min="13" max="16384" width="8.7265625" style="11"/>
  </cols>
  <sheetData>
    <row r="1" spans="1:12" ht="16.75" customHeight="1" x14ac:dyDescent="0.35">
      <c r="A1" s="66" t="s">
        <v>170</v>
      </c>
      <c r="B1" s="60"/>
      <c r="C1" s="60"/>
      <c r="D1" s="60"/>
    </row>
    <row r="2" spans="1:12" ht="16.75" customHeight="1" x14ac:dyDescent="0.35">
      <c r="A2" s="66"/>
      <c r="B2" s="60"/>
      <c r="C2" s="60"/>
      <c r="D2" s="60"/>
    </row>
    <row r="3" spans="1:12" ht="27" customHeight="1" x14ac:dyDescent="0.35">
      <c r="A3" s="66"/>
      <c r="B3" s="60"/>
      <c r="C3" s="60"/>
      <c r="D3" s="60"/>
      <c r="F3" s="12"/>
      <c r="G3" s="12"/>
      <c r="H3" s="12"/>
      <c r="I3" s="12"/>
      <c r="J3" s="12"/>
    </row>
    <row r="4" spans="1:12" x14ac:dyDescent="0.35">
      <c r="A4" s="21" t="s">
        <v>3</v>
      </c>
      <c r="B4" s="21" t="s">
        <v>0</v>
      </c>
      <c r="C4" s="21" t="s">
        <v>1</v>
      </c>
      <c r="D4" s="21" t="s">
        <v>2</v>
      </c>
    </row>
    <row r="5" spans="1:12" x14ac:dyDescent="0.35">
      <c r="A5" s="25">
        <v>43101</v>
      </c>
      <c r="B5" s="21">
        <v>2.928280520048783E-2</v>
      </c>
      <c r="C5" s="21">
        <v>-5.5555698446021051E-3</v>
      </c>
      <c r="D5" s="21">
        <v>5.7799613398280346E-2</v>
      </c>
      <c r="F5" s="11" t="s">
        <v>152</v>
      </c>
    </row>
    <row r="6" spans="1:12" x14ac:dyDescent="0.35">
      <c r="A6" s="25">
        <v>43108</v>
      </c>
      <c r="B6" s="21">
        <v>3.5070176225029974E-3</v>
      </c>
      <c r="C6" s="21">
        <v>-2.1112677237559295E-2</v>
      </c>
      <c r="D6" s="21">
        <v>-3.5688082383160094E-3</v>
      </c>
    </row>
    <row r="7" spans="1:12" ht="15" thickBot="1" x14ac:dyDescent="0.4">
      <c r="A7" s="25">
        <v>43122</v>
      </c>
      <c r="B7" s="21">
        <v>-2.2989518224698718E-2</v>
      </c>
      <c r="C7" s="21">
        <v>-8.6687849364466118E-3</v>
      </c>
      <c r="D7" s="21">
        <v>1.8592833076615925E-2</v>
      </c>
      <c r="F7" s="11" t="s">
        <v>153</v>
      </c>
    </row>
    <row r="8" spans="1:12" x14ac:dyDescent="0.35">
      <c r="A8" s="25">
        <v>43129</v>
      </c>
      <c r="B8" s="21">
        <v>4.8840145924253587E-3</v>
      </c>
      <c r="C8" s="21">
        <v>6.199647879525429E-3</v>
      </c>
      <c r="D8" s="21">
        <v>4.0932109914822455E-2</v>
      </c>
      <c r="F8" s="22" t="s">
        <v>154</v>
      </c>
      <c r="G8" s="22" t="s">
        <v>27</v>
      </c>
      <c r="H8" s="22" t="s">
        <v>26</v>
      </c>
      <c r="I8" s="22" t="s">
        <v>15</v>
      </c>
      <c r="J8" s="22" t="s">
        <v>155</v>
      </c>
    </row>
    <row r="9" spans="1:12" x14ac:dyDescent="0.35">
      <c r="A9" s="25">
        <v>43136</v>
      </c>
      <c r="B9" s="21">
        <v>2.8813517904745685E-2</v>
      </c>
      <c r="C9" s="21">
        <v>-1.1187189390564381E-2</v>
      </c>
      <c r="D9" s="21">
        <v>-2.8419625452167779E-2</v>
      </c>
      <c r="F9" s="23" t="s">
        <v>0</v>
      </c>
      <c r="G9" s="23">
        <v>96</v>
      </c>
      <c r="H9" s="23">
        <v>0.20049899676163263</v>
      </c>
      <c r="I9" s="23">
        <v>2.0885312162670067E-3</v>
      </c>
      <c r="J9" s="23">
        <v>2.1192002169204314E-4</v>
      </c>
    </row>
    <row r="10" spans="1:12" x14ac:dyDescent="0.35">
      <c r="A10" s="25">
        <v>43150</v>
      </c>
      <c r="B10" s="21">
        <v>4.9406052739085441E-3</v>
      </c>
      <c r="C10" s="21">
        <v>7.0542058473780839E-2</v>
      </c>
      <c r="D10" s="21">
        <v>3.8573691985798665E-2</v>
      </c>
      <c r="F10" s="23" t="s">
        <v>1</v>
      </c>
      <c r="G10" s="23">
        <v>96</v>
      </c>
      <c r="H10" s="23">
        <v>-0.80874572904271247</v>
      </c>
      <c r="I10" s="23">
        <v>-8.4244346775282555E-3</v>
      </c>
      <c r="J10" s="23">
        <v>1.5534499356185249E-3</v>
      </c>
    </row>
    <row r="11" spans="1:12" ht="15" thickBot="1" x14ac:dyDescent="0.4">
      <c r="A11" s="25">
        <v>43157</v>
      </c>
      <c r="B11" s="21">
        <v>-2.6395540275168043E-2</v>
      </c>
      <c r="C11" s="21">
        <v>-6.2112000926406357E-3</v>
      </c>
      <c r="D11" s="21">
        <v>-1.6313101316179971E-2</v>
      </c>
      <c r="F11" s="24" t="s">
        <v>2</v>
      </c>
      <c r="G11" s="24">
        <v>96</v>
      </c>
      <c r="H11" s="24">
        <v>0.54703558129585739</v>
      </c>
      <c r="I11" s="24">
        <v>5.6982873051651811E-3</v>
      </c>
      <c r="J11" s="24">
        <v>8.5827916670240187E-4</v>
      </c>
    </row>
    <row r="12" spans="1:12" x14ac:dyDescent="0.35">
      <c r="A12" s="25">
        <v>43164</v>
      </c>
      <c r="B12" s="21">
        <v>1.6726793805313583E-2</v>
      </c>
      <c r="C12" s="21">
        <v>-1.3591427203539001E-2</v>
      </c>
      <c r="D12" s="21">
        <v>5.8436981489109214E-3</v>
      </c>
    </row>
    <row r="13" spans="1:12" x14ac:dyDescent="0.35">
      <c r="A13" s="25">
        <v>43171</v>
      </c>
      <c r="B13" s="21">
        <v>7.0838548884050419E-3</v>
      </c>
      <c r="C13" s="21">
        <v>2.10305019677889E-3</v>
      </c>
      <c r="D13" s="21">
        <v>-6.9552282948659575E-2</v>
      </c>
    </row>
    <row r="14" spans="1:12" ht="15" thickBot="1" x14ac:dyDescent="0.4">
      <c r="A14" s="25">
        <v>43178</v>
      </c>
      <c r="B14" s="21">
        <v>-3.5356548323077553E-3</v>
      </c>
      <c r="C14" s="21">
        <v>3.6105004642116356E-2</v>
      </c>
      <c r="D14" s="21">
        <v>2.2581293375885568E-2</v>
      </c>
      <c r="F14" s="11" t="s">
        <v>156</v>
      </c>
    </row>
    <row r="15" spans="1:12" x14ac:dyDescent="0.35">
      <c r="A15" s="25">
        <v>43192</v>
      </c>
      <c r="B15" s="21">
        <v>-1.4440435722336913E-3</v>
      </c>
      <c r="C15" s="21">
        <v>-4.0821994520255166E-2</v>
      </c>
      <c r="D15" s="21">
        <v>1.2501877408061296E-2</v>
      </c>
      <c r="F15" s="22" t="s">
        <v>157</v>
      </c>
      <c r="G15" s="22" t="s">
        <v>158</v>
      </c>
      <c r="H15" s="22" t="s">
        <v>159</v>
      </c>
      <c r="I15" s="22" t="s">
        <v>160</v>
      </c>
      <c r="J15" s="22" t="s">
        <v>161</v>
      </c>
      <c r="K15" s="22" t="s">
        <v>162</v>
      </c>
      <c r="L15" s="22" t="s">
        <v>163</v>
      </c>
    </row>
    <row r="16" spans="1:12" x14ac:dyDescent="0.35">
      <c r="A16" s="25">
        <v>43206</v>
      </c>
      <c r="B16" s="21">
        <v>-8.6418849164435103E-3</v>
      </c>
      <c r="C16" s="21">
        <v>5.1067433291164054E-2</v>
      </c>
      <c r="D16" s="21">
        <v>5.0765553789119282E-2</v>
      </c>
      <c r="F16" s="23" t="s">
        <v>164</v>
      </c>
      <c r="G16" s="23">
        <v>1.0336130147388656E-2</v>
      </c>
      <c r="H16" s="23">
        <v>2</v>
      </c>
      <c r="I16" s="23">
        <v>5.1680650736943279E-3</v>
      </c>
      <c r="J16" s="23">
        <v>5.9094011768497188</v>
      </c>
      <c r="K16" s="23">
        <v>3.057502736306672E-3</v>
      </c>
      <c r="L16" s="23">
        <v>3.0274432648145617</v>
      </c>
    </row>
    <row r="17" spans="1:12" x14ac:dyDescent="0.35">
      <c r="A17" s="25">
        <v>43213</v>
      </c>
      <c r="B17" s="21">
        <v>1.5594404231325135E-2</v>
      </c>
      <c r="C17" s="21">
        <v>-4.3010818993906973E-3</v>
      </c>
      <c r="D17" s="21">
        <v>4.2900071563173089E-2</v>
      </c>
      <c r="F17" s="23" t="s">
        <v>165</v>
      </c>
      <c r="G17" s="23">
        <v>0.24924666678123225</v>
      </c>
      <c r="H17" s="23">
        <v>285</v>
      </c>
      <c r="I17" s="23">
        <v>8.7454970800432364E-4</v>
      </c>
      <c r="J17" s="23"/>
      <c r="K17" s="23"/>
      <c r="L17" s="23"/>
    </row>
    <row r="18" spans="1:12" x14ac:dyDescent="0.35">
      <c r="A18" s="25">
        <v>43220</v>
      </c>
      <c r="B18" s="21">
        <v>9.1954670931003943E-3</v>
      </c>
      <c r="C18" s="21">
        <v>-2.5895569067336775E-3</v>
      </c>
      <c r="D18" s="21">
        <v>1.6543886758217469E-2</v>
      </c>
      <c r="F18" s="23"/>
      <c r="G18" s="23"/>
      <c r="H18" s="23"/>
      <c r="I18" s="23"/>
      <c r="J18" s="23"/>
      <c r="K18" s="23"/>
      <c r="L18" s="23"/>
    </row>
    <row r="19" spans="1:12" ht="15" thickBot="1" x14ac:dyDescent="0.4">
      <c r="A19" s="25">
        <v>43227</v>
      </c>
      <c r="B19" s="21">
        <v>-1.6147986407981992E-2</v>
      </c>
      <c r="C19" s="21">
        <v>2.5895569067336767E-3</v>
      </c>
      <c r="D19" s="21">
        <v>3.088965519195918E-2</v>
      </c>
      <c r="F19" s="24" t="s">
        <v>166</v>
      </c>
      <c r="G19" s="24">
        <v>0.25958279692862091</v>
      </c>
      <c r="H19" s="24">
        <v>287</v>
      </c>
      <c r="I19" s="24"/>
      <c r="J19" s="24"/>
      <c r="K19" s="24"/>
      <c r="L19" s="24"/>
    </row>
    <row r="20" spans="1:12" x14ac:dyDescent="0.35">
      <c r="A20" s="25">
        <v>43234</v>
      </c>
      <c r="B20" s="21">
        <v>0</v>
      </c>
      <c r="C20" s="21">
        <v>4.0546094394350009E-2</v>
      </c>
      <c r="D20" s="21">
        <v>-5.9066782764183041E-2</v>
      </c>
    </row>
    <row r="21" spans="1:12" ht="14.4" customHeight="1" x14ac:dyDescent="0.35">
      <c r="A21" s="25">
        <v>43241</v>
      </c>
      <c r="B21" s="21">
        <v>-9.345862418237658E-3</v>
      </c>
      <c r="C21" s="21">
        <v>5.6330256442719981E-2</v>
      </c>
      <c r="D21" s="21">
        <v>-9.9503308531679793E-3</v>
      </c>
    </row>
    <row r="22" spans="1:12" ht="14.4" customHeight="1" x14ac:dyDescent="0.35">
      <c r="A22" s="25">
        <v>43248</v>
      </c>
      <c r="B22" s="21">
        <v>1.8605187831034486E-2</v>
      </c>
      <c r="C22" s="21">
        <v>2.9300476947782383E-2</v>
      </c>
      <c r="D22" s="21">
        <v>0</v>
      </c>
      <c r="F22" s="72" t="s">
        <v>171</v>
      </c>
      <c r="G22" s="72"/>
      <c r="H22" s="72"/>
      <c r="I22" s="74" t="s">
        <v>173</v>
      </c>
      <c r="J22" s="74"/>
      <c r="K22" s="74"/>
      <c r="L22" s="74"/>
    </row>
    <row r="23" spans="1:12" ht="14.5" customHeight="1" x14ac:dyDescent="0.35">
      <c r="A23" s="25">
        <v>43255</v>
      </c>
      <c r="B23" s="21">
        <v>1.3730192811902037E-2</v>
      </c>
      <c r="C23" s="21">
        <v>-1.6086137751624496E-2</v>
      </c>
      <c r="D23" s="21">
        <v>-3.4215080444514039E-2</v>
      </c>
      <c r="F23" s="72" t="s">
        <v>172</v>
      </c>
      <c r="G23" s="72"/>
      <c r="H23" s="72"/>
      <c r="I23" s="74"/>
      <c r="J23" s="74"/>
      <c r="K23" s="74"/>
      <c r="L23" s="74"/>
    </row>
    <row r="24" spans="1:12" x14ac:dyDescent="0.35">
      <c r="A24" s="25">
        <v>43262</v>
      </c>
      <c r="B24" s="21">
        <v>-4.6996319525774224E-2</v>
      </c>
      <c r="C24" s="21">
        <v>-1.5455953617805973E-3</v>
      </c>
      <c r="D24" s="21">
        <v>-1.5357207685957053E-2</v>
      </c>
    </row>
    <row r="25" spans="1:12" x14ac:dyDescent="0.35">
      <c r="A25" s="25">
        <v>43269</v>
      </c>
      <c r="B25" s="21">
        <v>2.1911584610946354E-2</v>
      </c>
      <c r="C25" s="21">
        <v>4.0172131432815707E-2</v>
      </c>
      <c r="D25" s="21">
        <v>2.3928086559248857E-2</v>
      </c>
    </row>
    <row r="26" spans="1:12" x14ac:dyDescent="0.35">
      <c r="A26" s="25">
        <v>43276</v>
      </c>
      <c r="B26" s="21">
        <v>1.3656039091205012E-2</v>
      </c>
      <c r="C26" s="21">
        <v>5.5630087885179272E-2</v>
      </c>
      <c r="D26" s="21">
        <v>1.6511718007949636E-2</v>
      </c>
    </row>
    <row r="27" spans="1:12" x14ac:dyDescent="0.35">
      <c r="A27" s="25">
        <v>43283</v>
      </c>
      <c r="B27" s="21">
        <v>7.5575763360794333E-3</v>
      </c>
      <c r="C27" s="21">
        <v>3.9274768668308348E-2</v>
      </c>
      <c r="D27" s="21">
        <v>3.9176604911649274E-2</v>
      </c>
    </row>
    <row r="28" spans="1:12" x14ac:dyDescent="0.35">
      <c r="A28" s="25">
        <v>43304</v>
      </c>
      <c r="B28" s="21">
        <v>2.0097774804996606E-2</v>
      </c>
      <c r="C28" s="21">
        <v>-7.287637151334915E-2</v>
      </c>
      <c r="D28" s="21">
        <v>2.2070395399242521E-2</v>
      </c>
    </row>
    <row r="29" spans="1:12" x14ac:dyDescent="0.35">
      <c r="A29" s="25">
        <v>43325</v>
      </c>
      <c r="B29" s="21">
        <v>1.4598799421152631E-2</v>
      </c>
      <c r="C29" s="21">
        <v>9.5174069868901711E-3</v>
      </c>
      <c r="D29" s="21">
        <v>1.8100041643617937E-2</v>
      </c>
    </row>
    <row r="30" spans="1:12" x14ac:dyDescent="0.35">
      <c r="A30" s="25">
        <v>43332</v>
      </c>
      <c r="B30" s="21">
        <v>1.7680018536172411E-2</v>
      </c>
      <c r="C30" s="21">
        <v>-5.56471787143916E-2</v>
      </c>
      <c r="D30" s="21">
        <v>-4.9531668242757024E-2</v>
      </c>
    </row>
    <row r="31" spans="1:12" x14ac:dyDescent="0.35">
      <c r="A31" s="25">
        <v>43339</v>
      </c>
      <c r="B31" s="21">
        <v>8.5069768127044622E-3</v>
      </c>
      <c r="C31" s="21">
        <v>-5.8927207731302889E-2</v>
      </c>
      <c r="D31" s="21">
        <v>8.8855133572084532E-3</v>
      </c>
    </row>
    <row r="32" spans="1:12" x14ac:dyDescent="0.35">
      <c r="A32" s="25">
        <v>43353</v>
      </c>
      <c r="B32" s="21">
        <v>2.6539555234612312E-2</v>
      </c>
      <c r="C32" s="21">
        <v>-4.8854599235017032E-2</v>
      </c>
      <c r="D32" s="21">
        <v>7.5997063116447952E-2</v>
      </c>
    </row>
    <row r="33" spans="1:4" x14ac:dyDescent="0.35">
      <c r="A33" s="25">
        <v>43360</v>
      </c>
      <c r="B33" s="21">
        <v>2.9852963149681128E-2</v>
      </c>
      <c r="C33" s="21">
        <v>2.670385644742819E-2</v>
      </c>
      <c r="D33" s="21">
        <v>2.4755941725478171E-2</v>
      </c>
    </row>
    <row r="34" spans="1:4" x14ac:dyDescent="0.35">
      <c r="A34" s="25">
        <v>43367</v>
      </c>
      <c r="B34" s="21">
        <v>-1.5668328157724665E-2</v>
      </c>
      <c r="C34" s="21">
        <v>-1.3262793878410445E-2</v>
      </c>
      <c r="D34" s="21">
        <v>4.9813705712219172E-2</v>
      </c>
    </row>
    <row r="35" spans="1:4" x14ac:dyDescent="0.35">
      <c r="A35" s="25">
        <v>43381</v>
      </c>
      <c r="B35" s="21">
        <v>7.3386903934665546E-3</v>
      </c>
      <c r="C35" s="21">
        <v>-3.4168895615249897E-2</v>
      </c>
      <c r="D35" s="21">
        <v>2.4536252649469736E-2</v>
      </c>
    </row>
    <row r="36" spans="1:4" x14ac:dyDescent="0.35">
      <c r="A36" s="25">
        <v>43388</v>
      </c>
      <c r="B36" s="21">
        <v>-2.1528533611010897E-3</v>
      </c>
      <c r="C36" s="21">
        <v>9.0681105878592225E-2</v>
      </c>
      <c r="D36" s="21">
        <v>-4.2865606771374618E-2</v>
      </c>
    </row>
    <row r="37" spans="1:4" x14ac:dyDescent="0.35">
      <c r="A37" s="25">
        <v>43395</v>
      </c>
      <c r="B37" s="21">
        <v>-2.3771700553162765E-2</v>
      </c>
      <c r="C37" s="21">
        <v>-1.7241806434505878E-2</v>
      </c>
      <c r="D37" s="21">
        <v>-1.5351178655761022E-2</v>
      </c>
    </row>
    <row r="38" spans="1:4" x14ac:dyDescent="0.35">
      <c r="A38" s="25">
        <v>43402</v>
      </c>
      <c r="B38" s="21">
        <v>8.5705392211121775E-3</v>
      </c>
      <c r="C38" s="21">
        <v>-1.2500162764231494E-2</v>
      </c>
      <c r="D38" s="21">
        <v>6.2118468098199445E-2</v>
      </c>
    </row>
    <row r="39" spans="1:4" x14ac:dyDescent="0.35">
      <c r="A39" s="25">
        <v>43409</v>
      </c>
      <c r="B39" s="21">
        <v>-4.3859719432543286E-3</v>
      </c>
      <c r="C39" s="21">
        <v>-4.2395558967685619E-2</v>
      </c>
      <c r="D39" s="21">
        <v>1.6222835506887384E-2</v>
      </c>
    </row>
    <row r="40" spans="1:4" x14ac:dyDescent="0.35">
      <c r="A40" s="25">
        <v>43416</v>
      </c>
      <c r="B40" s="21">
        <v>1.3100624045698056E-2</v>
      </c>
      <c r="C40" s="21">
        <v>-2.5250510968887103E-2</v>
      </c>
      <c r="D40" s="21">
        <v>1.7772169745797668E-2</v>
      </c>
    </row>
    <row r="41" spans="1:4" x14ac:dyDescent="0.35">
      <c r="A41" s="25">
        <v>43423</v>
      </c>
      <c r="B41" s="21">
        <v>1.720472544963076E-2</v>
      </c>
      <c r="C41" s="21">
        <v>-6.2476941955386708E-2</v>
      </c>
      <c r="D41" s="21">
        <v>-9.8850915881404152E-3</v>
      </c>
    </row>
    <row r="42" spans="1:4" x14ac:dyDescent="0.35">
      <c r="A42" s="25">
        <v>43430</v>
      </c>
      <c r="B42" s="21">
        <v>-1.5037877364540559E-2</v>
      </c>
      <c r="C42" s="21">
        <v>3.1032109247728461E-2</v>
      </c>
      <c r="D42" s="21">
        <v>-1.6867253965241635E-2</v>
      </c>
    </row>
    <row r="43" spans="1:4" x14ac:dyDescent="0.35">
      <c r="A43" s="25">
        <v>43437</v>
      </c>
      <c r="B43" s="21">
        <v>-4.3384015985981298E-3</v>
      </c>
      <c r="C43" s="21">
        <v>-4.8373584284215711E-2</v>
      </c>
      <c r="D43" s="21">
        <v>5.1926802368212205E-3</v>
      </c>
    </row>
    <row r="44" spans="1:4" x14ac:dyDescent="0.35">
      <c r="A44" s="25">
        <v>43444</v>
      </c>
      <c r="B44" s="21">
        <v>-1.7544309650909508E-2</v>
      </c>
      <c r="C44" s="21">
        <v>-3.1090587070031119E-2</v>
      </c>
      <c r="D44" s="21">
        <v>-5.3073464203364125E-2</v>
      </c>
    </row>
    <row r="45" spans="1:4" x14ac:dyDescent="0.35">
      <c r="A45" s="25">
        <v>43451</v>
      </c>
      <c r="B45" s="21">
        <v>3.5335725813110445E-3</v>
      </c>
      <c r="C45" s="21">
        <v>-1.2103022171243649E-2</v>
      </c>
      <c r="D45" s="21">
        <v>1.0007616074426413E-2</v>
      </c>
    </row>
    <row r="46" spans="1:4" x14ac:dyDescent="0.35">
      <c r="A46" s="25">
        <v>43458</v>
      </c>
      <c r="B46" s="21">
        <v>3.7642341602875447E-2</v>
      </c>
      <c r="C46" s="21">
        <v>1.9593693900401284E-2</v>
      </c>
      <c r="D46" s="21">
        <v>-2.6267135636687707E-3</v>
      </c>
    </row>
    <row r="47" spans="1:4" x14ac:dyDescent="0.35">
      <c r="A47" s="25">
        <v>43465</v>
      </c>
      <c r="B47" s="21">
        <v>-4.6818557536148879E-3</v>
      </c>
      <c r="C47" s="21">
        <v>-1.5037877364540559E-2</v>
      </c>
      <c r="D47" s="21">
        <v>2.4862793047520322E-2</v>
      </c>
    </row>
    <row r="48" spans="1:4" x14ac:dyDescent="0.35">
      <c r="A48" s="25">
        <v>43472</v>
      </c>
      <c r="B48" s="21">
        <v>-1.7079423451561474E-3</v>
      </c>
      <c r="C48" s="21">
        <v>1.5140048312150113E-3</v>
      </c>
      <c r="D48" s="21">
        <v>2.9966913963089838E-2</v>
      </c>
    </row>
    <row r="49" spans="1:4" x14ac:dyDescent="0.35">
      <c r="A49" s="25">
        <v>43486</v>
      </c>
      <c r="B49" s="21">
        <v>8.5324237258417558E-4</v>
      </c>
      <c r="C49" s="21">
        <v>-9.4023526783903934E-3</v>
      </c>
      <c r="D49" s="21">
        <v>1.6935044630998482E-2</v>
      </c>
    </row>
    <row r="50" spans="1:4" x14ac:dyDescent="0.35">
      <c r="A50" s="25">
        <v>43493</v>
      </c>
      <c r="B50" s="21">
        <v>-4.2735107773820497E-3</v>
      </c>
      <c r="C50" s="21">
        <v>1.140569224656556E-2</v>
      </c>
      <c r="D50" s="21">
        <v>2.0033825133197732E-2</v>
      </c>
    </row>
    <row r="51" spans="1:4" x14ac:dyDescent="0.35">
      <c r="A51" s="25">
        <v>43500</v>
      </c>
      <c r="B51" s="21">
        <v>0</v>
      </c>
      <c r="C51" s="21">
        <v>3.3300064071874295E-3</v>
      </c>
      <c r="D51" s="21">
        <v>-2.7467043554678182E-2</v>
      </c>
    </row>
    <row r="52" spans="1:4" x14ac:dyDescent="0.35">
      <c r="A52" s="25">
        <v>43507</v>
      </c>
      <c r="B52" s="21">
        <v>2.7456846233039289E-2</v>
      </c>
      <c r="C52" s="21">
        <v>3.9814252991848221E-3</v>
      </c>
      <c r="D52" s="21">
        <v>-1.1614976549214102E-2</v>
      </c>
    </row>
    <row r="53" spans="1:4" x14ac:dyDescent="0.35">
      <c r="A53" s="25">
        <v>43514</v>
      </c>
      <c r="B53" s="21">
        <v>-5.0125418235442863E-3</v>
      </c>
      <c r="C53" s="21">
        <v>1.642073021232749E-2</v>
      </c>
      <c r="D53" s="21">
        <v>-1.330933136878038E-2</v>
      </c>
    </row>
    <row r="54" spans="1:4" x14ac:dyDescent="0.35">
      <c r="A54" s="25">
        <v>43521</v>
      </c>
      <c r="B54" s="21">
        <v>-1.2642393415176468E-2</v>
      </c>
      <c r="C54" s="21">
        <v>-3.3115608784497437E-2</v>
      </c>
      <c r="D54" s="21">
        <v>6.2653499107203281E-3</v>
      </c>
    </row>
    <row r="55" spans="1:4" x14ac:dyDescent="0.35">
      <c r="A55" s="25">
        <v>43528</v>
      </c>
      <c r="B55" s="21">
        <v>-3.3984739591116212E-3</v>
      </c>
      <c r="C55" s="21">
        <v>-7.6234032743511218E-2</v>
      </c>
      <c r="D55" s="21">
        <v>-1.2619232479690485E-2</v>
      </c>
    </row>
    <row r="56" spans="1:4" x14ac:dyDescent="0.35">
      <c r="A56" s="25">
        <v>43535</v>
      </c>
      <c r="B56" s="21">
        <v>0</v>
      </c>
      <c r="C56" s="21">
        <v>5.1692923827393551E-2</v>
      </c>
      <c r="D56" s="21">
        <v>-1.9631908145795289E-3</v>
      </c>
    </row>
    <row r="57" spans="1:4" x14ac:dyDescent="0.35">
      <c r="A57" s="25">
        <v>43542</v>
      </c>
      <c r="B57" s="21">
        <v>-2.2376148729503619E-2</v>
      </c>
      <c r="C57" s="21">
        <v>-2.4451095864164423E-2</v>
      </c>
      <c r="D57" s="21">
        <v>2.018305593307863E-2</v>
      </c>
    </row>
    <row r="58" spans="1:4" x14ac:dyDescent="0.35">
      <c r="A58" s="25">
        <v>43549</v>
      </c>
      <c r="B58" s="21">
        <v>-4.7982643859198941E-3</v>
      </c>
      <c r="C58" s="21">
        <v>-3.3072748274022193E-2</v>
      </c>
      <c r="D58" s="21">
        <v>3.1841977546027009E-2</v>
      </c>
    </row>
    <row r="59" spans="1:4" x14ac:dyDescent="0.35">
      <c r="A59" s="25">
        <v>43556</v>
      </c>
      <c r="B59" s="21">
        <v>-8.7489069447610642E-4</v>
      </c>
      <c r="C59" s="21">
        <v>-4.2559614418796007E-2</v>
      </c>
      <c r="D59" s="21">
        <v>5.9213529962911494E-2</v>
      </c>
    </row>
    <row r="60" spans="1:4" x14ac:dyDescent="0.35">
      <c r="A60" s="25">
        <v>43563</v>
      </c>
      <c r="B60" s="21">
        <v>-3.5072372645654254E-3</v>
      </c>
      <c r="C60" s="21">
        <v>-8.4259403140717112E-3</v>
      </c>
      <c r="D60" s="21">
        <v>5.1403178459964852E-2</v>
      </c>
    </row>
    <row r="61" spans="1:4" x14ac:dyDescent="0.35">
      <c r="A61" s="25">
        <v>43570</v>
      </c>
      <c r="B61" s="21">
        <v>-7.4939737974080989E-3</v>
      </c>
      <c r="C61" s="21">
        <v>-1.4723241552893942E-2</v>
      </c>
      <c r="D61" s="21">
        <v>-2.9233176766405865E-2</v>
      </c>
    </row>
    <row r="62" spans="1:4" x14ac:dyDescent="0.35">
      <c r="A62" s="25">
        <v>43577</v>
      </c>
      <c r="B62" s="21">
        <v>-8.8889474172460393E-3</v>
      </c>
      <c r="C62" s="21">
        <v>-9.0637274104932428E-2</v>
      </c>
      <c r="D62" s="21">
        <v>-4.1341619327008791E-2</v>
      </c>
    </row>
    <row r="63" spans="1:4" x14ac:dyDescent="0.35">
      <c r="A63" s="25">
        <v>43584</v>
      </c>
      <c r="B63" s="21">
        <v>1.0215500784451858E-2</v>
      </c>
      <c r="C63" s="21">
        <v>-9.5908649449853889E-2</v>
      </c>
      <c r="D63" s="21">
        <v>4.0997622075594681E-2</v>
      </c>
    </row>
    <row r="64" spans="1:4" x14ac:dyDescent="0.35">
      <c r="A64" s="25">
        <v>43591</v>
      </c>
      <c r="B64" s="21">
        <v>4.4179368953616531E-4</v>
      </c>
      <c r="C64" s="21">
        <v>3.421508044451415E-2</v>
      </c>
      <c r="D64" s="21">
        <v>-2.402622535174723E-2</v>
      </c>
    </row>
    <row r="65" spans="1:4" x14ac:dyDescent="0.35">
      <c r="A65" s="25">
        <v>43598</v>
      </c>
      <c r="B65" s="21">
        <v>7.042282625412951E-3</v>
      </c>
      <c r="C65" s="21">
        <v>-9.3312177141651825E-2</v>
      </c>
      <c r="D65" s="21">
        <v>-2.6435211855928802E-4</v>
      </c>
    </row>
    <row r="66" spans="1:4" x14ac:dyDescent="0.35">
      <c r="A66" s="25">
        <v>43612</v>
      </c>
      <c r="B66" s="21">
        <v>4.7940819646743755E-3</v>
      </c>
      <c r="C66" s="21">
        <v>-2.5112700815075214E-2</v>
      </c>
      <c r="D66" s="21">
        <v>-5.1743791816399893E-3</v>
      </c>
    </row>
    <row r="67" spans="1:4" x14ac:dyDescent="0.35">
      <c r="A67" s="25">
        <v>43619</v>
      </c>
      <c r="B67" s="21">
        <v>7.3641225151350386E-3</v>
      </c>
      <c r="C67" s="21">
        <v>8.9833188851915283E-3</v>
      </c>
      <c r="D67" s="21">
        <v>6.2489175191496771E-2</v>
      </c>
    </row>
    <row r="68" spans="1:4" x14ac:dyDescent="0.35">
      <c r="A68" s="25">
        <v>43626</v>
      </c>
      <c r="B68" s="21">
        <v>-1.8293193047325376E-2</v>
      </c>
      <c r="C68" s="21">
        <v>2.0121403199421028E-2</v>
      </c>
      <c r="D68" s="21">
        <v>-3.8930760027004921E-2</v>
      </c>
    </row>
    <row r="69" spans="1:4" x14ac:dyDescent="0.35">
      <c r="A69" s="25">
        <v>43633</v>
      </c>
      <c r="B69" s="21">
        <v>-7.9435545675150473E-3</v>
      </c>
      <c r="C69" s="21">
        <v>3.5228691883744029E-2</v>
      </c>
      <c r="D69" s="21">
        <v>-3.2716777641532812E-3</v>
      </c>
    </row>
    <row r="70" spans="1:4" x14ac:dyDescent="0.35">
      <c r="A70" s="25">
        <v>43640</v>
      </c>
      <c r="B70" s="21">
        <v>1.1015753604485309E-2</v>
      </c>
      <c r="C70" s="21">
        <v>-1.6285741870785558E-2</v>
      </c>
      <c r="D70" s="21">
        <v>2.2242282078221718E-3</v>
      </c>
    </row>
    <row r="71" spans="1:4" x14ac:dyDescent="0.35">
      <c r="A71" s="25">
        <v>43647</v>
      </c>
      <c r="B71" s="21">
        <v>1.435743609831348E-2</v>
      </c>
      <c r="C71" s="21">
        <v>-4.9689708591315419E-2</v>
      </c>
      <c r="D71" s="21">
        <v>1.778267807485566E-2</v>
      </c>
    </row>
    <row r="72" spans="1:4" x14ac:dyDescent="0.35">
      <c r="A72" s="25">
        <v>43654</v>
      </c>
      <c r="B72" s="21">
        <v>1.1168500970576383E-2</v>
      </c>
      <c r="C72" s="21">
        <v>5.7353700847441276E-3</v>
      </c>
      <c r="D72" s="21">
        <v>-2.4217084276669135E-2</v>
      </c>
    </row>
    <row r="73" spans="1:4" x14ac:dyDescent="0.35">
      <c r="A73" s="25">
        <v>43661</v>
      </c>
      <c r="B73" s="21">
        <v>-6.8581494694540711E-3</v>
      </c>
      <c r="C73" s="21">
        <v>-1.9802627296179754E-2</v>
      </c>
      <c r="D73" s="21">
        <v>-1.7750056331916422E-2</v>
      </c>
    </row>
    <row r="74" spans="1:4" x14ac:dyDescent="0.35">
      <c r="A74" s="25">
        <v>43668</v>
      </c>
      <c r="B74" s="21">
        <v>0</v>
      </c>
      <c r="C74" s="21">
        <v>-1.6807118316381289E-2</v>
      </c>
      <c r="D74" s="21">
        <v>-9.9267107756716207E-3</v>
      </c>
    </row>
    <row r="75" spans="1:4" x14ac:dyDescent="0.35">
      <c r="A75" s="25">
        <v>43675</v>
      </c>
      <c r="B75" s="21">
        <v>4.2918520815410843E-3</v>
      </c>
      <c r="C75" s="21">
        <v>-5.949868806234943E-3</v>
      </c>
      <c r="D75" s="21">
        <v>-4.3165155420256396E-2</v>
      </c>
    </row>
    <row r="76" spans="1:4" x14ac:dyDescent="0.35">
      <c r="A76" s="25">
        <v>43682</v>
      </c>
      <c r="B76" s="21">
        <v>-1.7145310672405669E-3</v>
      </c>
      <c r="C76" s="21">
        <v>-5.3404373842947744E-2</v>
      </c>
      <c r="D76" s="21">
        <v>-6.3423033746905038E-4</v>
      </c>
    </row>
    <row r="77" spans="1:4" x14ac:dyDescent="0.35">
      <c r="A77" s="25">
        <v>43689</v>
      </c>
      <c r="B77" s="21">
        <v>1.2787898049755688E-2</v>
      </c>
      <c r="C77" s="21">
        <v>-3.7567404362779028E-2</v>
      </c>
      <c r="D77" s="21">
        <v>-2.579781366524378E-2</v>
      </c>
    </row>
    <row r="78" spans="1:4" x14ac:dyDescent="0.35">
      <c r="A78" s="25">
        <v>43696</v>
      </c>
      <c r="B78" s="21">
        <v>-2.5445306349947613E-3</v>
      </c>
      <c r="C78" s="21">
        <v>1.390843004613215E-2</v>
      </c>
      <c r="D78" s="21">
        <v>2.0481673285480565E-2</v>
      </c>
    </row>
    <row r="79" spans="1:4" x14ac:dyDescent="0.35">
      <c r="A79" s="25">
        <v>43703</v>
      </c>
      <c r="B79" s="21">
        <v>2.7226812700213952E-2</v>
      </c>
      <c r="C79" s="21">
        <v>6.4249876826577412E-3</v>
      </c>
      <c r="D79" s="21">
        <v>2.1186278122833496E-2</v>
      </c>
    </row>
    <row r="80" spans="1:4" x14ac:dyDescent="0.35">
      <c r="A80" s="25">
        <v>43710</v>
      </c>
      <c r="B80" s="21">
        <v>3.5319279007561336E-2</v>
      </c>
      <c r="C80" s="21">
        <v>-6.4249876826576622E-3</v>
      </c>
      <c r="D80" s="21">
        <v>2.1270825347133863E-2</v>
      </c>
    </row>
    <row r="81" spans="1:4" x14ac:dyDescent="0.35">
      <c r="A81" s="25">
        <v>43717</v>
      </c>
      <c r="B81" s="21">
        <v>-3.996807878520206E-3</v>
      </c>
      <c r="C81" s="21">
        <v>-5.6833474763165991E-2</v>
      </c>
      <c r="D81" s="21">
        <v>1.7229117580507054E-2</v>
      </c>
    </row>
    <row r="82" spans="1:4" x14ac:dyDescent="0.35">
      <c r="A82" s="25">
        <v>43724</v>
      </c>
      <c r="B82" s="21">
        <v>-4.8173517490440743E-3</v>
      </c>
      <c r="C82" s="21">
        <v>-5.8651194523981339E-3</v>
      </c>
      <c r="D82" s="21">
        <v>-4.3010818993905854E-3</v>
      </c>
    </row>
    <row r="83" spans="1:4" x14ac:dyDescent="0.35">
      <c r="A83" s="25">
        <v>43731</v>
      </c>
      <c r="B83" s="21">
        <v>-5.2451199531476558E-3</v>
      </c>
      <c r="C83" s="21">
        <v>9.2632802033608352E-2</v>
      </c>
      <c r="D83" s="21">
        <v>-1.7172468508600502E-2</v>
      </c>
    </row>
    <row r="84" spans="1:4" x14ac:dyDescent="0.35">
      <c r="A84" s="25">
        <v>43738</v>
      </c>
      <c r="B84" s="21">
        <v>1.9231361927887592E-2</v>
      </c>
      <c r="C84" s="21">
        <v>-6.8418543913013857E-2</v>
      </c>
      <c r="D84" s="21">
        <v>-2.3469944436241629E-2</v>
      </c>
    </row>
    <row r="85" spans="1:4" x14ac:dyDescent="0.35">
      <c r="A85" s="25">
        <v>43745</v>
      </c>
      <c r="B85" s="21">
        <v>-2.3837913552762504E-3</v>
      </c>
      <c r="C85" s="21">
        <v>-5.4067221270275703E-2</v>
      </c>
      <c r="D85" s="21">
        <v>3.3331268786449007E-2</v>
      </c>
    </row>
    <row r="86" spans="1:4" x14ac:dyDescent="0.35">
      <c r="A86" s="25">
        <v>43752</v>
      </c>
      <c r="B86" s="21">
        <v>0</v>
      </c>
      <c r="C86" s="21">
        <v>-4.0485885260002205E-3</v>
      </c>
      <c r="D86" s="21">
        <v>2.2496977638133322E-2</v>
      </c>
    </row>
    <row r="87" spans="1:4" x14ac:dyDescent="0.35">
      <c r="A87" s="25">
        <v>43759</v>
      </c>
      <c r="B87" s="21">
        <v>-4.3850977184185531E-3</v>
      </c>
      <c r="C87" s="21">
        <v>-3.7194370008048927E-2</v>
      </c>
      <c r="D87" s="21">
        <v>1.871571819594112E-2</v>
      </c>
    </row>
    <row r="88" spans="1:4" x14ac:dyDescent="0.35">
      <c r="A88" s="25">
        <v>43766</v>
      </c>
      <c r="B88" s="21">
        <v>-9.2314522727463232E-3</v>
      </c>
      <c r="C88" s="21">
        <v>-1.5915455305899457E-2</v>
      </c>
      <c r="D88" s="21">
        <v>-1.5113637810048184E-2</v>
      </c>
    </row>
    <row r="89" spans="1:4" x14ac:dyDescent="0.35">
      <c r="A89" s="25">
        <v>43773</v>
      </c>
      <c r="B89" s="21">
        <v>-5.2557226296711659E-3</v>
      </c>
      <c r="C89" s="21">
        <v>6.0184134756485576E-2</v>
      </c>
      <c r="D89" s="21">
        <v>1.5821720393728457E-2</v>
      </c>
    </row>
    <row r="90" spans="1:4" x14ac:dyDescent="0.35">
      <c r="A90" s="25">
        <v>43780</v>
      </c>
      <c r="B90" s="21">
        <v>-6.9148129905840187E-3</v>
      </c>
      <c r="C90" s="21">
        <v>-7.4185440488578683E-2</v>
      </c>
      <c r="D90" s="21">
        <v>-7.0808258368028668E-4</v>
      </c>
    </row>
    <row r="91" spans="1:4" x14ac:dyDescent="0.35">
      <c r="A91" s="25">
        <v>43794</v>
      </c>
      <c r="B91" s="21">
        <v>2.4390255993587892E-3</v>
      </c>
      <c r="C91" s="21">
        <v>-3.1623188430512185E-2</v>
      </c>
      <c r="D91" s="21">
        <v>-1.7581101416396221E-2</v>
      </c>
    </row>
    <row r="92" spans="1:4" x14ac:dyDescent="0.35">
      <c r="A92" s="25">
        <v>43801</v>
      </c>
      <c r="B92" s="21">
        <v>4.8602768822526626E-3</v>
      </c>
      <c r="C92" s="21">
        <v>-5.7867382320548687E-2</v>
      </c>
      <c r="D92" s="21">
        <v>4.9454398201396682E-3</v>
      </c>
    </row>
    <row r="93" spans="1:4" x14ac:dyDescent="0.35">
      <c r="A93" s="25">
        <v>43808</v>
      </c>
      <c r="B93" s="21">
        <v>-2.0408871631207123E-2</v>
      </c>
      <c r="C93" s="21">
        <v>8.4746269909722356E-3</v>
      </c>
      <c r="D93" s="21">
        <v>2.5486841923837055E-2</v>
      </c>
    </row>
    <row r="94" spans="1:4" x14ac:dyDescent="0.35">
      <c r="A94" s="25">
        <v>43815</v>
      </c>
      <c r="B94" s="21">
        <v>-5.789925190412523E-3</v>
      </c>
      <c r="C94" s="21">
        <v>-1.7021687569430524E-2</v>
      </c>
      <c r="D94" s="21">
        <v>1.440591261716662E-2</v>
      </c>
    </row>
    <row r="95" spans="1:4" x14ac:dyDescent="0.35">
      <c r="A95" s="25">
        <v>43822</v>
      </c>
      <c r="B95" s="21">
        <v>-7.0759920632526346E-3</v>
      </c>
      <c r="C95" s="21">
        <v>1.0672459890771759E-2</v>
      </c>
      <c r="D95" s="21">
        <v>2.9593318428746945E-2</v>
      </c>
    </row>
    <row r="96" spans="1:4" x14ac:dyDescent="0.35">
      <c r="A96" s="25">
        <v>43829</v>
      </c>
      <c r="B96" s="21">
        <v>-8.3577104739615776E-4</v>
      </c>
      <c r="C96" s="21">
        <v>-6.3897980987708981E-3</v>
      </c>
      <c r="D96" s="21">
        <v>1.1596390749080445E-2</v>
      </c>
    </row>
    <row r="97" spans="1:4" x14ac:dyDescent="0.35">
      <c r="A97" s="25">
        <v>43836</v>
      </c>
      <c r="B97" s="21">
        <v>-1.7714507932317755E-2</v>
      </c>
      <c r="C97" s="21">
        <v>5.2040878125043398E-2</v>
      </c>
      <c r="D97" s="21">
        <v>1.2432202837178103E-2</v>
      </c>
    </row>
    <row r="98" spans="1:4" x14ac:dyDescent="0.35">
      <c r="A98" s="25">
        <v>43843</v>
      </c>
      <c r="B98" s="21">
        <v>8.4746269909722356E-3</v>
      </c>
      <c r="C98" s="21">
        <v>5.6200100398137005E-2</v>
      </c>
      <c r="D98" s="21">
        <v>1.6555334036074128E-2</v>
      </c>
    </row>
    <row r="99" spans="1:4" x14ac:dyDescent="0.35">
      <c r="A99" s="25">
        <v>43850</v>
      </c>
      <c r="B99" s="21">
        <v>-1.689189590844829E-3</v>
      </c>
      <c r="C99" s="21">
        <v>-4.1101675685551918E-2</v>
      </c>
      <c r="D99" s="21">
        <v>1.1326093157551809E-2</v>
      </c>
    </row>
    <row r="100" spans="1:4" x14ac:dyDescent="0.35">
      <c r="A100" s="25">
        <v>43857</v>
      </c>
      <c r="B100" s="21">
        <v>2.215346607169514E-2</v>
      </c>
      <c r="C100" s="21">
        <v>-4.0040093533821189E-3</v>
      </c>
      <c r="D100" s="21">
        <v>-5.1354751658411198E-2</v>
      </c>
    </row>
  </sheetData>
  <mergeCells count="4">
    <mergeCell ref="A1:D3"/>
    <mergeCell ref="F22:H22"/>
    <mergeCell ref="I22:L23"/>
    <mergeCell ref="F23:H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23"/>
  <sheetViews>
    <sheetView topLeftCell="A20" workbookViewId="0">
      <selection activeCell="E9" sqref="E9"/>
    </sheetView>
  </sheetViews>
  <sheetFormatPr defaultRowHeight="14.5" x14ac:dyDescent="0.35"/>
  <cols>
    <col min="1" max="1" width="10.81640625" style="11" customWidth="1"/>
    <col min="2" max="2" width="9" style="11" customWidth="1"/>
    <col min="3" max="3" width="11.08984375" style="11" customWidth="1"/>
    <col min="4" max="4" width="10" style="11" customWidth="1"/>
    <col min="5" max="16384" width="8.7265625" style="11"/>
  </cols>
  <sheetData>
    <row r="1" spans="1:4" x14ac:dyDescent="0.35">
      <c r="A1" s="60" t="s">
        <v>174</v>
      </c>
      <c r="B1" s="60"/>
      <c r="C1" s="60"/>
      <c r="D1" s="60"/>
    </row>
    <row r="2" spans="1:4" x14ac:dyDescent="0.35">
      <c r="A2" s="60"/>
      <c r="B2" s="60"/>
      <c r="C2" s="60"/>
      <c r="D2" s="60"/>
    </row>
    <row r="3" spans="1:4" x14ac:dyDescent="0.35">
      <c r="A3" s="21" t="s">
        <v>3</v>
      </c>
      <c r="B3" s="21" t="s">
        <v>0</v>
      </c>
      <c r="C3" s="21" t="s">
        <v>1</v>
      </c>
      <c r="D3" s="21" t="s">
        <v>2</v>
      </c>
    </row>
    <row r="4" spans="1:4" x14ac:dyDescent="0.35">
      <c r="A4" s="25">
        <v>42030</v>
      </c>
      <c r="B4" s="21">
        <v>5.1780332541119765E-2</v>
      </c>
      <c r="C4" s="21">
        <v>-7.6308193063324301E-2</v>
      </c>
      <c r="D4" s="21">
        <v>-4.6852554572724206E-2</v>
      </c>
    </row>
    <row r="5" spans="1:4" x14ac:dyDescent="0.35">
      <c r="A5" s="25">
        <v>42037</v>
      </c>
      <c r="B5" s="21">
        <v>-3.0745376421722835E-2</v>
      </c>
      <c r="C5" s="21">
        <v>-8.8496152769824993E-3</v>
      </c>
      <c r="D5" s="21">
        <v>4.4677965334299567E-2</v>
      </c>
    </row>
    <row r="6" spans="1:4" x14ac:dyDescent="0.35">
      <c r="A6" s="25">
        <v>42051</v>
      </c>
      <c r="B6" s="21">
        <v>2.1171152232206315E-2</v>
      </c>
      <c r="C6" s="21">
        <v>-3.9045673768973103E-2</v>
      </c>
      <c r="D6" s="21">
        <v>5.7119067771599426E-2</v>
      </c>
    </row>
    <row r="7" spans="1:4" x14ac:dyDescent="0.35">
      <c r="A7" s="25">
        <v>42058</v>
      </c>
      <c r="B7" s="21">
        <v>-3.827254620487576E-2</v>
      </c>
      <c r="C7" s="21">
        <v>0</v>
      </c>
      <c r="D7" s="21">
        <v>1.5399215757880917E-2</v>
      </c>
    </row>
    <row r="8" spans="1:4" x14ac:dyDescent="0.35">
      <c r="A8" s="25">
        <v>42114</v>
      </c>
      <c r="B8" s="21">
        <v>3.6617363238223309E-2</v>
      </c>
      <c r="C8" s="21">
        <v>-4.5091571503065177E-2</v>
      </c>
      <c r="D8" s="21">
        <v>4.385188252884941E-2</v>
      </c>
    </row>
    <row r="9" spans="1:4" x14ac:dyDescent="0.35">
      <c r="A9" s="25">
        <v>42121</v>
      </c>
      <c r="B9" s="21">
        <v>1.6492462075725165E-2</v>
      </c>
      <c r="C9" s="21">
        <v>2.2320189090587601E-2</v>
      </c>
      <c r="D9" s="21">
        <v>1.5067432122119926E-2</v>
      </c>
    </row>
    <row r="10" spans="1:4" x14ac:dyDescent="0.35">
      <c r="A10" s="25">
        <v>42128</v>
      </c>
      <c r="B10" s="21">
        <v>3.2190687272051946E-2</v>
      </c>
      <c r="C10" s="21">
        <v>-4.1141943331175185E-2</v>
      </c>
      <c r="D10" s="21">
        <v>-1.8373220256619294E-2</v>
      </c>
    </row>
    <row r="11" spans="1:4" x14ac:dyDescent="0.35">
      <c r="A11" s="25">
        <v>42135</v>
      </c>
      <c r="B11" s="21">
        <v>-3.440356713058202E-2</v>
      </c>
      <c r="C11" s="21">
        <v>-3.0459207484708574E-2</v>
      </c>
      <c r="D11" s="21">
        <v>-5.9780981755080667E-3</v>
      </c>
    </row>
    <row r="12" spans="1:4" x14ac:dyDescent="0.35">
      <c r="A12" s="25">
        <v>42142</v>
      </c>
      <c r="B12" s="21">
        <v>2.2128798585300375E-3</v>
      </c>
      <c r="C12" s="21">
        <v>-7.2681551434804814E-2</v>
      </c>
      <c r="D12" s="21">
        <v>-9.3708851733068661E-3</v>
      </c>
    </row>
    <row r="13" spans="1:4" x14ac:dyDescent="0.35">
      <c r="A13" s="25">
        <v>42149</v>
      </c>
      <c r="B13" s="21">
        <v>-2.054560880889137E-2</v>
      </c>
      <c r="C13" s="21">
        <v>6.1276554820814594E-2</v>
      </c>
      <c r="D13" s="21">
        <v>-1.1498266687373023E-2</v>
      </c>
    </row>
    <row r="14" spans="1:4" x14ac:dyDescent="0.35">
      <c r="A14" s="25">
        <v>42170</v>
      </c>
      <c r="B14" s="21">
        <v>3.203935374461666E-2</v>
      </c>
      <c r="C14" s="21">
        <v>1.854050791574249E-2</v>
      </c>
      <c r="D14" s="21">
        <v>-1.3739720689678365E-2</v>
      </c>
    </row>
    <row r="15" spans="1:4" x14ac:dyDescent="0.35">
      <c r="A15" s="25">
        <v>42177</v>
      </c>
      <c r="B15" s="21">
        <v>2.2272635609123223E-2</v>
      </c>
      <c r="C15" s="21">
        <v>-4.7012181997054599E-2</v>
      </c>
      <c r="D15" s="21">
        <v>-1.3506114141322108E-2</v>
      </c>
    </row>
    <row r="16" spans="1:4" x14ac:dyDescent="0.35">
      <c r="A16" s="25">
        <v>42184</v>
      </c>
      <c r="B16" s="21">
        <v>4.3956114730381293E-3</v>
      </c>
      <c r="C16" s="21">
        <v>5.998818229253443E-3</v>
      </c>
      <c r="D16" s="21">
        <v>9.9101020356674578E-4</v>
      </c>
    </row>
    <row r="17" spans="1:4" x14ac:dyDescent="0.35">
      <c r="A17" s="25">
        <v>42191</v>
      </c>
      <c r="B17" s="21">
        <v>3.4062357459188626E-2</v>
      </c>
      <c r="C17" s="21">
        <v>-1.9324272826402814E-2</v>
      </c>
      <c r="D17" s="21">
        <v>5.5034358901180185E-3</v>
      </c>
    </row>
    <row r="18" spans="1:4" x14ac:dyDescent="0.35">
      <c r="A18" s="25">
        <v>42205</v>
      </c>
      <c r="B18" s="21">
        <v>-2.320186655697198E-3</v>
      </c>
      <c r="C18" s="21">
        <v>6.6894234830030222E-2</v>
      </c>
      <c r="D18" s="21">
        <v>-6.9494283492555972E-2</v>
      </c>
    </row>
    <row r="19" spans="1:4" x14ac:dyDescent="0.35">
      <c r="A19" s="25">
        <v>42212</v>
      </c>
      <c r="B19" s="21">
        <v>-1.0507977598415093E-2</v>
      </c>
      <c r="C19" s="21">
        <v>8.9948236662939579E-2</v>
      </c>
      <c r="D19" s="21">
        <v>2.5920890820029612E-2</v>
      </c>
    </row>
    <row r="20" spans="1:4" x14ac:dyDescent="0.35">
      <c r="A20" s="25">
        <v>42219</v>
      </c>
      <c r="B20" s="21">
        <v>1.3600365064684469E-2</v>
      </c>
      <c r="C20" s="21">
        <v>7.6562714104372903E-2</v>
      </c>
      <c r="D20" s="21">
        <v>2.5940021008615886E-2</v>
      </c>
    </row>
    <row r="21" spans="1:4" x14ac:dyDescent="0.35">
      <c r="A21" s="25">
        <v>42233</v>
      </c>
      <c r="B21" s="21">
        <v>2.7009459907491363E-2</v>
      </c>
      <c r="C21" s="21">
        <v>-3.1090587070031119E-2</v>
      </c>
      <c r="D21" s="21">
        <v>-6.3365846993133537E-2</v>
      </c>
    </row>
    <row r="22" spans="1:4" x14ac:dyDescent="0.35">
      <c r="A22" s="25">
        <v>42247</v>
      </c>
      <c r="B22" s="21">
        <v>4.7024938644862777E-2</v>
      </c>
      <c r="C22" s="21">
        <v>5.2219439811516249E-3</v>
      </c>
      <c r="D22" s="21">
        <v>-1.1560822401075971E-2</v>
      </c>
    </row>
    <row r="23" spans="1:4" x14ac:dyDescent="0.35">
      <c r="A23" s="25">
        <v>42254</v>
      </c>
      <c r="B23" s="21">
        <v>4.1528458696582275E-2</v>
      </c>
      <c r="C23" s="21">
        <v>-1.0471299867295366E-2</v>
      </c>
      <c r="D23" s="21">
        <v>1.8911257831171811E-3</v>
      </c>
    </row>
    <row r="24" spans="1:4" x14ac:dyDescent="0.35">
      <c r="A24" s="25">
        <v>42261</v>
      </c>
      <c r="B24" s="21">
        <v>1.6807118316381191E-2</v>
      </c>
      <c r="C24" s="21">
        <v>-2.0202707317519355E-2</v>
      </c>
      <c r="D24" s="21">
        <v>1.8717123952937991E-2</v>
      </c>
    </row>
    <row r="25" spans="1:4" x14ac:dyDescent="0.35">
      <c r="A25" s="25">
        <v>42268</v>
      </c>
      <c r="B25" s="21">
        <v>-1.3423020332140661E-2</v>
      </c>
      <c r="C25" s="21">
        <v>-4.8414294967487607E-2</v>
      </c>
      <c r="D25" s="21">
        <v>-7.0446227400083189E-3</v>
      </c>
    </row>
    <row r="26" spans="1:4" x14ac:dyDescent="0.35">
      <c r="A26" s="25">
        <v>42275</v>
      </c>
      <c r="B26" s="21">
        <v>1.2756131344436882E-2</v>
      </c>
      <c r="C26" s="21">
        <v>-4.1432853736205394E-2</v>
      </c>
      <c r="D26" s="21">
        <v>-1.5729301908543918E-2</v>
      </c>
    </row>
    <row r="27" spans="1:4" x14ac:dyDescent="0.35">
      <c r="A27" s="25">
        <v>42289</v>
      </c>
      <c r="B27" s="21">
        <v>2.1918685707646275E-2</v>
      </c>
      <c r="C27" s="21">
        <v>-3.7573480564423778E-2</v>
      </c>
      <c r="D27" s="21">
        <v>3.1559220180518877E-2</v>
      </c>
    </row>
    <row r="28" spans="1:4" x14ac:dyDescent="0.35">
      <c r="A28" s="25">
        <v>42296</v>
      </c>
      <c r="B28" s="21">
        <v>1.0111309604320695E-2</v>
      </c>
      <c r="C28" s="21">
        <v>-3.3840979842405684E-3</v>
      </c>
      <c r="D28" s="21">
        <v>2.1568696658455202E-2</v>
      </c>
    </row>
    <row r="29" spans="1:4" x14ac:dyDescent="0.35">
      <c r="A29" s="25">
        <v>42303</v>
      </c>
      <c r="B29" s="21">
        <v>3.8807895148553886E-2</v>
      </c>
      <c r="C29" s="21">
        <v>-4.0351295523567463E-2</v>
      </c>
      <c r="D29" s="21">
        <v>8.8407564604479915E-4</v>
      </c>
    </row>
    <row r="30" spans="1:4" x14ac:dyDescent="0.35">
      <c r="A30" s="25">
        <v>42310</v>
      </c>
      <c r="B30" s="21">
        <v>-3.9478810973787463E-2</v>
      </c>
      <c r="C30" s="21">
        <v>-2.1403908663153604E-2</v>
      </c>
      <c r="D30" s="21">
        <v>3.8570483531325341E-2</v>
      </c>
    </row>
    <row r="31" spans="1:4" x14ac:dyDescent="0.35">
      <c r="A31" s="25">
        <v>42317</v>
      </c>
      <c r="B31" s="21">
        <v>-3.0247040368424939E-3</v>
      </c>
      <c r="C31" s="21">
        <v>-2.6798193154724047E-2</v>
      </c>
      <c r="D31" s="21">
        <v>-7.3604257838773418E-3</v>
      </c>
    </row>
    <row r="32" spans="1:4" x14ac:dyDescent="0.35">
      <c r="A32" s="25">
        <v>42338</v>
      </c>
      <c r="B32" s="21">
        <v>1.1540296738866158E-2</v>
      </c>
      <c r="C32" s="21">
        <v>-4.3603637482132022E-2</v>
      </c>
      <c r="D32" s="21">
        <v>-1.4451118538174598E-2</v>
      </c>
    </row>
    <row r="33" spans="1:4" x14ac:dyDescent="0.35">
      <c r="A33" s="25">
        <v>42345</v>
      </c>
      <c r="B33" s="21">
        <v>0</v>
      </c>
      <c r="C33" s="21">
        <v>2.8828351899977595E-2</v>
      </c>
      <c r="D33" s="21">
        <v>-4.8717386613997875E-2</v>
      </c>
    </row>
    <row r="34" spans="1:4" x14ac:dyDescent="0.35">
      <c r="A34" s="25">
        <v>42352</v>
      </c>
      <c r="B34" s="21">
        <v>5.550623741740271E-2</v>
      </c>
      <c r="C34" s="21">
        <v>-3.7220009536226013E-2</v>
      </c>
      <c r="D34" s="21">
        <v>6.7018934844012617E-3</v>
      </c>
    </row>
    <row r="35" spans="1:4" x14ac:dyDescent="0.35">
      <c r="A35" s="25">
        <v>42359</v>
      </c>
      <c r="B35" s="21">
        <v>3.9295642371965089E-2</v>
      </c>
      <c r="C35" s="21">
        <v>-3.1386313820670718E-2</v>
      </c>
      <c r="D35" s="21">
        <v>2.5282385840892256E-2</v>
      </c>
    </row>
    <row r="36" spans="1:4" x14ac:dyDescent="0.35">
      <c r="A36" s="25">
        <v>42366</v>
      </c>
      <c r="B36" s="21">
        <v>1.117627386400501E-2</v>
      </c>
      <c r="C36" s="21">
        <v>2.8573372444056163E-2</v>
      </c>
      <c r="D36" s="21">
        <v>-7.8973350600052743E-4</v>
      </c>
    </row>
    <row r="37" spans="1:4" x14ac:dyDescent="0.35">
      <c r="A37" s="25">
        <v>42373</v>
      </c>
      <c r="B37" s="21">
        <v>3.9180001513817932E-2</v>
      </c>
      <c r="C37" s="21">
        <v>2.0906684819313643E-2</v>
      </c>
      <c r="D37" s="21">
        <v>-4.4528076688758376E-2</v>
      </c>
    </row>
    <row r="38" spans="1:4" x14ac:dyDescent="0.35">
      <c r="A38" s="25">
        <v>42401</v>
      </c>
      <c r="B38" s="21">
        <v>2.1881498982088743E-2</v>
      </c>
      <c r="C38" s="21">
        <v>5.7398538706032211E-2</v>
      </c>
      <c r="D38" s="21">
        <v>7.2277031214532635E-3</v>
      </c>
    </row>
    <row r="39" spans="1:4" x14ac:dyDescent="0.35">
      <c r="A39" s="25">
        <v>42415</v>
      </c>
      <c r="B39" s="21">
        <v>3.1032109247728461E-2</v>
      </c>
      <c r="C39" s="21">
        <v>1.660415505203516E-2</v>
      </c>
      <c r="D39" s="21">
        <v>7.6492355205702245E-2</v>
      </c>
    </row>
    <row r="40" spans="1:4" x14ac:dyDescent="0.35">
      <c r="A40" s="25">
        <v>42422</v>
      </c>
      <c r="B40" s="21">
        <v>0</v>
      </c>
      <c r="C40" s="21">
        <v>-1.204833851617448E-2</v>
      </c>
      <c r="D40" s="21">
        <v>3.6911634141398281E-2</v>
      </c>
    </row>
    <row r="41" spans="1:4" x14ac:dyDescent="0.35">
      <c r="A41" s="25">
        <v>42429</v>
      </c>
      <c r="B41" s="21">
        <v>3.4133006369458617E-2</v>
      </c>
      <c r="C41" s="21">
        <v>1.0550210895152392E-2</v>
      </c>
      <c r="D41" s="21">
        <v>2.5555449173096548E-2</v>
      </c>
    </row>
    <row r="42" spans="1:4" x14ac:dyDescent="0.35">
      <c r="A42" s="25">
        <v>42436</v>
      </c>
      <c r="B42" s="21">
        <v>1.2008149628396561E-2</v>
      </c>
      <c r="C42" s="21">
        <v>-1.2066511413116479E-2</v>
      </c>
      <c r="D42" s="21">
        <v>2.4742280663515004E-3</v>
      </c>
    </row>
    <row r="43" spans="1:4" x14ac:dyDescent="0.35">
      <c r="A43" s="25">
        <v>42443</v>
      </c>
      <c r="B43" s="21">
        <v>7.9260652724207226E-3</v>
      </c>
      <c r="C43" s="21">
        <v>1.516300517964008E-3</v>
      </c>
      <c r="D43" s="21">
        <v>2.833357449201902E-2</v>
      </c>
    </row>
    <row r="44" spans="1:4" x14ac:dyDescent="0.35">
      <c r="A44" s="25">
        <v>42450</v>
      </c>
      <c r="B44" s="21">
        <v>-6.6006840313520242E-3</v>
      </c>
      <c r="C44" s="21">
        <v>0</v>
      </c>
      <c r="D44" s="21">
        <v>-2.979904462056561E-2</v>
      </c>
    </row>
    <row r="45" spans="1:4" x14ac:dyDescent="0.35">
      <c r="A45" s="25">
        <v>42464</v>
      </c>
      <c r="B45" s="21">
        <v>-5.610112890766788E-3</v>
      </c>
      <c r="C45" s="21">
        <v>2.3989156370022576E-2</v>
      </c>
      <c r="D45" s="21">
        <v>3.9745115594557651E-2</v>
      </c>
    </row>
    <row r="46" spans="1:4" x14ac:dyDescent="0.35">
      <c r="A46" s="25">
        <v>42471</v>
      </c>
      <c r="B46" s="21">
        <v>1.2578782206860185E-2</v>
      </c>
      <c r="C46" s="21">
        <v>-1.1922644956906146E-2</v>
      </c>
      <c r="D46" s="21">
        <v>5.4961725718581711E-2</v>
      </c>
    </row>
    <row r="47" spans="1:4" x14ac:dyDescent="0.35">
      <c r="A47" s="25">
        <v>42478</v>
      </c>
      <c r="B47" s="21">
        <v>3.4133006369458617E-2</v>
      </c>
      <c r="C47" s="21">
        <v>-4.4451762570833921E-2</v>
      </c>
      <c r="D47" s="21">
        <v>1.6213200713722214E-2</v>
      </c>
    </row>
    <row r="48" spans="1:4" x14ac:dyDescent="0.35">
      <c r="A48" s="25">
        <v>42485</v>
      </c>
      <c r="B48" s="21">
        <v>-4.8119248344198458E-2</v>
      </c>
      <c r="C48" s="21">
        <v>-6.9776877799160197E-2</v>
      </c>
      <c r="D48" s="21">
        <v>1.8791402617026522E-2</v>
      </c>
    </row>
    <row r="49" spans="1:4" x14ac:dyDescent="0.35">
      <c r="A49" s="25">
        <v>42492</v>
      </c>
      <c r="B49" s="21">
        <v>-4.234304138788344E-3</v>
      </c>
      <c r="C49" s="21">
        <v>8.3682496705165792E-3</v>
      </c>
      <c r="D49" s="21">
        <v>-2.3835028174973068E-2</v>
      </c>
    </row>
    <row r="50" spans="1:4" x14ac:dyDescent="0.35">
      <c r="A50" s="25">
        <v>42499</v>
      </c>
      <c r="B50" s="21">
        <v>-1.415428403330728E-3</v>
      </c>
      <c r="C50" s="21">
        <v>-1.6680571006970587E-3</v>
      </c>
      <c r="D50" s="21">
        <v>3.5579864600029155E-3</v>
      </c>
    </row>
    <row r="51" spans="1:4" x14ac:dyDescent="0.35">
      <c r="A51" s="25">
        <v>42506</v>
      </c>
      <c r="B51" s="21">
        <v>4.2402890388854421E-3</v>
      </c>
      <c r="C51" s="21">
        <v>4.9958471933716697E-3</v>
      </c>
      <c r="D51" s="21">
        <v>6.8321457675771108E-3</v>
      </c>
    </row>
    <row r="52" spans="1:4" x14ac:dyDescent="0.35">
      <c r="A52" s="25">
        <v>42520</v>
      </c>
      <c r="B52" s="21">
        <v>2.1535152551297961E-2</v>
      </c>
      <c r="C52" s="21">
        <v>-3.8874152761664831E-2</v>
      </c>
      <c r="D52" s="21">
        <v>-1.2160729944239406E-2</v>
      </c>
    </row>
    <row r="53" spans="1:4" x14ac:dyDescent="0.35">
      <c r="A53" s="25">
        <v>42527</v>
      </c>
      <c r="B53" s="21">
        <v>-3.9380512871308525E-2</v>
      </c>
      <c r="C53" s="21">
        <v>7.4622640204197108E-2</v>
      </c>
      <c r="D53" s="21">
        <v>1.4410449678254994E-2</v>
      </c>
    </row>
    <row r="54" spans="1:4" x14ac:dyDescent="0.35">
      <c r="A54" s="25">
        <v>42534</v>
      </c>
      <c r="B54" s="21">
        <v>-1.2543718478530285E-2</v>
      </c>
      <c r="C54" s="21">
        <v>-3.0562650410166696E-2</v>
      </c>
      <c r="D54" s="21">
        <v>-3.6617363238223309E-2</v>
      </c>
    </row>
    <row r="55" spans="1:4" x14ac:dyDescent="0.35">
      <c r="A55" s="25">
        <v>42541</v>
      </c>
      <c r="B55" s="21">
        <v>-4.1523502791745506E-2</v>
      </c>
      <c r="C55" s="21">
        <v>-1.2142386825725425E-2</v>
      </c>
      <c r="D55" s="21">
        <v>3.5868018879442493E-2</v>
      </c>
    </row>
    <row r="56" spans="1:4" x14ac:dyDescent="0.35">
      <c r="A56" s="25">
        <v>42548</v>
      </c>
      <c r="B56" s="21">
        <v>2.9197101033348462E-3</v>
      </c>
      <c r="C56" s="21">
        <v>1.2142386825725561E-2</v>
      </c>
      <c r="D56" s="21">
        <v>3.3676364848380792E-3</v>
      </c>
    </row>
    <row r="57" spans="1:4" x14ac:dyDescent="0.35">
      <c r="A57" s="25">
        <v>42555</v>
      </c>
      <c r="B57" s="21">
        <v>1.1594332780919227E-2</v>
      </c>
      <c r="C57" s="21">
        <v>-4.7670102018130031E-2</v>
      </c>
      <c r="D57" s="21">
        <v>4.1750601166954861E-3</v>
      </c>
    </row>
    <row r="58" spans="1:4" x14ac:dyDescent="0.35">
      <c r="A58" s="25">
        <v>42562</v>
      </c>
      <c r="B58" s="21">
        <v>-8.6831225734608809E-3</v>
      </c>
      <c r="C58" s="21">
        <v>-3.8714512180690393E-2</v>
      </c>
      <c r="D58" s="21">
        <v>2.7228042438734713E-2</v>
      </c>
    </row>
    <row r="59" spans="1:4" x14ac:dyDescent="0.35">
      <c r="A59" s="25">
        <v>42569</v>
      </c>
      <c r="B59" s="21">
        <v>-1.1696039763191298E-2</v>
      </c>
      <c r="C59" s="21">
        <v>5.8410762156414303E-2</v>
      </c>
      <c r="D59" s="21">
        <v>-2.319513942233386E-3</v>
      </c>
    </row>
    <row r="60" spans="1:4" x14ac:dyDescent="0.35">
      <c r="A60" s="25">
        <v>42576</v>
      </c>
      <c r="B60" s="21">
        <v>5.8651194523980576E-3</v>
      </c>
      <c r="C60" s="21">
        <v>8.656801630845902E-2</v>
      </c>
      <c r="D60" s="21">
        <v>9.7491293923416336E-3</v>
      </c>
    </row>
    <row r="61" spans="1:4" x14ac:dyDescent="0.35">
      <c r="A61" s="25">
        <v>42583</v>
      </c>
      <c r="B61" s="21">
        <v>5.1293294387550481E-2</v>
      </c>
      <c r="C61" s="21">
        <v>-1.1447385840350835E-2</v>
      </c>
      <c r="D61" s="21">
        <v>-3.3112613036560315E-3</v>
      </c>
    </row>
    <row r="62" spans="1:4" x14ac:dyDescent="0.35">
      <c r="A62" s="25">
        <v>42590</v>
      </c>
      <c r="B62" s="21">
        <v>-2.5317807984289897E-2</v>
      </c>
      <c r="C62" s="21">
        <v>-4.7146778425702078E-2</v>
      </c>
      <c r="D62" s="21">
        <v>5.4648874052540741E-3</v>
      </c>
    </row>
    <row r="63" spans="1:4" x14ac:dyDescent="0.35">
      <c r="A63" s="25">
        <v>42597</v>
      </c>
      <c r="B63" s="21">
        <v>1.1331566009550018E-2</v>
      </c>
      <c r="C63" s="21">
        <v>2.8889009852137069E-2</v>
      </c>
      <c r="D63" s="21">
        <v>-2.6522898948902019E-2</v>
      </c>
    </row>
    <row r="64" spans="1:4" x14ac:dyDescent="0.35">
      <c r="A64" s="25">
        <v>42604</v>
      </c>
      <c r="B64" s="21">
        <v>4.5431074682398001E-2</v>
      </c>
      <c r="C64" s="21">
        <v>1.496287267671232E-2</v>
      </c>
      <c r="D64" s="21">
        <v>6.7273180607424835E-2</v>
      </c>
    </row>
    <row r="65" spans="1:4" x14ac:dyDescent="0.35">
      <c r="A65" s="25">
        <v>42611</v>
      </c>
      <c r="B65" s="21">
        <v>-1.0825545504922447E-2</v>
      </c>
      <c r="C65" s="21">
        <v>2.2839491969822736E-2</v>
      </c>
      <c r="D65" s="21">
        <v>1.1159531140159709E-2</v>
      </c>
    </row>
    <row r="66" spans="1:4" x14ac:dyDescent="0.35">
      <c r="A66" s="25">
        <v>42618</v>
      </c>
      <c r="B66" s="21">
        <v>0</v>
      </c>
      <c r="C66" s="21">
        <v>2.7050177533026042E-2</v>
      </c>
      <c r="D66" s="21">
        <v>3.1629546336090913E-2</v>
      </c>
    </row>
    <row r="67" spans="1:4" x14ac:dyDescent="0.35">
      <c r="A67" s="25">
        <v>42625</v>
      </c>
      <c r="B67" s="21">
        <v>2.5521868795119338E-2</v>
      </c>
      <c r="C67" s="21">
        <v>1.557663892873732E-2</v>
      </c>
      <c r="D67" s="21">
        <v>-3.0812886429534905E-2</v>
      </c>
    </row>
    <row r="68" spans="1:4" x14ac:dyDescent="0.35">
      <c r="A68" s="25">
        <v>42639</v>
      </c>
      <c r="B68" s="21">
        <v>-7.3801072976225337E-3</v>
      </c>
      <c r="C68" s="21">
        <v>-1.6023649468157063E-2</v>
      </c>
      <c r="D68" s="21">
        <v>-4.1509799760933996E-2</v>
      </c>
    </row>
    <row r="69" spans="1:4" x14ac:dyDescent="0.35">
      <c r="A69" s="25">
        <v>42646</v>
      </c>
      <c r="B69" s="21">
        <v>-3.3135561596098789E-2</v>
      </c>
      <c r="C69" s="21">
        <v>-7.3692301065483327E-3</v>
      </c>
      <c r="D69" s="21">
        <v>2.3123990086664367E-2</v>
      </c>
    </row>
    <row r="70" spans="1:4" x14ac:dyDescent="0.35">
      <c r="A70" s="25">
        <v>42653</v>
      </c>
      <c r="B70" s="21">
        <v>-1.5325673497781163E-3</v>
      </c>
      <c r="C70" s="21">
        <v>-4.2302379690689389E-2</v>
      </c>
      <c r="D70" s="21">
        <v>-1.3605652055778709E-2</v>
      </c>
    </row>
    <row r="71" spans="1:4" x14ac:dyDescent="0.35">
      <c r="A71" s="25">
        <v>42667</v>
      </c>
      <c r="B71" s="21">
        <v>-2.6231012148869758E-2</v>
      </c>
      <c r="C71" s="21">
        <v>-1.2461220437812002E-2</v>
      </c>
      <c r="D71" s="21">
        <v>5.2415952276730973E-3</v>
      </c>
    </row>
    <row r="72" spans="1:4" x14ac:dyDescent="0.35">
      <c r="A72" s="25">
        <v>42674</v>
      </c>
      <c r="B72" s="21">
        <v>1.1560822401076006E-2</v>
      </c>
      <c r="C72" s="21">
        <v>-7.8678612006136787E-3</v>
      </c>
      <c r="D72" s="21">
        <v>-4.4192839233540823E-2</v>
      </c>
    </row>
    <row r="73" spans="1:4" x14ac:dyDescent="0.35">
      <c r="A73" s="25">
        <v>42681</v>
      </c>
      <c r="B73" s="21">
        <v>3.3901551675681416E-2</v>
      </c>
      <c r="C73" s="21">
        <v>-4.7506027585978647E-3</v>
      </c>
      <c r="D73" s="21">
        <v>5.9556780835624393E-2</v>
      </c>
    </row>
    <row r="74" spans="1:4" x14ac:dyDescent="0.35">
      <c r="A74" s="25">
        <v>42688</v>
      </c>
      <c r="B74" s="21">
        <v>5.2562330090855508E-2</v>
      </c>
      <c r="C74" s="21">
        <v>4.7506027585977988E-3</v>
      </c>
      <c r="D74" s="21">
        <v>-9.6830574853678138E-3</v>
      </c>
    </row>
    <row r="75" spans="1:4" x14ac:dyDescent="0.35">
      <c r="A75" s="25">
        <v>42695</v>
      </c>
      <c r="B75" s="21">
        <v>7.5019106517946917E-3</v>
      </c>
      <c r="C75" s="21">
        <v>-9.5238815112554786E-3</v>
      </c>
      <c r="D75" s="21">
        <v>6.6452715887930142E-2</v>
      </c>
    </row>
    <row r="76" spans="1:4" x14ac:dyDescent="0.35">
      <c r="A76" s="25">
        <v>42702</v>
      </c>
      <c r="B76" s="21">
        <v>5.2413742684040136E-2</v>
      </c>
      <c r="C76" s="21">
        <v>6.0343129907468436E-2</v>
      </c>
      <c r="D76" s="21">
        <v>-6.0045214181915982E-3</v>
      </c>
    </row>
    <row r="77" spans="1:4" x14ac:dyDescent="0.35">
      <c r="A77" s="25">
        <v>42709</v>
      </c>
      <c r="B77" s="21">
        <v>2.2441334472680454E-2</v>
      </c>
      <c r="C77" s="21">
        <v>6.2565855991738306E-2</v>
      </c>
      <c r="D77" s="21">
        <v>6.2379668023473979E-2</v>
      </c>
    </row>
    <row r="78" spans="1:4" x14ac:dyDescent="0.35">
      <c r="A78" s="25">
        <v>42716</v>
      </c>
      <c r="B78" s="21">
        <v>-8.3565945909414175E-3</v>
      </c>
      <c r="C78" s="21">
        <v>9.8246404285181003E-3</v>
      </c>
      <c r="D78" s="21">
        <v>2.4683986980648696E-2</v>
      </c>
    </row>
    <row r="79" spans="1:4" x14ac:dyDescent="0.35">
      <c r="A79" s="25">
        <v>42723</v>
      </c>
      <c r="B79" s="21">
        <v>5.5788150270389336E-3</v>
      </c>
      <c r="C79" s="21">
        <v>-6.3421826437495943E-2</v>
      </c>
      <c r="D79" s="21">
        <v>-1.5940056384042972E-2</v>
      </c>
    </row>
    <row r="80" spans="1:4" x14ac:dyDescent="0.35">
      <c r="A80" s="25">
        <v>42730</v>
      </c>
      <c r="B80" s="21">
        <v>-5.5788150270389978E-3</v>
      </c>
      <c r="C80" s="21">
        <v>3.3653505041642363E-2</v>
      </c>
      <c r="D80" s="21">
        <v>1.2195273093818206E-2</v>
      </c>
    </row>
    <row r="81" spans="1:4" x14ac:dyDescent="0.35">
      <c r="A81" s="25">
        <v>42744</v>
      </c>
      <c r="B81" s="21">
        <v>3.0459207484708439E-2</v>
      </c>
      <c r="C81" s="21">
        <v>2.2305757514298186E-2</v>
      </c>
      <c r="D81" s="21">
        <v>-3.4509816210688313E-2</v>
      </c>
    </row>
    <row r="82" spans="1:4" x14ac:dyDescent="0.35">
      <c r="A82" s="25">
        <v>42751</v>
      </c>
      <c r="B82" s="21">
        <v>-1.1494379425735134E-2</v>
      </c>
      <c r="C82" s="21">
        <v>2.8987536873252187E-2</v>
      </c>
      <c r="D82" s="21">
        <v>1.5584418424825499E-2</v>
      </c>
    </row>
    <row r="83" spans="1:4" x14ac:dyDescent="0.35">
      <c r="A83" s="25">
        <v>42758</v>
      </c>
      <c r="B83" s="21">
        <v>1.2921931416920588E-2</v>
      </c>
      <c r="C83" s="21">
        <v>-7.168489478612516E-3</v>
      </c>
      <c r="D83" s="21">
        <v>6.6015130574268388E-2</v>
      </c>
    </row>
    <row r="84" spans="1:4" x14ac:dyDescent="0.35">
      <c r="A84" s="25">
        <v>42765</v>
      </c>
      <c r="B84" s="21">
        <v>-6.0094614962971048E-3</v>
      </c>
      <c r="C84" s="21">
        <v>1.4285957247476434E-2</v>
      </c>
      <c r="D84" s="21">
        <v>-2.9033565733355533E-2</v>
      </c>
    </row>
    <row r="85" spans="1:4" x14ac:dyDescent="0.35">
      <c r="A85" s="25">
        <v>42772</v>
      </c>
      <c r="B85" s="21">
        <v>-9.227285769074894E-3</v>
      </c>
      <c r="C85" s="21">
        <v>-1.7167803622365446E-2</v>
      </c>
      <c r="D85" s="21">
        <v>-4.8934018014174151E-2</v>
      </c>
    </row>
    <row r="86" spans="1:4" x14ac:dyDescent="0.35">
      <c r="A86" s="25">
        <v>42779</v>
      </c>
      <c r="B86" s="21">
        <v>-4.9368475468688933E-3</v>
      </c>
      <c r="C86" s="21">
        <v>-3.0771658666753545E-2</v>
      </c>
      <c r="D86" s="21">
        <v>-6.0424786265687625E-5</v>
      </c>
    </row>
    <row r="87" spans="1:4" x14ac:dyDescent="0.35">
      <c r="A87" s="25">
        <v>42786</v>
      </c>
      <c r="B87" s="21">
        <v>-1.0241494052196907E-2</v>
      </c>
      <c r="C87" s="21">
        <v>2.2075951699199826E-2</v>
      </c>
      <c r="D87" s="21">
        <v>1.2084592159701689E-4</v>
      </c>
    </row>
    <row r="88" spans="1:4" x14ac:dyDescent="0.35">
      <c r="A88" s="25">
        <v>42793</v>
      </c>
      <c r="B88" s="21">
        <v>2.350177344953673E-3</v>
      </c>
      <c r="C88" s="21">
        <v>-7.242983784481459E-2</v>
      </c>
      <c r="D88" s="21">
        <v>-6.7291333303695113E-3</v>
      </c>
    </row>
    <row r="89" spans="1:4" x14ac:dyDescent="0.35">
      <c r="A89" s="25">
        <v>42800</v>
      </c>
      <c r="B89" s="21">
        <v>-3.5238044189788743E-2</v>
      </c>
      <c r="C89" s="21">
        <v>-8.1478270725948113E-2</v>
      </c>
      <c r="D89" s="21">
        <v>-4.2877024356391881E-2</v>
      </c>
    </row>
    <row r="90" spans="1:4" x14ac:dyDescent="0.35">
      <c r="A90" s="25">
        <v>42807</v>
      </c>
      <c r="B90" s="21">
        <v>-1.0695289116747919E-2</v>
      </c>
      <c r="C90" s="21">
        <v>-1.7123706078591514E-2</v>
      </c>
      <c r="D90" s="21">
        <v>2.2910149995759108E-2</v>
      </c>
    </row>
    <row r="91" spans="1:4" x14ac:dyDescent="0.35">
      <c r="A91" s="25">
        <v>42814</v>
      </c>
      <c r="B91" s="21">
        <v>1.0087201533400897E-2</v>
      </c>
      <c r="C91" s="21">
        <v>-1.5666116744399463E-2</v>
      </c>
      <c r="D91" s="21">
        <v>2.0696535100776455E-2</v>
      </c>
    </row>
    <row r="92" spans="1:4" x14ac:dyDescent="0.35">
      <c r="A92" s="25">
        <v>42821</v>
      </c>
      <c r="B92" s="21">
        <v>6.3665517455416881E-3</v>
      </c>
      <c r="C92" s="21">
        <v>-7.275935428242819E-2</v>
      </c>
      <c r="D92" s="21">
        <v>-2.9109110030049078E-2</v>
      </c>
    </row>
    <row r="93" spans="1:4" x14ac:dyDescent="0.35">
      <c r="A93" s="25">
        <v>42828</v>
      </c>
      <c r="B93" s="21">
        <v>7.5267553891272491E-3</v>
      </c>
      <c r="C93" s="21">
        <v>-1.3295542481244614E-2</v>
      </c>
      <c r="D93" s="21">
        <v>1.0520187908801302E-2</v>
      </c>
    </row>
    <row r="94" spans="1:4" x14ac:dyDescent="0.35">
      <c r="A94" s="25">
        <v>42842</v>
      </c>
      <c r="B94" s="21">
        <v>-8.8186674597093857E-3</v>
      </c>
      <c r="C94" s="21">
        <v>9.5329606587236868E-3</v>
      </c>
      <c r="D94" s="21">
        <v>6.7052278058137904E-2</v>
      </c>
    </row>
    <row r="95" spans="1:4" x14ac:dyDescent="0.35">
      <c r="A95" s="25">
        <v>42849</v>
      </c>
      <c r="B95" s="21">
        <v>2.2947866888031965E-2</v>
      </c>
      <c r="C95" s="21">
        <v>1.6933612529439673E-2</v>
      </c>
      <c r="D95" s="21">
        <v>3.4548834675782604E-2</v>
      </c>
    </row>
    <row r="96" spans="1:4" x14ac:dyDescent="0.35">
      <c r="A96" s="25">
        <v>42856</v>
      </c>
      <c r="B96" s="21">
        <v>-1.0502722199149288E-2</v>
      </c>
      <c r="C96" s="21">
        <v>1.8639334380627327E-3</v>
      </c>
      <c r="D96" s="21">
        <v>3.6253816143170577E-3</v>
      </c>
    </row>
    <row r="97" spans="1:4" x14ac:dyDescent="0.35">
      <c r="A97" s="25">
        <v>42863</v>
      </c>
      <c r="B97" s="21">
        <v>-5.444659548231809E-3</v>
      </c>
      <c r="C97" s="21">
        <v>-2.8330506626225996E-2</v>
      </c>
      <c r="D97" s="21">
        <v>1.139442612796833E-2</v>
      </c>
    </row>
    <row r="98" spans="1:4" x14ac:dyDescent="0.35">
      <c r="A98" s="25">
        <v>42870</v>
      </c>
      <c r="B98" s="21">
        <v>-3.1738914296773335E-2</v>
      </c>
      <c r="C98" s="21">
        <v>-1.9175461292718174E-3</v>
      </c>
      <c r="D98" s="21">
        <v>6.9525193148818835E-3</v>
      </c>
    </row>
    <row r="99" spans="1:4" x14ac:dyDescent="0.35">
      <c r="A99" s="25">
        <v>42877</v>
      </c>
      <c r="B99" s="21">
        <v>-2.5044897553404201E-2</v>
      </c>
      <c r="C99" s="21">
        <v>-1.1583141089630759E-2</v>
      </c>
      <c r="D99" s="21">
        <v>-4.9589915400578138E-2</v>
      </c>
    </row>
    <row r="100" spans="1:4" x14ac:dyDescent="0.35">
      <c r="A100" s="25">
        <v>42884</v>
      </c>
      <c r="B100" s="21">
        <v>-3.6284418337528108E-2</v>
      </c>
      <c r="C100" s="21">
        <v>-3.3566823639083275E-2</v>
      </c>
      <c r="D100" s="21">
        <v>-2.2402144995791396E-2</v>
      </c>
    </row>
    <row r="101" spans="1:4" x14ac:dyDescent="0.35">
      <c r="A101" s="25">
        <v>42891</v>
      </c>
      <c r="B101" s="21">
        <v>2.659576035758796E-3</v>
      </c>
      <c r="C101" s="21">
        <v>2.006018726865766E-3</v>
      </c>
      <c r="D101" s="21">
        <v>-4.5635542323461932E-2</v>
      </c>
    </row>
    <row r="102" spans="1:4" x14ac:dyDescent="0.35">
      <c r="A102" s="25">
        <v>42898</v>
      </c>
      <c r="B102" s="21">
        <v>-2.6578519942333137E-2</v>
      </c>
      <c r="C102" s="21">
        <v>-0.10781286333653349</v>
      </c>
      <c r="D102" s="21">
        <v>-5.8283562197908506E-2</v>
      </c>
    </row>
    <row r="103" spans="1:4" x14ac:dyDescent="0.35">
      <c r="A103" s="25">
        <v>42905</v>
      </c>
      <c r="B103" s="21">
        <v>4.4021779392860755E-2</v>
      </c>
      <c r="C103" s="21">
        <v>-1.8018505502678365E-2</v>
      </c>
      <c r="D103" s="21">
        <v>1.7289479779171415E-2</v>
      </c>
    </row>
    <row r="104" spans="1:4" x14ac:dyDescent="0.35">
      <c r="A104" s="25">
        <v>42912</v>
      </c>
      <c r="B104" s="21">
        <v>2.2581604696709313E-2</v>
      </c>
      <c r="C104" s="21">
        <v>2.2472855852058576E-2</v>
      </c>
      <c r="D104" s="21">
        <v>1.028694907975825E-2</v>
      </c>
    </row>
    <row r="105" spans="1:4" x14ac:dyDescent="0.35">
      <c r="A105" s="25">
        <v>42919</v>
      </c>
      <c r="B105" s="21">
        <v>3.6025822256762034E-2</v>
      </c>
      <c r="C105" s="21">
        <v>3.0636969461889801E-2</v>
      </c>
      <c r="D105" s="21">
        <v>4.4138146711845593E-2</v>
      </c>
    </row>
    <row r="106" spans="1:4" x14ac:dyDescent="0.35">
      <c r="A106" s="25">
        <v>42926</v>
      </c>
      <c r="B106" s="21">
        <v>-3.0816665374081122E-3</v>
      </c>
      <c r="C106" s="21">
        <v>-1.5201161332050553E-2</v>
      </c>
      <c r="D106" s="21">
        <v>5.8953157038768307E-2</v>
      </c>
    </row>
    <row r="107" spans="1:4" x14ac:dyDescent="0.35">
      <c r="A107" s="25">
        <v>42933</v>
      </c>
      <c r="B107" s="21">
        <v>5.8470700511864772E-3</v>
      </c>
      <c r="C107" s="21">
        <v>3.0174703122213032E-2</v>
      </c>
      <c r="D107" s="21">
        <v>4.3276729057820278E-3</v>
      </c>
    </row>
    <row r="108" spans="1:4" x14ac:dyDescent="0.35">
      <c r="A108" s="25">
        <v>42940</v>
      </c>
      <c r="B108" s="21">
        <v>-1.2039040299107571E-2</v>
      </c>
      <c r="C108" s="21">
        <v>2.1208915691376296E-3</v>
      </c>
      <c r="D108" s="21">
        <v>2.0153353847960583E-2</v>
      </c>
    </row>
    <row r="109" spans="1:4" x14ac:dyDescent="0.35">
      <c r="A109" s="25">
        <v>42947</v>
      </c>
      <c r="B109" s="21">
        <v>2.6055113747332694E-2</v>
      </c>
      <c r="C109" s="21">
        <v>-4.773140282118981E-2</v>
      </c>
      <c r="D109" s="21">
        <v>2.5842156583848929E-2</v>
      </c>
    </row>
    <row r="110" spans="1:4" x14ac:dyDescent="0.35">
      <c r="A110" s="25">
        <v>42954</v>
      </c>
      <c r="B110" s="21">
        <v>-1.0340724747402739E-2</v>
      </c>
      <c r="C110" s="21">
        <v>1.3245226750020723E-2</v>
      </c>
      <c r="D110" s="21">
        <v>1.3576193070049527E-2</v>
      </c>
    </row>
    <row r="111" spans="1:4" x14ac:dyDescent="0.35">
      <c r="A111" s="25">
        <v>42968</v>
      </c>
      <c r="B111" s="21">
        <v>-1.5565617796597889E-2</v>
      </c>
      <c r="C111" s="21">
        <v>1.4815085785140682E-2</v>
      </c>
      <c r="D111" s="21">
        <v>6.293325107986511E-2</v>
      </c>
    </row>
    <row r="112" spans="1:4" x14ac:dyDescent="0.35">
      <c r="A112" s="25">
        <v>42975</v>
      </c>
      <c r="B112" s="21">
        <v>3.9852031109628653E-3</v>
      </c>
      <c r="C112" s="21">
        <v>-6.7343572065179783E-2</v>
      </c>
      <c r="D112" s="21">
        <v>1.7300044285006155E-2</v>
      </c>
    </row>
    <row r="113" spans="1:4" x14ac:dyDescent="0.35">
      <c r="A113" s="25">
        <v>42982</v>
      </c>
      <c r="B113" s="21">
        <v>2.5523752685314996E-2</v>
      </c>
      <c r="C113" s="21">
        <v>1.7817843316793893E-2</v>
      </c>
      <c r="D113" s="21">
        <v>1.2068878733676451E-2</v>
      </c>
    </row>
    <row r="114" spans="1:4" x14ac:dyDescent="0.35">
      <c r="A114" s="25">
        <v>42989</v>
      </c>
      <c r="B114" s="21">
        <v>1.2931807673353149E-2</v>
      </c>
      <c r="C114" s="21">
        <v>5.37186070084218E-2</v>
      </c>
      <c r="D114" s="21">
        <v>1.5268287210081411E-2</v>
      </c>
    </row>
    <row r="115" spans="1:4" x14ac:dyDescent="0.35">
      <c r="A115" s="25">
        <v>42996</v>
      </c>
      <c r="B115" s="21">
        <v>-2.7341080142974231E-4</v>
      </c>
      <c r="C115" s="21">
        <v>-6.2959284568148118E-3</v>
      </c>
      <c r="D115" s="21">
        <v>-6.3779116012377228E-3</v>
      </c>
    </row>
    <row r="116" spans="1:4" x14ac:dyDescent="0.35">
      <c r="A116" s="25">
        <v>43010</v>
      </c>
      <c r="B116" s="21">
        <v>3.1099540596750769E-2</v>
      </c>
      <c r="C116" s="21">
        <v>-1.2320484388040624E-2</v>
      </c>
      <c r="D116" s="21">
        <v>9.469914751070254E-3</v>
      </c>
    </row>
    <row r="117" spans="1:4" x14ac:dyDescent="0.35">
      <c r="A117" s="25">
        <v>43017</v>
      </c>
      <c r="B117" s="21">
        <v>-5.1165546528369119E-3</v>
      </c>
      <c r="C117" s="21">
        <v>-2.0682530640590683E-3</v>
      </c>
      <c r="D117" s="21">
        <v>1.1878083540431576E-2</v>
      </c>
    </row>
    <row r="118" spans="1:4" x14ac:dyDescent="0.35">
      <c r="A118" s="25">
        <v>43024</v>
      </c>
      <c r="B118" s="21">
        <v>1.4429448262861031E-2</v>
      </c>
      <c r="C118" s="21">
        <v>2.2518863535349824E-2</v>
      </c>
      <c r="D118" s="21">
        <v>-1.8025908550513114E-2</v>
      </c>
    </row>
    <row r="119" spans="1:4" x14ac:dyDescent="0.35">
      <c r="A119" s="25">
        <v>43031</v>
      </c>
      <c r="B119" s="21">
        <v>1.2838579917186371E-2</v>
      </c>
      <c r="C119" s="21">
        <v>8.3462577320942269E-2</v>
      </c>
      <c r="D119" s="21">
        <v>1.5834992330076268E-2</v>
      </c>
    </row>
    <row r="120" spans="1:4" x14ac:dyDescent="0.35">
      <c r="A120" s="25">
        <v>43038</v>
      </c>
      <c r="B120" s="21">
        <v>1.8954007883674455E-2</v>
      </c>
      <c r="C120" s="21">
        <v>-3.7313476128581356E-3</v>
      </c>
      <c r="D120" s="21">
        <v>-1.1543029281674812E-2</v>
      </c>
    </row>
    <row r="121" spans="1:4" x14ac:dyDescent="0.35">
      <c r="A121" s="25">
        <v>43052</v>
      </c>
      <c r="B121" s="21">
        <v>4.3335710693684464E-2</v>
      </c>
      <c r="C121" s="21">
        <v>-3.6577706139927939E-2</v>
      </c>
      <c r="D121" s="21">
        <v>3.5867158032508471E-2</v>
      </c>
    </row>
    <row r="122" spans="1:4" x14ac:dyDescent="0.35">
      <c r="A122" s="25">
        <v>43059</v>
      </c>
      <c r="B122" s="21">
        <v>-3.886518689280936E-3</v>
      </c>
      <c r="C122" s="21">
        <v>3.4685557987890109E-2</v>
      </c>
      <c r="D122" s="21">
        <v>1.0360502681430503E-2</v>
      </c>
    </row>
    <row r="123" spans="1:4" x14ac:dyDescent="0.35">
      <c r="A123" s="25">
        <v>43066</v>
      </c>
      <c r="B123" s="21">
        <v>5.6950710489250302E-3</v>
      </c>
      <c r="C123" s="21">
        <v>-2.8820438535491971E-2</v>
      </c>
      <c r="D123" s="21">
        <v>-2.8923039469250476E-2</v>
      </c>
    </row>
    <row r="124" spans="1:4" x14ac:dyDescent="0.35">
      <c r="A124" s="25">
        <v>43073</v>
      </c>
      <c r="B124" s="21">
        <v>-9.8574079636123933E-3</v>
      </c>
      <c r="C124" s="21">
        <v>-3.9062549670650995E-3</v>
      </c>
      <c r="D124" s="21">
        <v>-2.7577494364552E-3</v>
      </c>
    </row>
    <row r="125" spans="1:4" x14ac:dyDescent="0.35">
      <c r="A125" s="25">
        <v>43080</v>
      </c>
      <c r="B125" s="21">
        <v>3.1308690159182216E-2</v>
      </c>
      <c r="C125" s="21">
        <v>-2.1761491781512748E-2</v>
      </c>
      <c r="D125" s="21">
        <v>2.5212546434708723E-2</v>
      </c>
    </row>
    <row r="126" spans="1:4" x14ac:dyDescent="0.35">
      <c r="A126" s="25">
        <v>43101</v>
      </c>
      <c r="B126" s="21">
        <v>2.928280520048783E-2</v>
      </c>
      <c r="C126" s="21">
        <v>-5.5555698446021051E-3</v>
      </c>
      <c r="D126" s="21">
        <v>5.7799613398280346E-2</v>
      </c>
    </row>
    <row r="127" spans="1:4" x14ac:dyDescent="0.35">
      <c r="A127" s="25">
        <v>43108</v>
      </c>
      <c r="B127" s="21">
        <v>3.5070176225029974E-3</v>
      </c>
      <c r="C127" s="21">
        <v>-2.1112677237559295E-2</v>
      </c>
      <c r="D127" s="21">
        <v>-3.5688082383160094E-3</v>
      </c>
    </row>
    <row r="128" spans="1:4" x14ac:dyDescent="0.35">
      <c r="A128" s="25">
        <v>43122</v>
      </c>
      <c r="B128" s="21">
        <v>-2.2989518224698718E-2</v>
      </c>
      <c r="C128" s="21">
        <v>-8.6687849364466118E-3</v>
      </c>
      <c r="D128" s="21">
        <v>1.8592833076615925E-2</v>
      </c>
    </row>
    <row r="129" spans="1:4" x14ac:dyDescent="0.35">
      <c r="A129" s="25">
        <v>43129</v>
      </c>
      <c r="B129" s="21">
        <v>4.8840145924253587E-3</v>
      </c>
      <c r="C129" s="21">
        <v>6.199647879525429E-3</v>
      </c>
      <c r="D129" s="21">
        <v>4.0932109914822455E-2</v>
      </c>
    </row>
    <row r="130" spans="1:4" x14ac:dyDescent="0.35">
      <c r="A130" s="25">
        <v>43136</v>
      </c>
      <c r="B130" s="21">
        <v>2.8813517904745685E-2</v>
      </c>
      <c r="C130" s="21">
        <v>-1.1187189390564381E-2</v>
      </c>
      <c r="D130" s="21">
        <v>-2.8419625452167779E-2</v>
      </c>
    </row>
    <row r="131" spans="1:4" x14ac:dyDescent="0.35">
      <c r="A131" s="25">
        <v>43150</v>
      </c>
      <c r="B131" s="21">
        <v>4.9406052739085441E-3</v>
      </c>
      <c r="C131" s="21">
        <v>7.0542058473780839E-2</v>
      </c>
      <c r="D131" s="21">
        <v>3.8573691985798665E-2</v>
      </c>
    </row>
    <row r="132" spans="1:4" x14ac:dyDescent="0.35">
      <c r="A132" s="25">
        <v>43157</v>
      </c>
      <c r="B132" s="21">
        <v>-2.6395540275168043E-2</v>
      </c>
      <c r="C132" s="21">
        <v>-6.2112000926406357E-3</v>
      </c>
      <c r="D132" s="21">
        <v>-1.6313101316179971E-2</v>
      </c>
    </row>
    <row r="133" spans="1:4" x14ac:dyDescent="0.35">
      <c r="A133" s="25">
        <v>43164</v>
      </c>
      <c r="B133" s="21">
        <v>1.6726793805313583E-2</v>
      </c>
      <c r="C133" s="21">
        <v>-1.3591427203539001E-2</v>
      </c>
      <c r="D133" s="21">
        <v>5.8436981489109214E-3</v>
      </c>
    </row>
    <row r="134" spans="1:4" x14ac:dyDescent="0.35">
      <c r="A134" s="25">
        <v>43171</v>
      </c>
      <c r="B134" s="21">
        <v>7.0838548884050419E-3</v>
      </c>
      <c r="C134" s="21">
        <v>2.10305019677889E-3</v>
      </c>
      <c r="D134" s="21">
        <v>-6.9552282948659575E-2</v>
      </c>
    </row>
    <row r="135" spans="1:4" x14ac:dyDescent="0.35">
      <c r="A135" s="25">
        <v>43178</v>
      </c>
      <c r="B135" s="21">
        <v>-3.5356548323077553E-3</v>
      </c>
      <c r="C135" s="21">
        <v>3.6105004642116356E-2</v>
      </c>
      <c r="D135" s="21">
        <v>2.2581293375885568E-2</v>
      </c>
    </row>
    <row r="136" spans="1:4" x14ac:dyDescent="0.35">
      <c r="A136" s="25">
        <v>43192</v>
      </c>
      <c r="B136" s="21">
        <v>-1.4440435722336913E-3</v>
      </c>
      <c r="C136" s="21">
        <v>-4.0821994520255166E-2</v>
      </c>
      <c r="D136" s="21">
        <v>1.2501877408061296E-2</v>
      </c>
    </row>
    <row r="137" spans="1:4" x14ac:dyDescent="0.35">
      <c r="A137" s="25">
        <v>43206</v>
      </c>
      <c r="B137" s="21">
        <v>-8.6418849164435103E-3</v>
      </c>
      <c r="C137" s="21">
        <v>5.1067433291164054E-2</v>
      </c>
      <c r="D137" s="21">
        <v>5.0765553789119282E-2</v>
      </c>
    </row>
    <row r="138" spans="1:4" x14ac:dyDescent="0.35">
      <c r="A138" s="25">
        <v>43213</v>
      </c>
      <c r="B138" s="21">
        <v>1.5594404231325135E-2</v>
      </c>
      <c r="C138" s="21">
        <v>-4.3010818993906973E-3</v>
      </c>
      <c r="D138" s="21">
        <v>4.2900071563173089E-2</v>
      </c>
    </row>
    <row r="139" spans="1:4" x14ac:dyDescent="0.35">
      <c r="A139" s="25">
        <v>43220</v>
      </c>
      <c r="B139" s="21">
        <v>9.1954670931003943E-3</v>
      </c>
      <c r="C139" s="21">
        <v>-2.5895569067336775E-3</v>
      </c>
      <c r="D139" s="21">
        <v>1.6543886758217469E-2</v>
      </c>
    </row>
    <row r="140" spans="1:4" x14ac:dyDescent="0.35">
      <c r="A140" s="25">
        <v>43227</v>
      </c>
      <c r="B140" s="21">
        <v>-1.6147986407981992E-2</v>
      </c>
      <c r="C140" s="21">
        <v>2.5895569067336767E-3</v>
      </c>
      <c r="D140" s="21">
        <v>3.088965519195918E-2</v>
      </c>
    </row>
    <row r="141" spans="1:4" x14ac:dyDescent="0.35">
      <c r="A141" s="25">
        <v>43234</v>
      </c>
      <c r="B141" s="21">
        <v>0</v>
      </c>
      <c r="C141" s="21">
        <v>4.0546094394350009E-2</v>
      </c>
      <c r="D141" s="21">
        <v>-5.9066782764183041E-2</v>
      </c>
    </row>
    <row r="142" spans="1:4" x14ac:dyDescent="0.35">
      <c r="A142" s="25">
        <v>43241</v>
      </c>
      <c r="B142" s="21">
        <v>-9.345862418237658E-3</v>
      </c>
      <c r="C142" s="21">
        <v>5.6330256442719981E-2</v>
      </c>
      <c r="D142" s="21">
        <v>-9.9503308531679793E-3</v>
      </c>
    </row>
    <row r="143" spans="1:4" x14ac:dyDescent="0.35">
      <c r="A143" s="25">
        <v>43248</v>
      </c>
      <c r="B143" s="21">
        <v>1.8605187831034486E-2</v>
      </c>
      <c r="C143" s="21">
        <v>2.9300476947782383E-2</v>
      </c>
      <c r="D143" s="21">
        <v>0</v>
      </c>
    </row>
    <row r="144" spans="1:4" x14ac:dyDescent="0.35">
      <c r="A144" s="25">
        <v>43255</v>
      </c>
      <c r="B144" s="21">
        <v>1.3730192811902037E-2</v>
      </c>
      <c r="C144" s="21">
        <v>-1.6086137751624496E-2</v>
      </c>
      <c r="D144" s="21">
        <v>-3.4215080444514039E-2</v>
      </c>
    </row>
    <row r="145" spans="1:4" x14ac:dyDescent="0.35">
      <c r="A145" s="25">
        <v>43262</v>
      </c>
      <c r="B145" s="21">
        <v>-4.6996319525774224E-2</v>
      </c>
      <c r="C145" s="21">
        <v>-1.5455953617805973E-3</v>
      </c>
      <c r="D145" s="21">
        <v>-1.5357207685957053E-2</v>
      </c>
    </row>
    <row r="146" spans="1:4" x14ac:dyDescent="0.35">
      <c r="A146" s="25">
        <v>43269</v>
      </c>
      <c r="B146" s="21">
        <v>2.1911584610946354E-2</v>
      </c>
      <c r="C146" s="21">
        <v>4.0172131432815707E-2</v>
      </c>
      <c r="D146" s="21">
        <v>2.3928086559248857E-2</v>
      </c>
    </row>
    <row r="147" spans="1:4" x14ac:dyDescent="0.35">
      <c r="A147" s="25">
        <v>43276</v>
      </c>
      <c r="B147" s="21">
        <v>1.3656039091205012E-2</v>
      </c>
      <c r="C147" s="21">
        <v>5.5630087885179272E-2</v>
      </c>
      <c r="D147" s="21">
        <v>1.6511718007949636E-2</v>
      </c>
    </row>
    <row r="148" spans="1:4" x14ac:dyDescent="0.35">
      <c r="A148" s="25">
        <v>43283</v>
      </c>
      <c r="B148" s="21">
        <v>7.5575763360794333E-3</v>
      </c>
      <c r="C148" s="21">
        <v>3.9274768668308348E-2</v>
      </c>
      <c r="D148" s="21">
        <v>3.9176604911649274E-2</v>
      </c>
    </row>
    <row r="149" spans="1:4" x14ac:dyDescent="0.35">
      <c r="A149" s="25">
        <v>43304</v>
      </c>
      <c r="B149" s="21">
        <v>2.0097774804996606E-2</v>
      </c>
      <c r="C149" s="21">
        <v>-7.287637151334915E-2</v>
      </c>
      <c r="D149" s="21">
        <v>2.2070395399242521E-2</v>
      </c>
    </row>
    <row r="150" spans="1:4" x14ac:dyDescent="0.35">
      <c r="A150" s="25">
        <v>43325</v>
      </c>
      <c r="B150" s="21">
        <v>1.4598799421152631E-2</v>
      </c>
      <c r="C150" s="21">
        <v>9.5174069868901711E-3</v>
      </c>
      <c r="D150" s="21">
        <v>1.8100041643617937E-2</v>
      </c>
    </row>
    <row r="151" spans="1:4" x14ac:dyDescent="0.35">
      <c r="A151" s="25">
        <v>43332</v>
      </c>
      <c r="B151" s="21">
        <v>1.7680018536172411E-2</v>
      </c>
      <c r="C151" s="21">
        <v>-5.56471787143916E-2</v>
      </c>
      <c r="D151" s="21">
        <v>-4.9531668242757024E-2</v>
      </c>
    </row>
    <row r="152" spans="1:4" x14ac:dyDescent="0.35">
      <c r="A152" s="25">
        <v>43339</v>
      </c>
      <c r="B152" s="21">
        <v>8.5069768127044622E-3</v>
      </c>
      <c r="C152" s="21">
        <v>-5.8927207731302889E-2</v>
      </c>
      <c r="D152" s="21">
        <v>8.8855133572084532E-3</v>
      </c>
    </row>
    <row r="153" spans="1:4" x14ac:dyDescent="0.35">
      <c r="A153" s="25">
        <v>43353</v>
      </c>
      <c r="B153" s="21">
        <v>2.6539555234612312E-2</v>
      </c>
      <c r="C153" s="21">
        <v>-4.8854599235017032E-2</v>
      </c>
      <c r="D153" s="21">
        <v>7.5997063116447952E-2</v>
      </c>
    </row>
    <row r="154" spans="1:4" x14ac:dyDescent="0.35">
      <c r="A154" s="25">
        <v>43360</v>
      </c>
      <c r="B154" s="21">
        <v>2.9852963149681128E-2</v>
      </c>
      <c r="C154" s="21">
        <v>2.670385644742819E-2</v>
      </c>
      <c r="D154" s="21">
        <v>2.4755941725478171E-2</v>
      </c>
    </row>
    <row r="155" spans="1:4" x14ac:dyDescent="0.35">
      <c r="A155" s="25">
        <v>43367</v>
      </c>
      <c r="B155" s="21">
        <v>-1.5668328157724665E-2</v>
      </c>
      <c r="C155" s="21">
        <v>-1.3262793878410445E-2</v>
      </c>
      <c r="D155" s="21">
        <v>4.9813705712219172E-2</v>
      </c>
    </row>
    <row r="156" spans="1:4" x14ac:dyDescent="0.35">
      <c r="A156" s="25">
        <v>43381</v>
      </c>
      <c r="B156" s="21">
        <v>7.3386903934665546E-3</v>
      </c>
      <c r="C156" s="21">
        <v>-3.4168895615249897E-2</v>
      </c>
      <c r="D156" s="21">
        <v>2.4536252649469736E-2</v>
      </c>
    </row>
    <row r="157" spans="1:4" x14ac:dyDescent="0.35">
      <c r="A157" s="25">
        <v>43388</v>
      </c>
      <c r="B157" s="21">
        <v>-2.1528533611010897E-3</v>
      </c>
      <c r="C157" s="21">
        <v>9.0681105878592225E-2</v>
      </c>
      <c r="D157" s="21">
        <v>-4.2865606771374618E-2</v>
      </c>
    </row>
    <row r="158" spans="1:4" x14ac:dyDescent="0.35">
      <c r="A158" s="25">
        <v>43395</v>
      </c>
      <c r="B158" s="21">
        <v>-2.3771700553162765E-2</v>
      </c>
      <c r="C158" s="21">
        <v>-1.7241806434505878E-2</v>
      </c>
      <c r="D158" s="21">
        <v>-1.5351178655761022E-2</v>
      </c>
    </row>
    <row r="159" spans="1:4" x14ac:dyDescent="0.35">
      <c r="A159" s="25">
        <v>43402</v>
      </c>
      <c r="B159" s="21">
        <v>8.5705392211121775E-3</v>
      </c>
      <c r="C159" s="21">
        <v>-1.2500162764231494E-2</v>
      </c>
      <c r="D159" s="21">
        <v>6.2118468098199445E-2</v>
      </c>
    </row>
    <row r="160" spans="1:4" x14ac:dyDescent="0.35">
      <c r="A160" s="25">
        <v>43409</v>
      </c>
      <c r="B160" s="21">
        <v>-4.3859719432543286E-3</v>
      </c>
      <c r="C160" s="21">
        <v>-4.2395558967685619E-2</v>
      </c>
      <c r="D160" s="21">
        <v>1.6222835506887384E-2</v>
      </c>
    </row>
    <row r="161" spans="1:4" x14ac:dyDescent="0.35">
      <c r="A161" s="25">
        <v>43416</v>
      </c>
      <c r="B161" s="21">
        <v>1.3100624045698056E-2</v>
      </c>
      <c r="C161" s="21">
        <v>-2.5250510968887103E-2</v>
      </c>
      <c r="D161" s="21">
        <v>1.7772169745797668E-2</v>
      </c>
    </row>
    <row r="162" spans="1:4" x14ac:dyDescent="0.35">
      <c r="A162" s="25">
        <v>43423</v>
      </c>
      <c r="B162" s="21">
        <v>1.720472544963076E-2</v>
      </c>
      <c r="C162" s="21">
        <v>-6.2476941955386708E-2</v>
      </c>
      <c r="D162" s="21">
        <v>-9.8850915881404152E-3</v>
      </c>
    </row>
    <row r="163" spans="1:4" x14ac:dyDescent="0.35">
      <c r="A163" s="25">
        <v>43430</v>
      </c>
      <c r="B163" s="21">
        <v>-1.5037877364540559E-2</v>
      </c>
      <c r="C163" s="21">
        <v>3.1032109247728461E-2</v>
      </c>
      <c r="D163" s="21">
        <v>-1.6867253965241635E-2</v>
      </c>
    </row>
    <row r="164" spans="1:4" x14ac:dyDescent="0.35">
      <c r="A164" s="25">
        <v>43437</v>
      </c>
      <c r="B164" s="21">
        <v>-4.3384015985981298E-3</v>
      </c>
      <c r="C164" s="21">
        <v>-4.8373584284215711E-2</v>
      </c>
      <c r="D164" s="21">
        <v>5.1926802368212205E-3</v>
      </c>
    </row>
    <row r="165" spans="1:4" x14ac:dyDescent="0.35">
      <c r="A165" s="25">
        <v>43444</v>
      </c>
      <c r="B165" s="21">
        <v>-1.7544309650909508E-2</v>
      </c>
      <c r="C165" s="21">
        <v>-3.1090587070031119E-2</v>
      </c>
      <c r="D165" s="21">
        <v>-5.3073464203364125E-2</v>
      </c>
    </row>
    <row r="166" spans="1:4" x14ac:dyDescent="0.35">
      <c r="A166" s="25">
        <v>43451</v>
      </c>
      <c r="B166" s="21">
        <v>3.5335725813110445E-3</v>
      </c>
      <c r="C166" s="21">
        <v>-1.2103022171243649E-2</v>
      </c>
      <c r="D166" s="21">
        <v>1.0007616074426413E-2</v>
      </c>
    </row>
    <row r="167" spans="1:4" x14ac:dyDescent="0.35">
      <c r="A167" s="25">
        <v>43458</v>
      </c>
      <c r="B167" s="21">
        <v>3.7642341602875447E-2</v>
      </c>
      <c r="C167" s="21">
        <v>1.9593693900401284E-2</v>
      </c>
      <c r="D167" s="21">
        <v>-2.6267135636687707E-3</v>
      </c>
    </row>
    <row r="168" spans="1:4" x14ac:dyDescent="0.35">
      <c r="A168" s="25">
        <v>43465</v>
      </c>
      <c r="B168" s="21">
        <v>-4.6818557536148879E-3</v>
      </c>
      <c r="C168" s="21">
        <v>-1.5037877364540559E-2</v>
      </c>
      <c r="D168" s="21">
        <v>2.4862793047520322E-2</v>
      </c>
    </row>
    <row r="169" spans="1:4" x14ac:dyDescent="0.35">
      <c r="A169" s="25">
        <v>43472</v>
      </c>
      <c r="B169" s="21">
        <v>-1.7079423451561474E-3</v>
      </c>
      <c r="C169" s="21">
        <v>1.5140048312150113E-3</v>
      </c>
      <c r="D169" s="21">
        <v>2.9966913963089838E-2</v>
      </c>
    </row>
    <row r="170" spans="1:4" x14ac:dyDescent="0.35">
      <c r="A170" s="25">
        <v>43486</v>
      </c>
      <c r="B170" s="21">
        <v>8.5324237258417558E-4</v>
      </c>
      <c r="C170" s="21">
        <v>-9.4023526783903934E-3</v>
      </c>
      <c r="D170" s="21">
        <v>1.6935044630998482E-2</v>
      </c>
    </row>
    <row r="171" spans="1:4" x14ac:dyDescent="0.35">
      <c r="A171" s="25">
        <v>43493</v>
      </c>
      <c r="B171" s="21">
        <v>-4.2735107773820497E-3</v>
      </c>
      <c r="C171" s="21">
        <v>1.140569224656556E-2</v>
      </c>
      <c r="D171" s="21">
        <v>2.0033825133197732E-2</v>
      </c>
    </row>
    <row r="172" spans="1:4" x14ac:dyDescent="0.35">
      <c r="A172" s="25">
        <v>43500</v>
      </c>
      <c r="B172" s="21">
        <v>0</v>
      </c>
      <c r="C172" s="21">
        <v>3.3300064071874295E-3</v>
      </c>
      <c r="D172" s="21">
        <v>-2.7467043554678182E-2</v>
      </c>
    </row>
    <row r="173" spans="1:4" x14ac:dyDescent="0.35">
      <c r="A173" s="25">
        <v>43507</v>
      </c>
      <c r="B173" s="21">
        <v>2.7456846233039289E-2</v>
      </c>
      <c r="C173" s="21">
        <v>3.9814252991848221E-3</v>
      </c>
      <c r="D173" s="21">
        <v>-1.1614976549214102E-2</v>
      </c>
    </row>
    <row r="174" spans="1:4" x14ac:dyDescent="0.35">
      <c r="A174" s="25">
        <v>43514</v>
      </c>
      <c r="B174" s="21">
        <v>-5.0125418235442863E-3</v>
      </c>
      <c r="C174" s="21">
        <v>1.642073021232749E-2</v>
      </c>
      <c r="D174" s="21">
        <v>-1.330933136878038E-2</v>
      </c>
    </row>
    <row r="175" spans="1:4" x14ac:dyDescent="0.35">
      <c r="A175" s="25">
        <v>43521</v>
      </c>
      <c r="B175" s="21">
        <v>-1.2642393415176468E-2</v>
      </c>
      <c r="C175" s="21">
        <v>-3.3115608784497437E-2</v>
      </c>
      <c r="D175" s="21">
        <v>6.2653499107203281E-3</v>
      </c>
    </row>
    <row r="176" spans="1:4" x14ac:dyDescent="0.35">
      <c r="A176" s="25">
        <v>43528</v>
      </c>
      <c r="B176" s="21">
        <v>-3.3984739591116212E-3</v>
      </c>
      <c r="C176" s="21">
        <v>-7.6234032743511218E-2</v>
      </c>
      <c r="D176" s="21">
        <v>-1.2619232479690485E-2</v>
      </c>
    </row>
    <row r="177" spans="1:4" x14ac:dyDescent="0.35">
      <c r="A177" s="25">
        <v>43535</v>
      </c>
      <c r="B177" s="21">
        <v>0</v>
      </c>
      <c r="C177" s="21">
        <v>5.1692923827393551E-2</v>
      </c>
      <c r="D177" s="21">
        <v>-1.9631908145795289E-3</v>
      </c>
    </row>
    <row r="178" spans="1:4" x14ac:dyDescent="0.35">
      <c r="A178" s="25">
        <v>43542</v>
      </c>
      <c r="B178" s="21">
        <v>-2.2376148729503619E-2</v>
      </c>
      <c r="C178" s="21">
        <v>-2.4451095864164423E-2</v>
      </c>
      <c r="D178" s="21">
        <v>2.018305593307863E-2</v>
      </c>
    </row>
    <row r="179" spans="1:4" x14ac:dyDescent="0.35">
      <c r="A179" s="25">
        <v>43549</v>
      </c>
      <c r="B179" s="21">
        <v>-4.7982643859198941E-3</v>
      </c>
      <c r="C179" s="21">
        <v>-3.3072748274022193E-2</v>
      </c>
      <c r="D179" s="21">
        <v>3.1841977546027009E-2</v>
      </c>
    </row>
    <row r="180" spans="1:4" x14ac:dyDescent="0.35">
      <c r="A180" s="25">
        <v>43556</v>
      </c>
      <c r="B180" s="21">
        <v>-8.7489069447610642E-4</v>
      </c>
      <c r="C180" s="21">
        <v>-4.2559614418796007E-2</v>
      </c>
      <c r="D180" s="21">
        <v>5.9213529962911494E-2</v>
      </c>
    </row>
    <row r="181" spans="1:4" x14ac:dyDescent="0.35">
      <c r="A181" s="25">
        <v>43563</v>
      </c>
      <c r="B181" s="21">
        <v>-3.5072372645654254E-3</v>
      </c>
      <c r="C181" s="21">
        <v>-8.4259403140717112E-3</v>
      </c>
      <c r="D181" s="21">
        <v>5.1403178459964852E-2</v>
      </c>
    </row>
    <row r="182" spans="1:4" x14ac:dyDescent="0.35">
      <c r="A182" s="25">
        <v>43570</v>
      </c>
      <c r="B182" s="21">
        <v>-7.4939737974080989E-3</v>
      </c>
      <c r="C182" s="21">
        <v>-1.4723241552893942E-2</v>
      </c>
      <c r="D182" s="21">
        <v>-2.9233176766405865E-2</v>
      </c>
    </row>
    <row r="183" spans="1:4" x14ac:dyDescent="0.35">
      <c r="A183" s="25">
        <v>43577</v>
      </c>
      <c r="B183" s="21">
        <v>-8.8889474172460393E-3</v>
      </c>
      <c r="C183" s="21">
        <v>-9.0637274104932428E-2</v>
      </c>
      <c r="D183" s="21">
        <v>-4.1341619327008791E-2</v>
      </c>
    </row>
    <row r="184" spans="1:4" x14ac:dyDescent="0.35">
      <c r="A184" s="25">
        <v>43584</v>
      </c>
      <c r="B184" s="21">
        <v>1.0215500784451858E-2</v>
      </c>
      <c r="C184" s="21">
        <v>-9.5908649449853889E-2</v>
      </c>
      <c r="D184" s="21">
        <v>4.0997622075594681E-2</v>
      </c>
    </row>
    <row r="185" spans="1:4" x14ac:dyDescent="0.35">
      <c r="A185" s="25">
        <v>43591</v>
      </c>
      <c r="B185" s="21">
        <v>4.4179368953616531E-4</v>
      </c>
      <c r="C185" s="21">
        <v>3.421508044451415E-2</v>
      </c>
      <c r="D185" s="21">
        <v>-2.402622535174723E-2</v>
      </c>
    </row>
    <row r="186" spans="1:4" x14ac:dyDescent="0.35">
      <c r="A186" s="25">
        <v>43598</v>
      </c>
      <c r="B186" s="21">
        <v>7.042282625412951E-3</v>
      </c>
      <c r="C186" s="21">
        <v>-9.3312177141651825E-2</v>
      </c>
      <c r="D186" s="21">
        <v>-2.6435211855928802E-4</v>
      </c>
    </row>
    <row r="187" spans="1:4" x14ac:dyDescent="0.35">
      <c r="A187" s="25">
        <v>43612</v>
      </c>
      <c r="B187" s="21">
        <v>4.7940819646743755E-3</v>
      </c>
      <c r="C187" s="21">
        <v>-2.5112700815075214E-2</v>
      </c>
      <c r="D187" s="21">
        <v>-5.1743791816399893E-3</v>
      </c>
    </row>
    <row r="188" spans="1:4" x14ac:dyDescent="0.35">
      <c r="A188" s="25">
        <v>43619</v>
      </c>
      <c r="B188" s="21">
        <v>7.3641225151350386E-3</v>
      </c>
      <c r="C188" s="21">
        <v>8.9833188851915283E-3</v>
      </c>
      <c r="D188" s="21">
        <v>6.2489175191496771E-2</v>
      </c>
    </row>
    <row r="189" spans="1:4" x14ac:dyDescent="0.35">
      <c r="A189" s="25">
        <v>43626</v>
      </c>
      <c r="B189" s="21">
        <v>-1.8293193047325376E-2</v>
      </c>
      <c r="C189" s="21">
        <v>2.0121403199421028E-2</v>
      </c>
      <c r="D189" s="21">
        <v>-3.8930760027004921E-2</v>
      </c>
    </row>
    <row r="190" spans="1:4" x14ac:dyDescent="0.35">
      <c r="A190" s="25">
        <v>43633</v>
      </c>
      <c r="B190" s="21">
        <v>-7.9435545675150473E-3</v>
      </c>
      <c r="C190" s="21">
        <v>3.5228691883744029E-2</v>
      </c>
      <c r="D190" s="21">
        <v>-3.2716777641532812E-3</v>
      </c>
    </row>
    <row r="191" spans="1:4" x14ac:dyDescent="0.35">
      <c r="A191" s="25">
        <v>43640</v>
      </c>
      <c r="B191" s="21">
        <v>1.1015753604485309E-2</v>
      </c>
      <c r="C191" s="21">
        <v>-1.6285741870785558E-2</v>
      </c>
      <c r="D191" s="21">
        <v>2.2242282078221718E-3</v>
      </c>
    </row>
    <row r="192" spans="1:4" x14ac:dyDescent="0.35">
      <c r="A192" s="25">
        <v>43647</v>
      </c>
      <c r="B192" s="21">
        <v>1.435743609831348E-2</v>
      </c>
      <c r="C192" s="21">
        <v>-4.9689708591315419E-2</v>
      </c>
      <c r="D192" s="21">
        <v>1.778267807485566E-2</v>
      </c>
    </row>
    <row r="193" spans="1:4" x14ac:dyDescent="0.35">
      <c r="A193" s="25">
        <v>43654</v>
      </c>
      <c r="B193" s="21">
        <v>1.1168500970576383E-2</v>
      </c>
      <c r="C193" s="21">
        <v>5.7353700847441276E-3</v>
      </c>
      <c r="D193" s="21">
        <v>-2.4217084276669135E-2</v>
      </c>
    </row>
    <row r="194" spans="1:4" x14ac:dyDescent="0.35">
      <c r="A194" s="25">
        <v>43661</v>
      </c>
      <c r="B194" s="21">
        <v>-6.8581494694540711E-3</v>
      </c>
      <c r="C194" s="21">
        <v>-1.9802627296179754E-2</v>
      </c>
      <c r="D194" s="21">
        <v>-1.7750056331916422E-2</v>
      </c>
    </row>
    <row r="195" spans="1:4" x14ac:dyDescent="0.35">
      <c r="A195" s="25">
        <v>43668</v>
      </c>
      <c r="B195" s="21">
        <v>0</v>
      </c>
      <c r="C195" s="21">
        <v>-1.6807118316381289E-2</v>
      </c>
      <c r="D195" s="21">
        <v>-9.9267107756716207E-3</v>
      </c>
    </row>
    <row r="196" spans="1:4" x14ac:dyDescent="0.35">
      <c r="A196" s="25">
        <v>43675</v>
      </c>
      <c r="B196" s="21">
        <v>4.2918520815410843E-3</v>
      </c>
      <c r="C196" s="21">
        <v>-5.949868806234943E-3</v>
      </c>
      <c r="D196" s="21">
        <v>-4.3165155420256396E-2</v>
      </c>
    </row>
    <row r="197" spans="1:4" x14ac:dyDescent="0.35">
      <c r="A197" s="25">
        <v>43682</v>
      </c>
      <c r="B197" s="21">
        <v>-1.7145310672405669E-3</v>
      </c>
      <c r="C197" s="21">
        <v>-5.3404373842947744E-2</v>
      </c>
      <c r="D197" s="21">
        <v>-6.3423033746905038E-4</v>
      </c>
    </row>
    <row r="198" spans="1:4" x14ac:dyDescent="0.35">
      <c r="A198" s="25">
        <v>43689</v>
      </c>
      <c r="B198" s="21">
        <v>1.2787898049755688E-2</v>
      </c>
      <c r="C198" s="21">
        <v>-3.7567404362779028E-2</v>
      </c>
      <c r="D198" s="21">
        <v>-2.579781366524378E-2</v>
      </c>
    </row>
    <row r="199" spans="1:4" x14ac:dyDescent="0.35">
      <c r="A199" s="25">
        <v>43696</v>
      </c>
      <c r="B199" s="21">
        <v>-2.5445306349947613E-3</v>
      </c>
      <c r="C199" s="21">
        <v>1.390843004613215E-2</v>
      </c>
      <c r="D199" s="21">
        <v>2.0481673285480565E-2</v>
      </c>
    </row>
    <row r="200" spans="1:4" x14ac:dyDescent="0.35">
      <c r="A200" s="25">
        <v>43703</v>
      </c>
      <c r="B200" s="21">
        <v>2.7226812700213952E-2</v>
      </c>
      <c r="C200" s="21">
        <v>6.4249876826577412E-3</v>
      </c>
      <c r="D200" s="21">
        <v>2.1186278122833496E-2</v>
      </c>
    </row>
    <row r="201" spans="1:4" x14ac:dyDescent="0.35">
      <c r="A201" s="25">
        <v>43710</v>
      </c>
      <c r="B201" s="21">
        <v>3.5319279007561336E-2</v>
      </c>
      <c r="C201" s="21">
        <v>-6.4249876826576622E-3</v>
      </c>
      <c r="D201" s="21">
        <v>2.1270825347133863E-2</v>
      </c>
    </row>
    <row r="202" spans="1:4" x14ac:dyDescent="0.35">
      <c r="A202" s="25">
        <v>43717</v>
      </c>
      <c r="B202" s="21">
        <v>-3.996807878520206E-3</v>
      </c>
      <c r="C202" s="21">
        <v>-5.6833474763165991E-2</v>
      </c>
      <c r="D202" s="21">
        <v>1.7229117580507054E-2</v>
      </c>
    </row>
    <row r="203" spans="1:4" x14ac:dyDescent="0.35">
      <c r="A203" s="25">
        <v>43724</v>
      </c>
      <c r="B203" s="21">
        <v>-4.8173517490440743E-3</v>
      </c>
      <c r="C203" s="21">
        <v>-5.8651194523981339E-3</v>
      </c>
      <c r="D203" s="21">
        <v>-4.3010818993905854E-3</v>
      </c>
    </row>
    <row r="204" spans="1:4" x14ac:dyDescent="0.35">
      <c r="A204" s="25">
        <v>43731</v>
      </c>
      <c r="B204" s="21">
        <v>-5.2451199531476558E-3</v>
      </c>
      <c r="C204" s="21">
        <v>9.2632802033608352E-2</v>
      </c>
      <c r="D204" s="21">
        <v>-1.7172468508600502E-2</v>
      </c>
    </row>
    <row r="205" spans="1:4" x14ac:dyDescent="0.35">
      <c r="A205" s="25">
        <v>43738</v>
      </c>
      <c r="B205" s="21">
        <v>1.9231361927887592E-2</v>
      </c>
      <c r="C205" s="21">
        <v>-6.8418543913013857E-2</v>
      </c>
      <c r="D205" s="21">
        <v>-2.3469944436241629E-2</v>
      </c>
    </row>
    <row r="206" spans="1:4" x14ac:dyDescent="0.35">
      <c r="A206" s="25">
        <v>43745</v>
      </c>
      <c r="B206" s="21">
        <v>-2.3837913552762504E-3</v>
      </c>
      <c r="C206" s="21">
        <v>-5.4067221270275703E-2</v>
      </c>
      <c r="D206" s="21">
        <v>3.3331268786449007E-2</v>
      </c>
    </row>
    <row r="207" spans="1:4" x14ac:dyDescent="0.35">
      <c r="A207" s="25">
        <v>43752</v>
      </c>
      <c r="B207" s="21">
        <v>0</v>
      </c>
      <c r="C207" s="21">
        <v>-4.0485885260002205E-3</v>
      </c>
      <c r="D207" s="21">
        <v>2.2496977638133322E-2</v>
      </c>
    </row>
    <row r="208" spans="1:4" x14ac:dyDescent="0.35">
      <c r="A208" s="25">
        <v>43759</v>
      </c>
      <c r="B208" s="21">
        <v>-4.3850977184185531E-3</v>
      </c>
      <c r="C208" s="21">
        <v>-3.7194370008048927E-2</v>
      </c>
      <c r="D208" s="21">
        <v>1.871571819594112E-2</v>
      </c>
    </row>
    <row r="209" spans="1:4" x14ac:dyDescent="0.35">
      <c r="A209" s="25">
        <v>43766</v>
      </c>
      <c r="B209" s="21">
        <v>-9.2314522727463232E-3</v>
      </c>
      <c r="C209" s="21">
        <v>-1.5915455305899457E-2</v>
      </c>
      <c r="D209" s="21">
        <v>-1.5113637810048184E-2</v>
      </c>
    </row>
    <row r="210" spans="1:4" x14ac:dyDescent="0.35">
      <c r="A210" s="25">
        <v>43773</v>
      </c>
      <c r="B210" s="21">
        <v>-5.2557226296711659E-3</v>
      </c>
      <c r="C210" s="21">
        <v>6.0184134756485576E-2</v>
      </c>
      <c r="D210" s="21">
        <v>1.5821720393728457E-2</v>
      </c>
    </row>
    <row r="211" spans="1:4" x14ac:dyDescent="0.35">
      <c r="A211" s="25">
        <v>43780</v>
      </c>
      <c r="B211" s="21">
        <v>-6.9148129905840187E-3</v>
      </c>
      <c r="C211" s="21">
        <v>-7.4185440488578683E-2</v>
      </c>
      <c r="D211" s="21">
        <v>-7.0808258368028668E-4</v>
      </c>
    </row>
    <row r="212" spans="1:4" x14ac:dyDescent="0.35">
      <c r="A212" s="25">
        <v>43794</v>
      </c>
      <c r="B212" s="21">
        <v>2.4390255993587892E-3</v>
      </c>
      <c r="C212" s="21">
        <v>-3.1623188430512185E-2</v>
      </c>
      <c r="D212" s="21">
        <v>-1.7581101416396221E-2</v>
      </c>
    </row>
    <row r="213" spans="1:4" x14ac:dyDescent="0.35">
      <c r="A213" s="25">
        <v>43801</v>
      </c>
      <c r="B213" s="21">
        <v>4.8602768822526626E-3</v>
      </c>
      <c r="C213" s="21">
        <v>-5.7867382320548687E-2</v>
      </c>
      <c r="D213" s="21">
        <v>4.9454398201396682E-3</v>
      </c>
    </row>
    <row r="214" spans="1:4" x14ac:dyDescent="0.35">
      <c r="A214" s="25">
        <v>43808</v>
      </c>
      <c r="B214" s="21">
        <v>-2.0408871631207123E-2</v>
      </c>
      <c r="C214" s="21">
        <v>8.4746269909722356E-3</v>
      </c>
      <c r="D214" s="21">
        <v>2.5486841923837055E-2</v>
      </c>
    </row>
    <row r="215" spans="1:4" x14ac:dyDescent="0.35">
      <c r="A215" s="25">
        <v>43815</v>
      </c>
      <c r="B215" s="21">
        <v>-5.789925190412523E-3</v>
      </c>
      <c r="C215" s="21">
        <v>-1.7021687569430524E-2</v>
      </c>
      <c r="D215" s="21">
        <v>1.440591261716662E-2</v>
      </c>
    </row>
    <row r="216" spans="1:4" x14ac:dyDescent="0.35">
      <c r="A216" s="25">
        <v>43822</v>
      </c>
      <c r="B216" s="21">
        <v>-7.0759920632526346E-3</v>
      </c>
      <c r="C216" s="21">
        <v>1.0672459890771759E-2</v>
      </c>
      <c r="D216" s="21">
        <v>2.9593318428746945E-2</v>
      </c>
    </row>
    <row r="217" spans="1:4" x14ac:dyDescent="0.35">
      <c r="A217" s="25">
        <v>43829</v>
      </c>
      <c r="B217" s="21">
        <v>-8.3577104739615776E-4</v>
      </c>
      <c r="C217" s="21">
        <v>-6.3897980987708981E-3</v>
      </c>
      <c r="D217" s="21">
        <v>1.1596390749080445E-2</v>
      </c>
    </row>
    <row r="218" spans="1:4" x14ac:dyDescent="0.35">
      <c r="A218" s="25">
        <v>43836</v>
      </c>
      <c r="B218" s="21">
        <v>-1.7714507932317755E-2</v>
      </c>
      <c r="C218" s="21">
        <v>5.2040878125043398E-2</v>
      </c>
      <c r="D218" s="21">
        <v>1.2432202837178103E-2</v>
      </c>
    </row>
    <row r="219" spans="1:4" x14ac:dyDescent="0.35">
      <c r="A219" s="25">
        <v>43843</v>
      </c>
      <c r="B219" s="21">
        <v>8.4746269909722356E-3</v>
      </c>
      <c r="C219" s="21">
        <v>5.6200100398137005E-2</v>
      </c>
      <c r="D219" s="21">
        <v>1.6555334036074128E-2</v>
      </c>
    </row>
    <row r="220" spans="1:4" x14ac:dyDescent="0.35">
      <c r="A220" s="25">
        <v>43850</v>
      </c>
      <c r="B220" s="21">
        <v>-1.689189590844829E-3</v>
      </c>
      <c r="C220" s="21">
        <v>-4.1101675685551918E-2</v>
      </c>
      <c r="D220" s="21">
        <v>1.1326093157551809E-2</v>
      </c>
    </row>
    <row r="221" spans="1:4" x14ac:dyDescent="0.35">
      <c r="A221" s="25">
        <v>43857</v>
      </c>
      <c r="B221" s="21">
        <v>2.215346607169514E-2</v>
      </c>
      <c r="C221" s="21">
        <v>-4.0040093533821189E-3</v>
      </c>
      <c r="D221" s="21">
        <v>-5.1354751658411198E-2</v>
      </c>
    </row>
    <row r="222" spans="1:4" x14ac:dyDescent="0.35">
      <c r="A222" s="25">
        <v>43864</v>
      </c>
      <c r="B222" s="21">
        <v>2.8895788939681134E-3</v>
      </c>
      <c r="C222" s="21">
        <v>2.0040086867152622E-3</v>
      </c>
      <c r="D222" s="21">
        <v>8.2922488972549599E-3</v>
      </c>
    </row>
    <row r="223" spans="1:4" x14ac:dyDescent="0.35">
      <c r="A223" s="25">
        <v>43871</v>
      </c>
      <c r="B223" s="21">
        <v>-1.495044457843912E-2</v>
      </c>
      <c r="C223" s="21">
        <v>3.3467690471084929E-2</v>
      </c>
      <c r="D223" s="21">
        <v>-1.6135700779497818E-3</v>
      </c>
    </row>
  </sheetData>
  <mergeCells count="1">
    <mergeCell ref="A1:D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53"/>
  <sheetViews>
    <sheetView workbookViewId="0">
      <selection activeCell="J15" sqref="J15"/>
    </sheetView>
  </sheetViews>
  <sheetFormatPr defaultRowHeight="14.5" x14ac:dyDescent="0.35"/>
  <cols>
    <col min="1" max="1" width="10.90625" style="11" bestFit="1" customWidth="1"/>
    <col min="2" max="2" width="13.08984375" style="11" customWidth="1"/>
    <col min="3" max="3" width="12.6328125" style="11" bestFit="1" customWidth="1"/>
    <col min="4" max="4" width="12.90625" style="11" bestFit="1" customWidth="1"/>
    <col min="5" max="5" width="14.453125" style="11" customWidth="1"/>
    <col min="6" max="6" width="17.90625" style="11" customWidth="1"/>
    <col min="7" max="7" width="14.1796875" style="11" customWidth="1"/>
    <col min="8" max="8" width="13.1796875" style="11" customWidth="1"/>
    <col min="9" max="9" width="17.81640625" style="11" customWidth="1"/>
    <col min="10" max="16384" width="8.7265625" style="11"/>
  </cols>
  <sheetData>
    <row r="1" spans="1:9" ht="14.4" customHeight="1" thickBot="1" x14ac:dyDescent="0.4">
      <c r="A1" s="66" t="s">
        <v>180</v>
      </c>
      <c r="B1" s="60"/>
      <c r="C1" s="60"/>
      <c r="D1" s="60"/>
    </row>
    <row r="2" spans="1:9" x14ac:dyDescent="0.35">
      <c r="A2" s="66"/>
      <c r="B2" s="60"/>
      <c r="C2" s="60"/>
      <c r="D2" s="60"/>
      <c r="F2" s="22"/>
      <c r="G2" s="22" t="s">
        <v>0</v>
      </c>
      <c r="H2" s="22" t="s">
        <v>1</v>
      </c>
      <c r="I2" s="22" t="s">
        <v>2</v>
      </c>
    </row>
    <row r="3" spans="1:9" x14ac:dyDescent="0.35">
      <c r="A3" s="66"/>
      <c r="B3" s="60"/>
      <c r="C3" s="60"/>
      <c r="D3" s="60"/>
      <c r="F3" s="23" t="s">
        <v>0</v>
      </c>
      <c r="G3" s="23">
        <v>1</v>
      </c>
      <c r="H3" s="23"/>
      <c r="I3" s="23"/>
    </row>
    <row r="4" spans="1:9" x14ac:dyDescent="0.35">
      <c r="A4" s="21" t="s">
        <v>3</v>
      </c>
      <c r="B4" s="21" t="s">
        <v>0</v>
      </c>
      <c r="C4" s="21" t="s">
        <v>1</v>
      </c>
      <c r="D4" s="21" t="s">
        <v>2</v>
      </c>
      <c r="F4" s="23" t="s">
        <v>1</v>
      </c>
      <c r="G4" s="23">
        <v>-6.1501676585707602E-3</v>
      </c>
      <c r="H4" s="23">
        <v>1</v>
      </c>
      <c r="I4" s="23"/>
    </row>
    <row r="5" spans="1:9" ht="15" thickBot="1" x14ac:dyDescent="0.4">
      <c r="A5" s="25">
        <v>42030</v>
      </c>
      <c r="B5" s="21">
        <v>5.1780332541119765E-2</v>
      </c>
      <c r="C5" s="21">
        <v>-7.6308193063324301E-2</v>
      </c>
      <c r="D5" s="21">
        <v>-4.6852554572724206E-2</v>
      </c>
      <c r="F5" s="24" t="s">
        <v>2</v>
      </c>
      <c r="G5" s="24">
        <v>7.2495529345296142E-2</v>
      </c>
      <c r="H5" s="24">
        <v>8.3771685033445273E-2</v>
      </c>
      <c r="I5" s="24">
        <v>1</v>
      </c>
    </row>
    <row r="6" spans="1:9" x14ac:dyDescent="0.35">
      <c r="A6" s="25">
        <v>42037</v>
      </c>
      <c r="B6" s="21">
        <v>-3.0745376421722835E-2</v>
      </c>
      <c r="C6" s="21">
        <v>-8.8496152769824993E-3</v>
      </c>
      <c r="D6" s="21">
        <v>4.4677965334299567E-2</v>
      </c>
    </row>
    <row r="7" spans="1:9" x14ac:dyDescent="0.35">
      <c r="A7" s="25">
        <v>42051</v>
      </c>
      <c r="B7" s="21">
        <v>2.1171152232206315E-2</v>
      </c>
      <c r="C7" s="21">
        <v>-3.9045673768973103E-2</v>
      </c>
      <c r="D7" s="21">
        <v>5.7119067771599426E-2</v>
      </c>
      <c r="F7" s="54" t="s">
        <v>175</v>
      </c>
      <c r="G7" s="54" t="s">
        <v>176</v>
      </c>
      <c r="H7" s="54" t="s">
        <v>177</v>
      </c>
      <c r="I7" s="54" t="s">
        <v>178</v>
      </c>
    </row>
    <row r="8" spans="1:9" x14ac:dyDescent="0.35">
      <c r="A8" s="25">
        <v>42058</v>
      </c>
      <c r="B8" s="21">
        <v>-3.827254620487576E-2</v>
      </c>
      <c r="C8" s="21">
        <v>0</v>
      </c>
      <c r="D8" s="21">
        <v>1.5399215757880917E-2</v>
      </c>
      <c r="F8" s="48">
        <f>G4</f>
        <v>-6.1501676585707602E-3</v>
      </c>
      <c r="G8" s="48">
        <f>F8/SQRT(1-F8*F8)*SQRT(206-2)</f>
        <v>-8.7843625653496557E-2</v>
      </c>
      <c r="H8" s="48">
        <f>_xlfn.T.INV.2T(0.05,206-2)</f>
        <v>1.9716608894937595</v>
      </c>
      <c r="I8" s="48">
        <f>_xlfn.T.INV.2T(0.01,206-2)</f>
        <v>2.6001437569735333</v>
      </c>
    </row>
    <row r="9" spans="1:9" x14ac:dyDescent="0.35">
      <c r="A9" s="25">
        <v>42114</v>
      </c>
      <c r="B9" s="21">
        <v>3.6617363238223309E-2</v>
      </c>
      <c r="C9" s="21">
        <v>-4.5091571503065177E-2</v>
      </c>
      <c r="D9" s="21">
        <v>4.385188252884941E-2</v>
      </c>
      <c r="F9" s="48">
        <f>G5</f>
        <v>7.2495529345296142E-2</v>
      </c>
      <c r="G9" s="48">
        <f>F9/SQRT(1-F9*F9)*SQRT(206-2)</f>
        <v>1.0381749794746429</v>
      </c>
      <c r="H9" s="48">
        <f>_xlfn.T.INV.2T(0.05,206-2)</f>
        <v>1.9716608894937595</v>
      </c>
      <c r="I9" s="48">
        <f>_xlfn.T.INV.2T(0.01,206-2)</f>
        <v>2.6001437569735333</v>
      </c>
    </row>
    <row r="10" spans="1:9" x14ac:dyDescent="0.35">
      <c r="A10" s="25">
        <v>42121</v>
      </c>
      <c r="B10" s="21">
        <v>1.6492462075725165E-2</v>
      </c>
      <c r="C10" s="21">
        <v>2.2320189090587601E-2</v>
      </c>
      <c r="D10" s="21">
        <v>1.5067432122119926E-2</v>
      </c>
      <c r="F10" s="48">
        <f>H5</f>
        <v>8.3771685033445273E-2</v>
      </c>
      <c r="G10" s="48">
        <f>F10/SQRT(1-F10*F10)*SQRT(206-2)</f>
        <v>1.2007195456003186</v>
      </c>
      <c r="H10" s="48">
        <f>_xlfn.T.INV.2T(0.05,206-2)</f>
        <v>1.9716608894937595</v>
      </c>
      <c r="I10" s="48">
        <f>_xlfn.T.INV.2T(0.01,206-2)</f>
        <v>2.6001437569735333</v>
      </c>
    </row>
    <row r="11" spans="1:9" x14ac:dyDescent="0.35">
      <c r="A11" s="25">
        <v>42128</v>
      </c>
      <c r="B11" s="21">
        <v>3.2190687272051946E-2</v>
      </c>
      <c r="C11" s="21">
        <v>-4.1141943331175185E-2</v>
      </c>
      <c r="D11" s="21">
        <v>-1.8373220256619294E-2</v>
      </c>
    </row>
    <row r="12" spans="1:9" x14ac:dyDescent="0.35">
      <c r="A12" s="25">
        <v>42135</v>
      </c>
      <c r="B12" s="21">
        <v>-3.440356713058202E-2</v>
      </c>
      <c r="C12" s="21">
        <v>-3.0459207484708574E-2</v>
      </c>
      <c r="D12" s="21">
        <v>-5.9780981755080667E-3</v>
      </c>
      <c r="F12" s="60" t="s">
        <v>179</v>
      </c>
      <c r="G12" s="60"/>
      <c r="H12" s="60"/>
      <c r="I12" s="60"/>
    </row>
    <row r="13" spans="1:9" x14ac:dyDescent="0.35">
      <c r="A13" s="25">
        <v>42142</v>
      </c>
      <c r="B13" s="21">
        <v>2.2128798585300375E-3</v>
      </c>
      <c r="C13" s="21">
        <v>-7.2681551434804814E-2</v>
      </c>
      <c r="D13" s="21">
        <v>-9.3708851733068661E-3</v>
      </c>
      <c r="F13" s="60"/>
      <c r="G13" s="60"/>
      <c r="H13" s="60"/>
      <c r="I13" s="60"/>
    </row>
    <row r="14" spans="1:9" ht="14.4" customHeight="1" x14ac:dyDescent="0.35">
      <c r="A14" s="25">
        <v>42149</v>
      </c>
      <c r="B14" s="21">
        <v>-2.054560880889137E-2</v>
      </c>
      <c r="C14" s="21">
        <v>6.1276554820814594E-2</v>
      </c>
      <c r="D14" s="21">
        <v>-1.1498266687373023E-2</v>
      </c>
      <c r="F14" s="60"/>
      <c r="G14" s="60"/>
      <c r="H14" s="60"/>
      <c r="I14" s="60"/>
    </row>
    <row r="15" spans="1:9" x14ac:dyDescent="0.35">
      <c r="A15" s="25">
        <v>42170</v>
      </c>
      <c r="B15" s="21">
        <v>3.203935374461666E-2</v>
      </c>
      <c r="C15" s="21">
        <v>1.854050791574249E-2</v>
      </c>
      <c r="D15" s="21">
        <v>-1.3739720689678365E-2</v>
      </c>
      <c r="F15" s="60"/>
      <c r="G15" s="60"/>
      <c r="H15" s="60"/>
      <c r="I15" s="60"/>
    </row>
    <row r="16" spans="1:9" x14ac:dyDescent="0.35">
      <c r="A16" s="25">
        <v>42177</v>
      </c>
      <c r="B16" s="21">
        <v>2.2272635609123223E-2</v>
      </c>
      <c r="C16" s="21">
        <v>-4.7012181997054599E-2</v>
      </c>
      <c r="D16" s="21">
        <v>-1.3506114141322108E-2</v>
      </c>
      <c r="F16" s="60"/>
      <c r="G16" s="60"/>
      <c r="H16" s="60"/>
      <c r="I16" s="60"/>
    </row>
    <row r="17" spans="1:9" x14ac:dyDescent="0.35">
      <c r="A17" s="25">
        <v>42184</v>
      </c>
      <c r="B17" s="21">
        <v>4.3956114730381293E-3</v>
      </c>
      <c r="C17" s="21">
        <v>5.998818229253443E-3</v>
      </c>
      <c r="D17" s="21">
        <v>9.9101020356674578E-4</v>
      </c>
      <c r="F17" s="60"/>
      <c r="G17" s="60"/>
      <c r="H17" s="60"/>
      <c r="I17" s="60"/>
    </row>
    <row r="18" spans="1:9" x14ac:dyDescent="0.35">
      <c r="A18" s="25">
        <v>42191</v>
      </c>
      <c r="B18" s="21">
        <v>3.4062357459188626E-2</v>
      </c>
      <c r="C18" s="21">
        <v>-1.9324272826402814E-2</v>
      </c>
      <c r="D18" s="21">
        <v>5.5034358901180185E-3</v>
      </c>
      <c r="F18" s="60"/>
      <c r="G18" s="60"/>
      <c r="H18" s="60"/>
      <c r="I18" s="60"/>
    </row>
    <row r="19" spans="1:9" x14ac:dyDescent="0.35">
      <c r="A19" s="25">
        <v>42205</v>
      </c>
      <c r="B19" s="21">
        <v>-2.320186655697198E-3</v>
      </c>
      <c r="C19" s="21">
        <v>6.6894234830030222E-2</v>
      </c>
      <c r="D19" s="21">
        <v>-6.9494283492555972E-2</v>
      </c>
    </row>
    <row r="20" spans="1:9" x14ac:dyDescent="0.35">
      <c r="A20" s="25">
        <v>42212</v>
      </c>
      <c r="B20" s="21">
        <v>-1.0507977598415093E-2</v>
      </c>
      <c r="C20" s="21">
        <v>8.9948236662939579E-2</v>
      </c>
      <c r="D20" s="21">
        <v>2.5920890820029612E-2</v>
      </c>
    </row>
    <row r="21" spans="1:9" ht="14.4" customHeight="1" x14ac:dyDescent="0.35">
      <c r="A21" s="25">
        <v>42219</v>
      </c>
      <c r="B21" s="21">
        <v>1.3600365064684469E-2</v>
      </c>
      <c r="C21" s="21">
        <v>7.6562714104372903E-2</v>
      </c>
      <c r="D21" s="21">
        <v>2.5940021008615886E-2</v>
      </c>
    </row>
    <row r="22" spans="1:9" x14ac:dyDescent="0.35">
      <c r="A22" s="25">
        <v>42233</v>
      </c>
      <c r="B22" s="21">
        <v>2.7009459907491363E-2</v>
      </c>
      <c r="C22" s="21">
        <v>-3.1090587070031119E-2</v>
      </c>
      <c r="D22" s="21">
        <v>-6.3365846993133537E-2</v>
      </c>
    </row>
    <row r="23" spans="1:9" x14ac:dyDescent="0.35">
      <c r="A23" s="25">
        <v>42247</v>
      </c>
      <c r="B23" s="21">
        <v>4.7024938644862777E-2</v>
      </c>
      <c r="C23" s="21">
        <v>5.2219439811516249E-3</v>
      </c>
      <c r="D23" s="21">
        <v>-1.1560822401075971E-2</v>
      </c>
    </row>
    <row r="24" spans="1:9" x14ac:dyDescent="0.35">
      <c r="A24" s="25">
        <v>42254</v>
      </c>
      <c r="B24" s="21">
        <v>4.1528458696582275E-2</v>
      </c>
      <c r="C24" s="21">
        <v>-1.0471299867295366E-2</v>
      </c>
      <c r="D24" s="21">
        <v>1.8911257831171811E-3</v>
      </c>
    </row>
    <row r="25" spans="1:9" x14ac:dyDescent="0.35">
      <c r="A25" s="25">
        <v>42261</v>
      </c>
      <c r="B25" s="21">
        <v>1.6807118316381191E-2</v>
      </c>
      <c r="C25" s="21">
        <v>-2.0202707317519355E-2</v>
      </c>
      <c r="D25" s="21">
        <v>1.8717123952937991E-2</v>
      </c>
    </row>
    <row r="26" spans="1:9" x14ac:dyDescent="0.35">
      <c r="A26" s="25">
        <v>42268</v>
      </c>
      <c r="B26" s="21">
        <v>-1.3423020332140661E-2</v>
      </c>
      <c r="C26" s="21">
        <v>-4.8414294967487607E-2</v>
      </c>
      <c r="D26" s="21">
        <v>-7.0446227400083189E-3</v>
      </c>
    </row>
    <row r="27" spans="1:9" x14ac:dyDescent="0.35">
      <c r="A27" s="25">
        <v>42275</v>
      </c>
      <c r="B27" s="21">
        <v>1.2756131344436882E-2</v>
      </c>
      <c r="C27" s="21">
        <v>-4.1432853736205394E-2</v>
      </c>
      <c r="D27" s="21">
        <v>-1.5729301908543918E-2</v>
      </c>
    </row>
    <row r="28" spans="1:9" x14ac:dyDescent="0.35">
      <c r="A28" s="25">
        <v>42289</v>
      </c>
      <c r="B28" s="21">
        <v>2.1918685707646275E-2</v>
      </c>
      <c r="C28" s="21">
        <v>-3.7573480564423778E-2</v>
      </c>
      <c r="D28" s="21">
        <v>3.1559220180518877E-2</v>
      </c>
    </row>
    <row r="29" spans="1:9" x14ac:dyDescent="0.35">
      <c r="A29" s="25">
        <v>42296</v>
      </c>
      <c r="B29" s="21">
        <v>1.0111309604320695E-2</v>
      </c>
      <c r="C29" s="21">
        <v>-3.3840979842405684E-3</v>
      </c>
      <c r="D29" s="21">
        <v>2.1568696658455202E-2</v>
      </c>
    </row>
    <row r="30" spans="1:9" x14ac:dyDescent="0.35">
      <c r="A30" s="25">
        <v>42303</v>
      </c>
      <c r="B30" s="21">
        <v>3.8807895148553886E-2</v>
      </c>
      <c r="C30" s="21">
        <v>-4.0351295523567463E-2</v>
      </c>
      <c r="D30" s="21">
        <v>8.8407564604479915E-4</v>
      </c>
    </row>
    <row r="31" spans="1:9" x14ac:dyDescent="0.35">
      <c r="A31" s="25">
        <v>42310</v>
      </c>
      <c r="B31" s="21">
        <v>-3.9478810973787463E-2</v>
      </c>
      <c r="C31" s="21">
        <v>-2.1403908663153604E-2</v>
      </c>
      <c r="D31" s="21">
        <v>3.8570483531325341E-2</v>
      </c>
    </row>
    <row r="32" spans="1:9" x14ac:dyDescent="0.35">
      <c r="A32" s="25">
        <v>42317</v>
      </c>
      <c r="B32" s="21">
        <v>-3.0247040368424939E-3</v>
      </c>
      <c r="C32" s="21">
        <v>-2.6798193154724047E-2</v>
      </c>
      <c r="D32" s="21">
        <v>-7.3604257838773418E-3</v>
      </c>
    </row>
    <row r="33" spans="1:4" x14ac:dyDescent="0.35">
      <c r="A33" s="25">
        <v>42338</v>
      </c>
      <c r="B33" s="21">
        <v>1.1540296738866158E-2</v>
      </c>
      <c r="C33" s="21">
        <v>-4.3603637482132022E-2</v>
      </c>
      <c r="D33" s="21">
        <v>-1.4451118538174598E-2</v>
      </c>
    </row>
    <row r="34" spans="1:4" x14ac:dyDescent="0.35">
      <c r="A34" s="25">
        <v>42345</v>
      </c>
      <c r="B34" s="21">
        <v>0</v>
      </c>
      <c r="C34" s="21">
        <v>2.8828351899977595E-2</v>
      </c>
      <c r="D34" s="21">
        <v>-4.8717386613997875E-2</v>
      </c>
    </row>
    <row r="35" spans="1:4" x14ac:dyDescent="0.35">
      <c r="A35" s="25">
        <v>42352</v>
      </c>
      <c r="B35" s="21">
        <v>5.550623741740271E-2</v>
      </c>
      <c r="C35" s="21">
        <v>-3.7220009536226013E-2</v>
      </c>
      <c r="D35" s="21">
        <v>6.7018934844012617E-3</v>
      </c>
    </row>
    <row r="36" spans="1:4" x14ac:dyDescent="0.35">
      <c r="A36" s="25">
        <v>42359</v>
      </c>
      <c r="B36" s="21">
        <v>3.9295642371965089E-2</v>
      </c>
      <c r="C36" s="21">
        <v>-3.1386313820670718E-2</v>
      </c>
      <c r="D36" s="21">
        <v>2.5282385840892256E-2</v>
      </c>
    </row>
    <row r="37" spans="1:4" x14ac:dyDescent="0.35">
      <c r="A37" s="25">
        <v>42366</v>
      </c>
      <c r="B37" s="21">
        <v>1.117627386400501E-2</v>
      </c>
      <c r="C37" s="21">
        <v>2.8573372444056163E-2</v>
      </c>
      <c r="D37" s="21">
        <v>-7.8973350600052743E-4</v>
      </c>
    </row>
    <row r="38" spans="1:4" x14ac:dyDescent="0.35">
      <c r="A38" s="25">
        <v>42373</v>
      </c>
      <c r="B38" s="21">
        <v>3.9180001513817932E-2</v>
      </c>
      <c r="C38" s="21">
        <v>2.0906684819313643E-2</v>
      </c>
      <c r="D38" s="21">
        <v>-4.4528076688758376E-2</v>
      </c>
    </row>
    <row r="39" spans="1:4" x14ac:dyDescent="0.35">
      <c r="A39" s="25">
        <v>42401</v>
      </c>
      <c r="B39" s="21">
        <v>2.1881498982088743E-2</v>
      </c>
      <c r="C39" s="21">
        <v>5.7398538706032211E-2</v>
      </c>
      <c r="D39" s="21">
        <v>7.2277031214532635E-3</v>
      </c>
    </row>
    <row r="40" spans="1:4" x14ac:dyDescent="0.35">
      <c r="A40" s="25">
        <v>42415</v>
      </c>
      <c r="B40" s="21">
        <v>3.1032109247728461E-2</v>
      </c>
      <c r="C40" s="21">
        <v>1.660415505203516E-2</v>
      </c>
      <c r="D40" s="21">
        <v>7.6492355205702245E-2</v>
      </c>
    </row>
    <row r="41" spans="1:4" x14ac:dyDescent="0.35">
      <c r="A41" s="25">
        <v>42422</v>
      </c>
      <c r="B41" s="21">
        <v>0</v>
      </c>
      <c r="C41" s="21">
        <v>-1.204833851617448E-2</v>
      </c>
      <c r="D41" s="21">
        <v>3.6911634141398281E-2</v>
      </c>
    </row>
    <row r="42" spans="1:4" x14ac:dyDescent="0.35">
      <c r="A42" s="25">
        <v>42429</v>
      </c>
      <c r="B42" s="21">
        <v>3.4133006369458617E-2</v>
      </c>
      <c r="C42" s="21">
        <v>1.0550210895152392E-2</v>
      </c>
      <c r="D42" s="21">
        <v>2.5555449173096548E-2</v>
      </c>
    </row>
    <row r="43" spans="1:4" x14ac:dyDescent="0.35">
      <c r="A43" s="25">
        <v>42436</v>
      </c>
      <c r="B43" s="21">
        <v>1.2008149628396561E-2</v>
      </c>
      <c r="C43" s="21">
        <v>-1.2066511413116479E-2</v>
      </c>
      <c r="D43" s="21">
        <v>2.4742280663515004E-3</v>
      </c>
    </row>
    <row r="44" spans="1:4" x14ac:dyDescent="0.35">
      <c r="A44" s="25">
        <v>42443</v>
      </c>
      <c r="B44" s="21">
        <v>7.9260652724207226E-3</v>
      </c>
      <c r="C44" s="21">
        <v>1.516300517964008E-3</v>
      </c>
      <c r="D44" s="21">
        <v>2.833357449201902E-2</v>
      </c>
    </row>
    <row r="45" spans="1:4" x14ac:dyDescent="0.35">
      <c r="A45" s="25">
        <v>42450</v>
      </c>
      <c r="B45" s="21">
        <v>-6.6006840313520242E-3</v>
      </c>
      <c r="C45" s="21">
        <v>0</v>
      </c>
      <c r="D45" s="21">
        <v>-2.979904462056561E-2</v>
      </c>
    </row>
    <row r="46" spans="1:4" x14ac:dyDescent="0.35">
      <c r="A46" s="25">
        <v>42464</v>
      </c>
      <c r="B46" s="21">
        <v>-5.610112890766788E-3</v>
      </c>
      <c r="C46" s="21">
        <v>2.3989156370022576E-2</v>
      </c>
      <c r="D46" s="21">
        <v>3.9745115594557651E-2</v>
      </c>
    </row>
    <row r="47" spans="1:4" x14ac:dyDescent="0.35">
      <c r="A47" s="25">
        <v>42471</v>
      </c>
      <c r="B47" s="21">
        <v>1.2578782206860185E-2</v>
      </c>
      <c r="C47" s="21">
        <v>-1.1922644956906146E-2</v>
      </c>
      <c r="D47" s="21">
        <v>5.4961725718581711E-2</v>
      </c>
    </row>
    <row r="48" spans="1:4" x14ac:dyDescent="0.35">
      <c r="A48" s="25">
        <v>42478</v>
      </c>
      <c r="B48" s="21">
        <v>3.4133006369458617E-2</v>
      </c>
      <c r="C48" s="21">
        <v>-4.4451762570833921E-2</v>
      </c>
      <c r="D48" s="21">
        <v>1.6213200713722214E-2</v>
      </c>
    </row>
    <row r="49" spans="1:4" x14ac:dyDescent="0.35">
      <c r="A49" s="25">
        <v>42485</v>
      </c>
      <c r="B49" s="21">
        <v>-4.8119248344198458E-2</v>
      </c>
      <c r="C49" s="21">
        <v>-6.9776877799160197E-2</v>
      </c>
      <c r="D49" s="21">
        <v>1.8791402617026522E-2</v>
      </c>
    </row>
    <row r="50" spans="1:4" x14ac:dyDescent="0.35">
      <c r="A50" s="25">
        <v>42492</v>
      </c>
      <c r="B50" s="21">
        <v>-4.234304138788344E-3</v>
      </c>
      <c r="C50" s="21">
        <v>8.3682496705165792E-3</v>
      </c>
      <c r="D50" s="21">
        <v>-2.3835028174973068E-2</v>
      </c>
    </row>
    <row r="51" spans="1:4" x14ac:dyDescent="0.35">
      <c r="A51" s="25">
        <v>42499</v>
      </c>
      <c r="B51" s="21">
        <v>-1.415428403330728E-3</v>
      </c>
      <c r="C51" s="21">
        <v>-1.6680571006970587E-3</v>
      </c>
      <c r="D51" s="21">
        <v>3.5579864600029155E-3</v>
      </c>
    </row>
    <row r="52" spans="1:4" x14ac:dyDescent="0.35">
      <c r="A52" s="25">
        <v>42506</v>
      </c>
      <c r="B52" s="21">
        <v>4.2402890388854421E-3</v>
      </c>
      <c r="C52" s="21">
        <v>4.9958471933716697E-3</v>
      </c>
      <c r="D52" s="21">
        <v>6.8321457675771108E-3</v>
      </c>
    </row>
    <row r="53" spans="1:4" x14ac:dyDescent="0.35">
      <c r="A53" s="25">
        <v>42520</v>
      </c>
      <c r="B53" s="21">
        <v>2.1535152551297961E-2</v>
      </c>
      <c r="C53" s="21">
        <v>-3.8874152761664831E-2</v>
      </c>
      <c r="D53" s="21">
        <v>-1.2160729944239406E-2</v>
      </c>
    </row>
    <row r="54" spans="1:4" x14ac:dyDescent="0.35">
      <c r="A54" s="25">
        <v>42527</v>
      </c>
      <c r="B54" s="21">
        <v>-3.9380512871308525E-2</v>
      </c>
      <c r="C54" s="21">
        <v>7.4622640204197108E-2</v>
      </c>
      <c r="D54" s="21">
        <v>1.4410449678254994E-2</v>
      </c>
    </row>
    <row r="55" spans="1:4" x14ac:dyDescent="0.35">
      <c r="A55" s="25">
        <v>42534</v>
      </c>
      <c r="B55" s="21">
        <v>-1.2543718478530285E-2</v>
      </c>
      <c r="C55" s="21">
        <v>-3.0562650410166696E-2</v>
      </c>
      <c r="D55" s="21">
        <v>-3.6617363238223309E-2</v>
      </c>
    </row>
    <row r="56" spans="1:4" x14ac:dyDescent="0.35">
      <c r="A56" s="25">
        <v>42541</v>
      </c>
      <c r="B56" s="21">
        <v>-4.1523502791745506E-2</v>
      </c>
      <c r="C56" s="21">
        <v>-1.2142386825725425E-2</v>
      </c>
      <c r="D56" s="21">
        <v>3.5868018879442493E-2</v>
      </c>
    </row>
    <row r="57" spans="1:4" x14ac:dyDescent="0.35">
      <c r="A57" s="25">
        <v>42548</v>
      </c>
      <c r="B57" s="21">
        <v>2.9197101033348462E-3</v>
      </c>
      <c r="C57" s="21">
        <v>1.2142386825725561E-2</v>
      </c>
      <c r="D57" s="21">
        <v>3.3676364848380792E-3</v>
      </c>
    </row>
    <row r="58" spans="1:4" x14ac:dyDescent="0.35">
      <c r="A58" s="25">
        <v>42555</v>
      </c>
      <c r="B58" s="21">
        <v>1.1594332780919227E-2</v>
      </c>
      <c r="C58" s="21">
        <v>-4.7670102018130031E-2</v>
      </c>
      <c r="D58" s="21">
        <v>4.1750601166954861E-3</v>
      </c>
    </row>
    <row r="59" spans="1:4" x14ac:dyDescent="0.35">
      <c r="A59" s="25">
        <v>42562</v>
      </c>
      <c r="B59" s="21">
        <v>-8.6831225734608809E-3</v>
      </c>
      <c r="C59" s="21">
        <v>-3.8714512180690393E-2</v>
      </c>
      <c r="D59" s="21">
        <v>2.7228042438734713E-2</v>
      </c>
    </row>
    <row r="60" spans="1:4" x14ac:dyDescent="0.35">
      <c r="A60" s="25">
        <v>42569</v>
      </c>
      <c r="B60" s="21">
        <v>-1.1696039763191298E-2</v>
      </c>
      <c r="C60" s="21">
        <v>5.8410762156414303E-2</v>
      </c>
      <c r="D60" s="21">
        <v>-2.319513942233386E-3</v>
      </c>
    </row>
    <row r="61" spans="1:4" x14ac:dyDescent="0.35">
      <c r="A61" s="25">
        <v>42576</v>
      </c>
      <c r="B61" s="21">
        <v>5.8651194523980576E-3</v>
      </c>
      <c r="C61" s="21">
        <v>8.656801630845902E-2</v>
      </c>
      <c r="D61" s="21">
        <v>9.7491293923416336E-3</v>
      </c>
    </row>
    <row r="62" spans="1:4" x14ac:dyDescent="0.35">
      <c r="A62" s="25">
        <v>42583</v>
      </c>
      <c r="B62" s="21">
        <v>5.1293294387550481E-2</v>
      </c>
      <c r="C62" s="21">
        <v>-1.1447385840350835E-2</v>
      </c>
      <c r="D62" s="21">
        <v>-3.3112613036560315E-3</v>
      </c>
    </row>
    <row r="63" spans="1:4" x14ac:dyDescent="0.35">
      <c r="A63" s="25">
        <v>42590</v>
      </c>
      <c r="B63" s="21">
        <v>-2.5317807984289897E-2</v>
      </c>
      <c r="C63" s="21">
        <v>-4.7146778425702078E-2</v>
      </c>
      <c r="D63" s="21">
        <v>5.4648874052540741E-3</v>
      </c>
    </row>
    <row r="64" spans="1:4" x14ac:dyDescent="0.35">
      <c r="A64" s="25">
        <v>42597</v>
      </c>
      <c r="B64" s="21">
        <v>1.1331566009550018E-2</v>
      </c>
      <c r="C64" s="21">
        <v>2.8889009852137069E-2</v>
      </c>
      <c r="D64" s="21">
        <v>-2.6522898948902019E-2</v>
      </c>
    </row>
    <row r="65" spans="1:4" x14ac:dyDescent="0.35">
      <c r="A65" s="25">
        <v>42604</v>
      </c>
      <c r="B65" s="21">
        <v>4.5431074682398001E-2</v>
      </c>
      <c r="C65" s="21">
        <v>1.496287267671232E-2</v>
      </c>
      <c r="D65" s="21">
        <v>6.7273180607424835E-2</v>
      </c>
    </row>
    <row r="66" spans="1:4" x14ac:dyDescent="0.35">
      <c r="A66" s="25">
        <v>42611</v>
      </c>
      <c r="B66" s="21">
        <v>-1.0825545504922447E-2</v>
      </c>
      <c r="C66" s="21">
        <v>2.2839491969822736E-2</v>
      </c>
      <c r="D66" s="21">
        <v>1.1159531140159709E-2</v>
      </c>
    </row>
    <row r="67" spans="1:4" x14ac:dyDescent="0.35">
      <c r="A67" s="25">
        <v>42618</v>
      </c>
      <c r="B67" s="21">
        <v>0</v>
      </c>
      <c r="C67" s="21">
        <v>2.7050177533026042E-2</v>
      </c>
      <c r="D67" s="21">
        <v>3.1629546336090913E-2</v>
      </c>
    </row>
    <row r="68" spans="1:4" x14ac:dyDescent="0.35">
      <c r="A68" s="25">
        <v>42625</v>
      </c>
      <c r="B68" s="21">
        <v>2.5521868795119338E-2</v>
      </c>
      <c r="C68" s="21">
        <v>1.557663892873732E-2</v>
      </c>
      <c r="D68" s="21">
        <v>-3.0812886429534905E-2</v>
      </c>
    </row>
    <row r="69" spans="1:4" x14ac:dyDescent="0.35">
      <c r="A69" s="25">
        <v>42639</v>
      </c>
      <c r="B69" s="21">
        <v>-7.3801072976225337E-3</v>
      </c>
      <c r="C69" s="21">
        <v>-1.6023649468157063E-2</v>
      </c>
      <c r="D69" s="21">
        <v>-4.1509799760933996E-2</v>
      </c>
    </row>
    <row r="70" spans="1:4" x14ac:dyDescent="0.35">
      <c r="A70" s="25">
        <v>42646</v>
      </c>
      <c r="B70" s="21">
        <v>-3.3135561596098789E-2</v>
      </c>
      <c r="C70" s="21">
        <v>-7.3692301065483327E-3</v>
      </c>
      <c r="D70" s="21">
        <v>2.3123990086664367E-2</v>
      </c>
    </row>
    <row r="71" spans="1:4" x14ac:dyDescent="0.35">
      <c r="A71" s="25">
        <v>42653</v>
      </c>
      <c r="B71" s="21">
        <v>-1.5325673497781163E-3</v>
      </c>
      <c r="C71" s="21">
        <v>-4.2302379690689389E-2</v>
      </c>
      <c r="D71" s="21">
        <v>-1.3605652055778709E-2</v>
      </c>
    </row>
    <row r="72" spans="1:4" x14ac:dyDescent="0.35">
      <c r="A72" s="25">
        <v>42667</v>
      </c>
      <c r="B72" s="21">
        <v>-2.6231012148869758E-2</v>
      </c>
      <c r="C72" s="21">
        <v>-1.2461220437812002E-2</v>
      </c>
      <c r="D72" s="21">
        <v>5.2415952276730973E-3</v>
      </c>
    </row>
    <row r="73" spans="1:4" x14ac:dyDescent="0.35">
      <c r="A73" s="25">
        <v>42674</v>
      </c>
      <c r="B73" s="21">
        <v>1.1560822401076006E-2</v>
      </c>
      <c r="C73" s="21">
        <v>-7.8678612006136787E-3</v>
      </c>
      <c r="D73" s="21">
        <v>-4.4192839233540823E-2</v>
      </c>
    </row>
    <row r="74" spans="1:4" x14ac:dyDescent="0.35">
      <c r="A74" s="25">
        <v>42681</v>
      </c>
      <c r="B74" s="21">
        <v>3.3901551675681416E-2</v>
      </c>
      <c r="C74" s="21">
        <v>-4.7506027585978647E-3</v>
      </c>
      <c r="D74" s="21">
        <v>5.9556780835624393E-2</v>
      </c>
    </row>
    <row r="75" spans="1:4" x14ac:dyDescent="0.35">
      <c r="A75" s="25">
        <v>42688</v>
      </c>
      <c r="B75" s="21">
        <v>5.2562330090855508E-2</v>
      </c>
      <c r="C75" s="21">
        <v>4.7506027585977988E-3</v>
      </c>
      <c r="D75" s="21">
        <v>-9.6830574853678138E-3</v>
      </c>
    </row>
    <row r="76" spans="1:4" x14ac:dyDescent="0.35">
      <c r="A76" s="25">
        <v>42695</v>
      </c>
      <c r="B76" s="21">
        <v>7.5019106517946917E-3</v>
      </c>
      <c r="C76" s="21">
        <v>-9.5238815112554786E-3</v>
      </c>
      <c r="D76" s="21">
        <v>6.6452715887930142E-2</v>
      </c>
    </row>
    <row r="77" spans="1:4" x14ac:dyDescent="0.35">
      <c r="A77" s="25">
        <v>42702</v>
      </c>
      <c r="B77" s="21">
        <v>5.2413742684040136E-2</v>
      </c>
      <c r="C77" s="21">
        <v>6.0343129907468436E-2</v>
      </c>
      <c r="D77" s="21">
        <v>-6.0045214181915982E-3</v>
      </c>
    </row>
    <row r="78" spans="1:4" x14ac:dyDescent="0.35">
      <c r="A78" s="25">
        <v>42709</v>
      </c>
      <c r="B78" s="21">
        <v>2.2441334472680454E-2</v>
      </c>
      <c r="C78" s="21">
        <v>6.2565855991738306E-2</v>
      </c>
      <c r="D78" s="21">
        <v>6.2379668023473979E-2</v>
      </c>
    </row>
    <row r="79" spans="1:4" x14ac:dyDescent="0.35">
      <c r="A79" s="25">
        <v>42716</v>
      </c>
      <c r="B79" s="21">
        <v>-8.3565945909414175E-3</v>
      </c>
      <c r="C79" s="21">
        <v>9.8246404285181003E-3</v>
      </c>
      <c r="D79" s="21">
        <v>2.4683986980648696E-2</v>
      </c>
    </row>
    <row r="80" spans="1:4" x14ac:dyDescent="0.35">
      <c r="A80" s="25">
        <v>42723</v>
      </c>
      <c r="B80" s="21">
        <v>5.5788150270389336E-3</v>
      </c>
      <c r="C80" s="21">
        <v>-6.3421826437495943E-2</v>
      </c>
      <c r="D80" s="21">
        <v>-1.5940056384042972E-2</v>
      </c>
    </row>
    <row r="81" spans="1:4" x14ac:dyDescent="0.35">
      <c r="A81" s="25">
        <v>42730</v>
      </c>
      <c r="B81" s="21">
        <v>-5.5788150270389978E-3</v>
      </c>
      <c r="C81" s="21">
        <v>3.3653505041642363E-2</v>
      </c>
      <c r="D81" s="21">
        <v>1.2195273093818206E-2</v>
      </c>
    </row>
    <row r="82" spans="1:4" x14ac:dyDescent="0.35">
      <c r="A82" s="25">
        <v>42744</v>
      </c>
      <c r="B82" s="21">
        <v>3.0459207484708439E-2</v>
      </c>
      <c r="C82" s="21">
        <v>2.2305757514298186E-2</v>
      </c>
      <c r="D82" s="21">
        <v>-3.4509816210688313E-2</v>
      </c>
    </row>
    <row r="83" spans="1:4" x14ac:dyDescent="0.35">
      <c r="A83" s="25">
        <v>42751</v>
      </c>
      <c r="B83" s="21">
        <v>-1.1494379425735134E-2</v>
      </c>
      <c r="C83" s="21">
        <v>2.8987536873252187E-2</v>
      </c>
      <c r="D83" s="21">
        <v>1.5584418424825499E-2</v>
      </c>
    </row>
    <row r="84" spans="1:4" x14ac:dyDescent="0.35">
      <c r="A84" s="25">
        <v>42758</v>
      </c>
      <c r="B84" s="21">
        <v>1.2921931416920588E-2</v>
      </c>
      <c r="C84" s="21">
        <v>-7.168489478612516E-3</v>
      </c>
      <c r="D84" s="21">
        <v>6.6015130574268388E-2</v>
      </c>
    </row>
    <row r="85" spans="1:4" x14ac:dyDescent="0.35">
      <c r="A85" s="25">
        <v>42765</v>
      </c>
      <c r="B85" s="21">
        <v>-6.0094614962971048E-3</v>
      </c>
      <c r="C85" s="21">
        <v>1.4285957247476434E-2</v>
      </c>
      <c r="D85" s="21">
        <v>-2.9033565733355533E-2</v>
      </c>
    </row>
    <row r="86" spans="1:4" x14ac:dyDescent="0.35">
      <c r="A86" s="25">
        <v>42772</v>
      </c>
      <c r="B86" s="21">
        <v>-9.227285769074894E-3</v>
      </c>
      <c r="C86" s="21">
        <v>-1.7167803622365446E-2</v>
      </c>
      <c r="D86" s="21">
        <v>-4.8934018014174151E-2</v>
      </c>
    </row>
    <row r="87" spans="1:4" x14ac:dyDescent="0.35">
      <c r="A87" s="25">
        <v>42779</v>
      </c>
      <c r="B87" s="21">
        <v>-4.9368475468688933E-3</v>
      </c>
      <c r="C87" s="21">
        <v>-3.0771658666753545E-2</v>
      </c>
      <c r="D87" s="21">
        <v>-6.0424786265687625E-5</v>
      </c>
    </row>
    <row r="88" spans="1:4" x14ac:dyDescent="0.35">
      <c r="A88" s="25">
        <v>42786</v>
      </c>
      <c r="B88" s="21">
        <v>-1.0241494052196907E-2</v>
      </c>
      <c r="C88" s="21">
        <v>2.2075951699199826E-2</v>
      </c>
      <c r="D88" s="21">
        <v>1.2084592159701689E-4</v>
      </c>
    </row>
    <row r="89" spans="1:4" x14ac:dyDescent="0.35">
      <c r="A89" s="25">
        <v>42793</v>
      </c>
      <c r="B89" s="21">
        <v>2.350177344953673E-3</v>
      </c>
      <c r="C89" s="21">
        <v>-7.242983784481459E-2</v>
      </c>
      <c r="D89" s="21">
        <v>-6.7291333303695113E-3</v>
      </c>
    </row>
    <row r="90" spans="1:4" x14ac:dyDescent="0.35">
      <c r="A90" s="25">
        <v>42800</v>
      </c>
      <c r="B90" s="21">
        <v>-3.5238044189788743E-2</v>
      </c>
      <c r="C90" s="21">
        <v>-8.1478270725948113E-2</v>
      </c>
      <c r="D90" s="21">
        <v>-4.2877024356391881E-2</v>
      </c>
    </row>
    <row r="91" spans="1:4" x14ac:dyDescent="0.35">
      <c r="A91" s="25">
        <v>42807</v>
      </c>
      <c r="B91" s="21">
        <v>-1.0695289116747919E-2</v>
      </c>
      <c r="C91" s="21">
        <v>-1.7123706078591514E-2</v>
      </c>
      <c r="D91" s="21">
        <v>2.2910149995759108E-2</v>
      </c>
    </row>
    <row r="92" spans="1:4" x14ac:dyDescent="0.35">
      <c r="A92" s="25">
        <v>42814</v>
      </c>
      <c r="B92" s="21">
        <v>1.0087201533400897E-2</v>
      </c>
      <c r="C92" s="21">
        <v>-1.5666116744399463E-2</v>
      </c>
      <c r="D92" s="21">
        <v>2.0696535100776455E-2</v>
      </c>
    </row>
    <row r="93" spans="1:4" x14ac:dyDescent="0.35">
      <c r="A93" s="25">
        <v>42821</v>
      </c>
      <c r="B93" s="21">
        <v>6.3665517455416881E-3</v>
      </c>
      <c r="C93" s="21">
        <v>-7.275935428242819E-2</v>
      </c>
      <c r="D93" s="21">
        <v>-2.9109110030049078E-2</v>
      </c>
    </row>
    <row r="94" spans="1:4" x14ac:dyDescent="0.35">
      <c r="A94" s="25">
        <v>42828</v>
      </c>
      <c r="B94" s="21">
        <v>7.5267553891272491E-3</v>
      </c>
      <c r="C94" s="21">
        <v>-1.3295542481244614E-2</v>
      </c>
      <c r="D94" s="21">
        <v>1.0520187908801302E-2</v>
      </c>
    </row>
    <row r="95" spans="1:4" x14ac:dyDescent="0.35">
      <c r="A95" s="25">
        <v>42842</v>
      </c>
      <c r="B95" s="21">
        <v>-8.8186674597093857E-3</v>
      </c>
      <c r="C95" s="21">
        <v>9.5329606587236868E-3</v>
      </c>
      <c r="D95" s="21">
        <v>6.7052278058137904E-2</v>
      </c>
    </row>
    <row r="96" spans="1:4" x14ac:dyDescent="0.35">
      <c r="A96" s="25">
        <v>42849</v>
      </c>
      <c r="B96" s="21">
        <v>2.2947866888031965E-2</v>
      </c>
      <c r="C96" s="21">
        <v>1.6933612529439673E-2</v>
      </c>
      <c r="D96" s="21">
        <v>3.4548834675782604E-2</v>
      </c>
    </row>
    <row r="97" spans="1:4" x14ac:dyDescent="0.35">
      <c r="A97" s="25">
        <v>42856</v>
      </c>
      <c r="B97" s="21">
        <v>-1.0502722199149288E-2</v>
      </c>
      <c r="C97" s="21">
        <v>1.8639334380627327E-3</v>
      </c>
      <c r="D97" s="21">
        <v>3.6253816143170577E-3</v>
      </c>
    </row>
    <row r="98" spans="1:4" x14ac:dyDescent="0.35">
      <c r="A98" s="25">
        <v>42863</v>
      </c>
      <c r="B98" s="21">
        <v>-5.444659548231809E-3</v>
      </c>
      <c r="C98" s="21">
        <v>-2.8330506626225996E-2</v>
      </c>
      <c r="D98" s="21">
        <v>1.139442612796833E-2</v>
      </c>
    </row>
    <row r="99" spans="1:4" x14ac:dyDescent="0.35">
      <c r="A99" s="25">
        <v>42870</v>
      </c>
      <c r="B99" s="21">
        <v>-3.1738914296773335E-2</v>
      </c>
      <c r="C99" s="21">
        <v>-1.9175461292718174E-3</v>
      </c>
      <c r="D99" s="21">
        <v>6.9525193148818835E-3</v>
      </c>
    </row>
    <row r="100" spans="1:4" x14ac:dyDescent="0.35">
      <c r="A100" s="25">
        <v>42877</v>
      </c>
      <c r="B100" s="21">
        <v>-2.5044897553404201E-2</v>
      </c>
      <c r="C100" s="21">
        <v>-1.1583141089630759E-2</v>
      </c>
      <c r="D100" s="21">
        <v>-4.9589915400578138E-2</v>
      </c>
    </row>
    <row r="101" spans="1:4" x14ac:dyDescent="0.35">
      <c r="A101" s="25">
        <v>42884</v>
      </c>
      <c r="B101" s="21">
        <v>-3.6284418337528108E-2</v>
      </c>
      <c r="C101" s="21">
        <v>-3.3566823639083275E-2</v>
      </c>
      <c r="D101" s="21">
        <v>-2.2402144995791396E-2</v>
      </c>
    </row>
    <row r="102" spans="1:4" x14ac:dyDescent="0.35">
      <c r="A102" s="25">
        <v>42891</v>
      </c>
      <c r="B102" s="21">
        <v>2.659576035758796E-3</v>
      </c>
      <c r="C102" s="21">
        <v>2.006018726865766E-3</v>
      </c>
      <c r="D102" s="21">
        <v>-4.5635542323461932E-2</v>
      </c>
    </row>
    <row r="103" spans="1:4" x14ac:dyDescent="0.35">
      <c r="A103" s="25">
        <v>42898</v>
      </c>
      <c r="B103" s="21">
        <v>-2.6578519942333137E-2</v>
      </c>
      <c r="C103" s="21">
        <v>-0.10781286333653349</v>
      </c>
      <c r="D103" s="21">
        <v>-5.8283562197908506E-2</v>
      </c>
    </row>
    <row r="104" spans="1:4" x14ac:dyDescent="0.35">
      <c r="A104" s="25">
        <v>42905</v>
      </c>
      <c r="B104" s="21">
        <v>4.4021779392860755E-2</v>
      </c>
      <c r="C104" s="21">
        <v>-1.8018505502678365E-2</v>
      </c>
      <c r="D104" s="21">
        <v>1.7289479779171415E-2</v>
      </c>
    </row>
    <row r="105" spans="1:4" x14ac:dyDescent="0.35">
      <c r="A105" s="25">
        <v>42912</v>
      </c>
      <c r="B105" s="21">
        <v>2.2581604696709313E-2</v>
      </c>
      <c r="C105" s="21">
        <v>2.2472855852058576E-2</v>
      </c>
      <c r="D105" s="21">
        <v>1.028694907975825E-2</v>
      </c>
    </row>
    <row r="106" spans="1:4" x14ac:dyDescent="0.35">
      <c r="A106" s="25">
        <v>42919</v>
      </c>
      <c r="B106" s="21">
        <v>3.6025822256762034E-2</v>
      </c>
      <c r="C106" s="21">
        <v>3.0636969461889801E-2</v>
      </c>
      <c r="D106" s="21">
        <v>4.4138146711845593E-2</v>
      </c>
    </row>
    <row r="107" spans="1:4" x14ac:dyDescent="0.35">
      <c r="A107" s="25">
        <v>42926</v>
      </c>
      <c r="B107" s="21">
        <v>-3.0816665374081122E-3</v>
      </c>
      <c r="C107" s="21">
        <v>-1.5201161332050553E-2</v>
      </c>
      <c r="D107" s="21">
        <v>5.8953157038768307E-2</v>
      </c>
    </row>
    <row r="108" spans="1:4" x14ac:dyDescent="0.35">
      <c r="A108" s="25">
        <v>42933</v>
      </c>
      <c r="B108" s="21">
        <v>5.8470700511864772E-3</v>
      </c>
      <c r="C108" s="21">
        <v>3.0174703122213032E-2</v>
      </c>
      <c r="D108" s="21">
        <v>4.3276729057820278E-3</v>
      </c>
    </row>
    <row r="109" spans="1:4" x14ac:dyDescent="0.35">
      <c r="A109" s="25">
        <v>42940</v>
      </c>
      <c r="B109" s="21">
        <v>-1.2039040299107571E-2</v>
      </c>
      <c r="C109" s="21">
        <v>2.1208915691376296E-3</v>
      </c>
      <c r="D109" s="21">
        <v>2.0153353847960583E-2</v>
      </c>
    </row>
    <row r="110" spans="1:4" x14ac:dyDescent="0.35">
      <c r="A110" s="25">
        <v>42947</v>
      </c>
      <c r="B110" s="21">
        <v>2.6055113747332694E-2</v>
      </c>
      <c r="C110" s="21">
        <v>-4.773140282118981E-2</v>
      </c>
      <c r="D110" s="21">
        <v>2.5842156583848929E-2</v>
      </c>
    </row>
    <row r="111" spans="1:4" x14ac:dyDescent="0.35">
      <c r="A111" s="25">
        <v>42954</v>
      </c>
      <c r="B111" s="21">
        <v>-1.0340724747402739E-2</v>
      </c>
      <c r="C111" s="21">
        <v>1.3245226750020723E-2</v>
      </c>
      <c r="D111" s="21">
        <v>1.3576193070049527E-2</v>
      </c>
    </row>
    <row r="112" spans="1:4" x14ac:dyDescent="0.35">
      <c r="A112" s="25">
        <v>42968</v>
      </c>
      <c r="B112" s="21">
        <v>-1.5565617796597889E-2</v>
      </c>
      <c r="C112" s="21">
        <v>1.4815085785140682E-2</v>
      </c>
      <c r="D112" s="21">
        <v>6.293325107986511E-2</v>
      </c>
    </row>
    <row r="113" spans="1:4" x14ac:dyDescent="0.35">
      <c r="A113" s="25">
        <v>42975</v>
      </c>
      <c r="B113" s="21">
        <v>3.9852031109628653E-3</v>
      </c>
      <c r="C113" s="21">
        <v>-6.7343572065179783E-2</v>
      </c>
      <c r="D113" s="21">
        <v>1.7300044285006155E-2</v>
      </c>
    </row>
    <row r="114" spans="1:4" x14ac:dyDescent="0.35">
      <c r="A114" s="25">
        <v>42982</v>
      </c>
      <c r="B114" s="21">
        <v>2.5523752685314996E-2</v>
      </c>
      <c r="C114" s="21">
        <v>1.7817843316793893E-2</v>
      </c>
      <c r="D114" s="21">
        <v>1.2068878733676451E-2</v>
      </c>
    </row>
    <row r="115" spans="1:4" x14ac:dyDescent="0.35">
      <c r="A115" s="25">
        <v>42989</v>
      </c>
      <c r="B115" s="21">
        <v>1.2931807673353149E-2</v>
      </c>
      <c r="C115" s="21">
        <v>5.37186070084218E-2</v>
      </c>
      <c r="D115" s="21">
        <v>1.5268287210081411E-2</v>
      </c>
    </row>
    <row r="116" spans="1:4" x14ac:dyDescent="0.35">
      <c r="A116" s="25">
        <v>42996</v>
      </c>
      <c r="B116" s="21">
        <v>-2.7341080142974231E-4</v>
      </c>
      <c r="C116" s="21">
        <v>-6.2959284568148118E-3</v>
      </c>
      <c r="D116" s="21">
        <v>-6.3779116012377228E-3</v>
      </c>
    </row>
    <row r="117" spans="1:4" x14ac:dyDescent="0.35">
      <c r="A117" s="25">
        <v>43010</v>
      </c>
      <c r="B117" s="21">
        <v>3.1099540596750769E-2</v>
      </c>
      <c r="C117" s="21">
        <v>-1.2320484388040624E-2</v>
      </c>
      <c r="D117" s="21">
        <v>9.469914751070254E-3</v>
      </c>
    </row>
    <row r="118" spans="1:4" x14ac:dyDescent="0.35">
      <c r="A118" s="25">
        <v>43017</v>
      </c>
      <c r="B118" s="21">
        <v>-5.1165546528369119E-3</v>
      </c>
      <c r="C118" s="21">
        <v>-2.0682530640590683E-3</v>
      </c>
      <c r="D118" s="21">
        <v>1.1878083540431576E-2</v>
      </c>
    </row>
    <row r="119" spans="1:4" x14ac:dyDescent="0.35">
      <c r="A119" s="25">
        <v>43024</v>
      </c>
      <c r="B119" s="21">
        <v>1.4429448262861031E-2</v>
      </c>
      <c r="C119" s="21">
        <v>2.2518863535349824E-2</v>
      </c>
      <c r="D119" s="21">
        <v>-1.8025908550513114E-2</v>
      </c>
    </row>
    <row r="120" spans="1:4" x14ac:dyDescent="0.35">
      <c r="A120" s="25">
        <v>43031</v>
      </c>
      <c r="B120" s="21">
        <v>1.2838579917186371E-2</v>
      </c>
      <c r="C120" s="21">
        <v>8.3462577320942269E-2</v>
      </c>
      <c r="D120" s="21">
        <v>1.5834992330076268E-2</v>
      </c>
    </row>
    <row r="121" spans="1:4" x14ac:dyDescent="0.35">
      <c r="A121" s="25">
        <v>43038</v>
      </c>
      <c r="B121" s="21">
        <v>1.8954007883674455E-2</v>
      </c>
      <c r="C121" s="21">
        <v>-3.7313476128581356E-3</v>
      </c>
      <c r="D121" s="21">
        <v>-1.1543029281674812E-2</v>
      </c>
    </row>
    <row r="122" spans="1:4" x14ac:dyDescent="0.35">
      <c r="A122" s="25">
        <v>43052</v>
      </c>
      <c r="B122" s="21">
        <v>4.3335710693684464E-2</v>
      </c>
      <c r="C122" s="21">
        <v>-3.6577706139927939E-2</v>
      </c>
      <c r="D122" s="21">
        <v>3.5867158032508471E-2</v>
      </c>
    </row>
    <row r="123" spans="1:4" x14ac:dyDescent="0.35">
      <c r="A123" s="25">
        <v>43059</v>
      </c>
      <c r="B123" s="21">
        <v>-3.886518689280936E-3</v>
      </c>
      <c r="C123" s="21">
        <v>3.4685557987890109E-2</v>
      </c>
      <c r="D123" s="21">
        <v>1.0360502681430503E-2</v>
      </c>
    </row>
    <row r="124" spans="1:4" x14ac:dyDescent="0.35">
      <c r="A124" s="25">
        <v>43066</v>
      </c>
      <c r="B124" s="21">
        <v>5.6950710489250302E-3</v>
      </c>
      <c r="C124" s="21">
        <v>-2.8820438535491971E-2</v>
      </c>
      <c r="D124" s="21">
        <v>-2.8923039469250476E-2</v>
      </c>
    </row>
    <row r="125" spans="1:4" x14ac:dyDescent="0.35">
      <c r="A125" s="25">
        <v>43073</v>
      </c>
      <c r="B125" s="21">
        <v>-9.8574079636123933E-3</v>
      </c>
      <c r="C125" s="21">
        <v>-3.9062549670650995E-3</v>
      </c>
      <c r="D125" s="21">
        <v>-2.7577494364552E-3</v>
      </c>
    </row>
    <row r="126" spans="1:4" x14ac:dyDescent="0.35">
      <c r="A126" s="25">
        <v>43080</v>
      </c>
      <c r="B126" s="21">
        <v>3.1308690159182216E-2</v>
      </c>
      <c r="C126" s="21">
        <v>-2.1761491781512748E-2</v>
      </c>
      <c r="D126" s="21">
        <v>2.5212546434708723E-2</v>
      </c>
    </row>
    <row r="127" spans="1:4" x14ac:dyDescent="0.35">
      <c r="A127" s="25">
        <v>43101</v>
      </c>
      <c r="B127" s="21">
        <v>2.928280520048783E-2</v>
      </c>
      <c r="C127" s="21">
        <v>-5.5555698446021051E-3</v>
      </c>
      <c r="D127" s="21">
        <v>5.7799613398280346E-2</v>
      </c>
    </row>
    <row r="128" spans="1:4" x14ac:dyDescent="0.35">
      <c r="A128" s="25">
        <v>43108</v>
      </c>
      <c r="B128" s="21">
        <v>3.5070176225029974E-3</v>
      </c>
      <c r="C128" s="21">
        <v>-2.1112677237559295E-2</v>
      </c>
      <c r="D128" s="21">
        <v>-3.5688082383160094E-3</v>
      </c>
    </row>
    <row r="129" spans="1:4" x14ac:dyDescent="0.35">
      <c r="A129" s="25">
        <v>43122</v>
      </c>
      <c r="B129" s="21">
        <v>-2.2989518224698718E-2</v>
      </c>
      <c r="C129" s="21">
        <v>-8.6687849364466118E-3</v>
      </c>
      <c r="D129" s="21">
        <v>1.8592833076615925E-2</v>
      </c>
    </row>
    <row r="130" spans="1:4" x14ac:dyDescent="0.35">
      <c r="A130" s="25">
        <v>43129</v>
      </c>
      <c r="B130" s="21">
        <v>4.8840145924253587E-3</v>
      </c>
      <c r="C130" s="21">
        <v>6.199647879525429E-3</v>
      </c>
      <c r="D130" s="21">
        <v>4.0932109914822455E-2</v>
      </c>
    </row>
    <row r="131" spans="1:4" x14ac:dyDescent="0.35">
      <c r="A131" s="25">
        <v>43136</v>
      </c>
      <c r="B131" s="21">
        <v>2.8813517904745685E-2</v>
      </c>
      <c r="C131" s="21">
        <v>-1.1187189390564381E-2</v>
      </c>
      <c r="D131" s="21">
        <v>-2.8419625452167779E-2</v>
      </c>
    </row>
    <row r="132" spans="1:4" x14ac:dyDescent="0.35">
      <c r="A132" s="25">
        <v>43150</v>
      </c>
      <c r="B132" s="21">
        <v>4.9406052739085441E-3</v>
      </c>
      <c r="C132" s="21">
        <v>7.0542058473780839E-2</v>
      </c>
      <c r="D132" s="21">
        <v>3.8573691985798665E-2</v>
      </c>
    </row>
    <row r="133" spans="1:4" x14ac:dyDescent="0.35">
      <c r="A133" s="25">
        <v>43157</v>
      </c>
      <c r="B133" s="21">
        <v>-2.6395540275168043E-2</v>
      </c>
      <c r="C133" s="21">
        <v>-6.2112000926406357E-3</v>
      </c>
      <c r="D133" s="21">
        <v>-1.6313101316179971E-2</v>
      </c>
    </row>
    <row r="134" spans="1:4" x14ac:dyDescent="0.35">
      <c r="A134" s="25">
        <v>43164</v>
      </c>
      <c r="B134" s="21">
        <v>1.6726793805313583E-2</v>
      </c>
      <c r="C134" s="21">
        <v>-1.3591427203539001E-2</v>
      </c>
      <c r="D134" s="21">
        <v>5.8436981489109214E-3</v>
      </c>
    </row>
    <row r="135" spans="1:4" x14ac:dyDescent="0.35">
      <c r="A135" s="25">
        <v>43171</v>
      </c>
      <c r="B135" s="21">
        <v>7.0838548884050419E-3</v>
      </c>
      <c r="C135" s="21">
        <v>2.10305019677889E-3</v>
      </c>
      <c r="D135" s="21">
        <v>-6.9552282948659575E-2</v>
      </c>
    </row>
    <row r="136" spans="1:4" x14ac:dyDescent="0.35">
      <c r="A136" s="25">
        <v>43178</v>
      </c>
      <c r="B136" s="21">
        <v>-3.5356548323077553E-3</v>
      </c>
      <c r="C136" s="21">
        <v>3.6105004642116356E-2</v>
      </c>
      <c r="D136" s="21">
        <v>2.2581293375885568E-2</v>
      </c>
    </row>
    <row r="137" spans="1:4" x14ac:dyDescent="0.35">
      <c r="A137" s="25">
        <v>43192</v>
      </c>
      <c r="B137" s="21">
        <v>-1.4440435722336913E-3</v>
      </c>
      <c r="C137" s="21">
        <v>-4.0821994520255166E-2</v>
      </c>
      <c r="D137" s="21">
        <v>1.2501877408061296E-2</v>
      </c>
    </row>
    <row r="138" spans="1:4" x14ac:dyDescent="0.35">
      <c r="A138" s="25">
        <v>43206</v>
      </c>
      <c r="B138" s="21">
        <v>-8.6418849164435103E-3</v>
      </c>
      <c r="C138" s="21">
        <v>5.1067433291164054E-2</v>
      </c>
      <c r="D138" s="21">
        <v>5.0765553789119282E-2</v>
      </c>
    </row>
    <row r="139" spans="1:4" x14ac:dyDescent="0.35">
      <c r="A139" s="25">
        <v>43213</v>
      </c>
      <c r="B139" s="21">
        <v>1.5594404231325135E-2</v>
      </c>
      <c r="C139" s="21">
        <v>-4.3010818993906973E-3</v>
      </c>
      <c r="D139" s="21">
        <v>4.2900071563173089E-2</v>
      </c>
    </row>
    <row r="140" spans="1:4" x14ac:dyDescent="0.35">
      <c r="A140" s="25">
        <v>43220</v>
      </c>
      <c r="B140" s="21">
        <v>9.1954670931003943E-3</v>
      </c>
      <c r="C140" s="21">
        <v>-2.5895569067336775E-3</v>
      </c>
      <c r="D140" s="21">
        <v>1.6543886758217469E-2</v>
      </c>
    </row>
    <row r="141" spans="1:4" x14ac:dyDescent="0.35">
      <c r="A141" s="25">
        <v>43227</v>
      </c>
      <c r="B141" s="21">
        <v>-1.6147986407981992E-2</v>
      </c>
      <c r="C141" s="21">
        <v>2.5895569067336767E-3</v>
      </c>
      <c r="D141" s="21">
        <v>3.088965519195918E-2</v>
      </c>
    </row>
    <row r="142" spans="1:4" x14ac:dyDescent="0.35">
      <c r="A142" s="25">
        <v>43234</v>
      </c>
      <c r="B142" s="21">
        <v>0</v>
      </c>
      <c r="C142" s="21">
        <v>4.0546094394350009E-2</v>
      </c>
      <c r="D142" s="21">
        <v>-5.9066782764183041E-2</v>
      </c>
    </row>
    <row r="143" spans="1:4" x14ac:dyDescent="0.35">
      <c r="A143" s="25">
        <v>43241</v>
      </c>
      <c r="B143" s="21">
        <v>-9.345862418237658E-3</v>
      </c>
      <c r="C143" s="21">
        <v>5.6330256442719981E-2</v>
      </c>
      <c r="D143" s="21">
        <v>-9.9503308531679793E-3</v>
      </c>
    </row>
    <row r="144" spans="1:4" x14ac:dyDescent="0.35">
      <c r="A144" s="25">
        <v>43248</v>
      </c>
      <c r="B144" s="21">
        <v>1.8605187831034486E-2</v>
      </c>
      <c r="C144" s="21">
        <v>2.9300476947782383E-2</v>
      </c>
      <c r="D144" s="21">
        <v>0</v>
      </c>
    </row>
    <row r="145" spans="1:4" x14ac:dyDescent="0.35">
      <c r="A145" s="25">
        <v>43255</v>
      </c>
      <c r="B145" s="21">
        <v>1.3730192811902037E-2</v>
      </c>
      <c r="C145" s="21">
        <v>-1.6086137751624496E-2</v>
      </c>
      <c r="D145" s="21">
        <v>-3.4215080444514039E-2</v>
      </c>
    </row>
    <row r="146" spans="1:4" x14ac:dyDescent="0.35">
      <c r="A146" s="25">
        <v>43262</v>
      </c>
      <c r="B146" s="21">
        <v>-4.6996319525774224E-2</v>
      </c>
      <c r="C146" s="21">
        <v>-1.5455953617805973E-3</v>
      </c>
      <c r="D146" s="21">
        <v>-1.5357207685957053E-2</v>
      </c>
    </row>
    <row r="147" spans="1:4" x14ac:dyDescent="0.35">
      <c r="A147" s="25">
        <v>43269</v>
      </c>
      <c r="B147" s="21">
        <v>2.1911584610946354E-2</v>
      </c>
      <c r="C147" s="21">
        <v>4.0172131432815707E-2</v>
      </c>
      <c r="D147" s="21">
        <v>2.3928086559248857E-2</v>
      </c>
    </row>
    <row r="148" spans="1:4" x14ac:dyDescent="0.35">
      <c r="A148" s="25">
        <v>43276</v>
      </c>
      <c r="B148" s="21">
        <v>1.3656039091205012E-2</v>
      </c>
      <c r="C148" s="21">
        <v>5.5630087885179272E-2</v>
      </c>
      <c r="D148" s="21">
        <v>1.6511718007949636E-2</v>
      </c>
    </row>
    <row r="149" spans="1:4" x14ac:dyDescent="0.35">
      <c r="A149" s="25">
        <v>43283</v>
      </c>
      <c r="B149" s="21">
        <v>7.5575763360794333E-3</v>
      </c>
      <c r="C149" s="21">
        <v>3.9274768668308348E-2</v>
      </c>
      <c r="D149" s="21">
        <v>3.9176604911649274E-2</v>
      </c>
    </row>
    <row r="150" spans="1:4" x14ac:dyDescent="0.35">
      <c r="A150" s="25">
        <v>43304</v>
      </c>
      <c r="B150" s="21">
        <v>2.0097774804996606E-2</v>
      </c>
      <c r="C150" s="21">
        <v>-7.287637151334915E-2</v>
      </c>
      <c r="D150" s="21">
        <v>2.2070395399242521E-2</v>
      </c>
    </row>
    <row r="151" spans="1:4" x14ac:dyDescent="0.35">
      <c r="A151" s="25">
        <v>43325</v>
      </c>
      <c r="B151" s="21">
        <v>1.4598799421152631E-2</v>
      </c>
      <c r="C151" s="21">
        <v>9.5174069868901711E-3</v>
      </c>
      <c r="D151" s="21">
        <v>1.8100041643617937E-2</v>
      </c>
    </row>
    <row r="152" spans="1:4" x14ac:dyDescent="0.35">
      <c r="A152" s="25">
        <v>43332</v>
      </c>
      <c r="B152" s="21">
        <v>1.7680018536172411E-2</v>
      </c>
      <c r="C152" s="21">
        <v>-5.56471787143916E-2</v>
      </c>
      <c r="D152" s="21">
        <v>-4.9531668242757024E-2</v>
      </c>
    </row>
    <row r="153" spans="1:4" x14ac:dyDescent="0.35">
      <c r="A153" s="25">
        <v>43339</v>
      </c>
      <c r="B153" s="21">
        <v>8.5069768127044622E-3</v>
      </c>
      <c r="C153" s="21">
        <v>-5.8927207731302889E-2</v>
      </c>
      <c r="D153" s="21">
        <v>8.8855133572084532E-3</v>
      </c>
    </row>
    <row r="154" spans="1:4" x14ac:dyDescent="0.35">
      <c r="A154" s="25">
        <v>43353</v>
      </c>
      <c r="B154" s="21">
        <v>2.6539555234612312E-2</v>
      </c>
      <c r="C154" s="21">
        <v>-4.8854599235017032E-2</v>
      </c>
      <c r="D154" s="21">
        <v>7.5997063116447952E-2</v>
      </c>
    </row>
    <row r="155" spans="1:4" x14ac:dyDescent="0.35">
      <c r="A155" s="25">
        <v>43360</v>
      </c>
      <c r="B155" s="21">
        <v>2.9852963149681128E-2</v>
      </c>
      <c r="C155" s="21">
        <v>2.670385644742819E-2</v>
      </c>
      <c r="D155" s="21">
        <v>2.4755941725478171E-2</v>
      </c>
    </row>
    <row r="156" spans="1:4" x14ac:dyDescent="0.35">
      <c r="A156" s="25">
        <v>43367</v>
      </c>
      <c r="B156" s="21">
        <v>-1.5668328157724665E-2</v>
      </c>
      <c r="C156" s="21">
        <v>-1.3262793878410445E-2</v>
      </c>
      <c r="D156" s="21">
        <v>4.9813705712219172E-2</v>
      </c>
    </row>
    <row r="157" spans="1:4" x14ac:dyDescent="0.35">
      <c r="A157" s="25">
        <v>43381</v>
      </c>
      <c r="B157" s="21">
        <v>7.3386903934665546E-3</v>
      </c>
      <c r="C157" s="21">
        <v>-3.4168895615249897E-2</v>
      </c>
      <c r="D157" s="21">
        <v>2.4536252649469736E-2</v>
      </c>
    </row>
    <row r="158" spans="1:4" x14ac:dyDescent="0.35">
      <c r="A158" s="25">
        <v>43388</v>
      </c>
      <c r="B158" s="21">
        <v>-2.1528533611010897E-3</v>
      </c>
      <c r="C158" s="21">
        <v>9.0681105878592225E-2</v>
      </c>
      <c r="D158" s="21">
        <v>-4.2865606771374618E-2</v>
      </c>
    </row>
    <row r="159" spans="1:4" x14ac:dyDescent="0.35">
      <c r="A159" s="25">
        <v>43395</v>
      </c>
      <c r="B159" s="21">
        <v>-2.3771700553162765E-2</v>
      </c>
      <c r="C159" s="21">
        <v>-1.7241806434505878E-2</v>
      </c>
      <c r="D159" s="21">
        <v>-1.5351178655761022E-2</v>
      </c>
    </row>
    <row r="160" spans="1:4" x14ac:dyDescent="0.35">
      <c r="A160" s="25">
        <v>43402</v>
      </c>
      <c r="B160" s="21">
        <v>8.5705392211121775E-3</v>
      </c>
      <c r="C160" s="21">
        <v>-1.2500162764231494E-2</v>
      </c>
      <c r="D160" s="21">
        <v>6.2118468098199445E-2</v>
      </c>
    </row>
    <row r="161" spans="1:4" x14ac:dyDescent="0.35">
      <c r="A161" s="25">
        <v>43409</v>
      </c>
      <c r="B161" s="21">
        <v>-4.3859719432543286E-3</v>
      </c>
      <c r="C161" s="21">
        <v>-4.2395558967685619E-2</v>
      </c>
      <c r="D161" s="21">
        <v>1.6222835506887384E-2</v>
      </c>
    </row>
    <row r="162" spans="1:4" x14ac:dyDescent="0.35">
      <c r="A162" s="25">
        <v>43416</v>
      </c>
      <c r="B162" s="21">
        <v>1.3100624045698056E-2</v>
      </c>
      <c r="C162" s="21">
        <v>-2.5250510968887103E-2</v>
      </c>
      <c r="D162" s="21">
        <v>1.7772169745797668E-2</v>
      </c>
    </row>
    <row r="163" spans="1:4" x14ac:dyDescent="0.35">
      <c r="A163" s="25">
        <v>43423</v>
      </c>
      <c r="B163" s="21">
        <v>1.720472544963076E-2</v>
      </c>
      <c r="C163" s="21">
        <v>-6.2476941955386708E-2</v>
      </c>
      <c r="D163" s="21">
        <v>-9.8850915881404152E-3</v>
      </c>
    </row>
    <row r="164" spans="1:4" x14ac:dyDescent="0.35">
      <c r="A164" s="25">
        <v>43430</v>
      </c>
      <c r="B164" s="21">
        <v>-1.5037877364540559E-2</v>
      </c>
      <c r="C164" s="21">
        <v>3.1032109247728461E-2</v>
      </c>
      <c r="D164" s="21">
        <v>-1.6867253965241635E-2</v>
      </c>
    </row>
    <row r="165" spans="1:4" x14ac:dyDescent="0.35">
      <c r="A165" s="25">
        <v>43437</v>
      </c>
      <c r="B165" s="21">
        <v>-4.3384015985981298E-3</v>
      </c>
      <c r="C165" s="21">
        <v>-4.8373584284215711E-2</v>
      </c>
      <c r="D165" s="21">
        <v>5.1926802368212205E-3</v>
      </c>
    </row>
    <row r="166" spans="1:4" x14ac:dyDescent="0.35">
      <c r="A166" s="25">
        <v>43444</v>
      </c>
      <c r="B166" s="21">
        <v>-1.7544309650909508E-2</v>
      </c>
      <c r="C166" s="21">
        <v>-3.1090587070031119E-2</v>
      </c>
      <c r="D166" s="21">
        <v>-5.3073464203364125E-2</v>
      </c>
    </row>
    <row r="167" spans="1:4" x14ac:dyDescent="0.35">
      <c r="A167" s="25">
        <v>43451</v>
      </c>
      <c r="B167" s="21">
        <v>3.5335725813110445E-3</v>
      </c>
      <c r="C167" s="21">
        <v>-1.2103022171243649E-2</v>
      </c>
      <c r="D167" s="21">
        <v>1.0007616074426413E-2</v>
      </c>
    </row>
    <row r="168" spans="1:4" x14ac:dyDescent="0.35">
      <c r="A168" s="25">
        <v>43458</v>
      </c>
      <c r="B168" s="21">
        <v>3.7642341602875447E-2</v>
      </c>
      <c r="C168" s="21">
        <v>1.9593693900401284E-2</v>
      </c>
      <c r="D168" s="21">
        <v>-2.6267135636687707E-3</v>
      </c>
    </row>
    <row r="169" spans="1:4" x14ac:dyDescent="0.35">
      <c r="A169" s="25">
        <v>43465</v>
      </c>
      <c r="B169" s="21">
        <v>-4.6818557536148879E-3</v>
      </c>
      <c r="C169" s="21">
        <v>-1.5037877364540559E-2</v>
      </c>
      <c r="D169" s="21">
        <v>2.4862793047520322E-2</v>
      </c>
    </row>
    <row r="170" spans="1:4" x14ac:dyDescent="0.35">
      <c r="A170" s="25">
        <v>43472</v>
      </c>
      <c r="B170" s="21">
        <v>-1.7079423451561474E-3</v>
      </c>
      <c r="C170" s="21">
        <v>1.5140048312150113E-3</v>
      </c>
      <c r="D170" s="21">
        <v>2.9966913963089838E-2</v>
      </c>
    </row>
    <row r="171" spans="1:4" x14ac:dyDescent="0.35">
      <c r="A171" s="25">
        <v>43486</v>
      </c>
      <c r="B171" s="21">
        <v>8.5324237258417558E-4</v>
      </c>
      <c r="C171" s="21">
        <v>-9.4023526783903934E-3</v>
      </c>
      <c r="D171" s="21">
        <v>1.6935044630998482E-2</v>
      </c>
    </row>
    <row r="172" spans="1:4" x14ac:dyDescent="0.35">
      <c r="A172" s="25">
        <v>43493</v>
      </c>
      <c r="B172" s="21">
        <v>-4.2735107773820497E-3</v>
      </c>
      <c r="C172" s="21">
        <v>1.140569224656556E-2</v>
      </c>
      <c r="D172" s="21">
        <v>2.0033825133197732E-2</v>
      </c>
    </row>
    <row r="173" spans="1:4" x14ac:dyDescent="0.35">
      <c r="A173" s="25">
        <v>43500</v>
      </c>
      <c r="B173" s="21">
        <v>0</v>
      </c>
      <c r="C173" s="21">
        <v>3.3300064071874295E-3</v>
      </c>
      <c r="D173" s="21">
        <v>-2.7467043554678182E-2</v>
      </c>
    </row>
    <row r="174" spans="1:4" x14ac:dyDescent="0.35">
      <c r="A174" s="25">
        <v>43507</v>
      </c>
      <c r="B174" s="21">
        <v>2.7456846233039289E-2</v>
      </c>
      <c r="C174" s="21">
        <v>3.9814252991848221E-3</v>
      </c>
      <c r="D174" s="21">
        <v>-1.1614976549214102E-2</v>
      </c>
    </row>
    <row r="175" spans="1:4" x14ac:dyDescent="0.35">
      <c r="A175" s="25">
        <v>43514</v>
      </c>
      <c r="B175" s="21">
        <v>-5.0125418235442863E-3</v>
      </c>
      <c r="C175" s="21">
        <v>1.642073021232749E-2</v>
      </c>
      <c r="D175" s="21">
        <v>-1.330933136878038E-2</v>
      </c>
    </row>
    <row r="176" spans="1:4" x14ac:dyDescent="0.35">
      <c r="A176" s="25">
        <v>43521</v>
      </c>
      <c r="B176" s="21">
        <v>-1.2642393415176468E-2</v>
      </c>
      <c r="C176" s="21">
        <v>-3.3115608784497437E-2</v>
      </c>
      <c r="D176" s="21">
        <v>6.2653499107203281E-3</v>
      </c>
    </row>
    <row r="177" spans="1:4" x14ac:dyDescent="0.35">
      <c r="A177" s="25">
        <v>43528</v>
      </c>
      <c r="B177" s="21">
        <v>-3.3984739591116212E-3</v>
      </c>
      <c r="C177" s="21">
        <v>-7.6234032743511218E-2</v>
      </c>
      <c r="D177" s="21">
        <v>-1.2619232479690485E-2</v>
      </c>
    </row>
    <row r="178" spans="1:4" x14ac:dyDescent="0.35">
      <c r="A178" s="25">
        <v>43535</v>
      </c>
      <c r="B178" s="21">
        <v>0</v>
      </c>
      <c r="C178" s="21">
        <v>5.1692923827393551E-2</v>
      </c>
      <c r="D178" s="21">
        <v>-1.9631908145795289E-3</v>
      </c>
    </row>
    <row r="179" spans="1:4" x14ac:dyDescent="0.35">
      <c r="A179" s="25">
        <v>43542</v>
      </c>
      <c r="B179" s="21">
        <v>-2.2376148729503619E-2</v>
      </c>
      <c r="C179" s="21">
        <v>-2.4451095864164423E-2</v>
      </c>
      <c r="D179" s="21">
        <v>2.018305593307863E-2</v>
      </c>
    </row>
    <row r="180" spans="1:4" x14ac:dyDescent="0.35">
      <c r="A180" s="25">
        <v>43549</v>
      </c>
      <c r="B180" s="21">
        <v>-4.7982643859198941E-3</v>
      </c>
      <c r="C180" s="21">
        <v>-3.3072748274022193E-2</v>
      </c>
      <c r="D180" s="21">
        <v>3.1841977546027009E-2</v>
      </c>
    </row>
    <row r="181" spans="1:4" x14ac:dyDescent="0.35">
      <c r="A181" s="25">
        <v>43556</v>
      </c>
      <c r="B181" s="21">
        <v>-8.7489069447610642E-4</v>
      </c>
      <c r="C181" s="21">
        <v>-4.2559614418796007E-2</v>
      </c>
      <c r="D181" s="21">
        <v>5.9213529962911494E-2</v>
      </c>
    </row>
    <row r="182" spans="1:4" x14ac:dyDescent="0.35">
      <c r="A182" s="25">
        <v>43563</v>
      </c>
      <c r="B182" s="21">
        <v>-3.5072372645654254E-3</v>
      </c>
      <c r="C182" s="21">
        <v>-8.4259403140717112E-3</v>
      </c>
      <c r="D182" s="21">
        <v>5.1403178459964852E-2</v>
      </c>
    </row>
    <row r="183" spans="1:4" x14ac:dyDescent="0.35">
      <c r="A183" s="25">
        <v>43570</v>
      </c>
      <c r="B183" s="21">
        <v>-7.4939737974080989E-3</v>
      </c>
      <c r="C183" s="21">
        <v>-1.4723241552893942E-2</v>
      </c>
      <c r="D183" s="21">
        <v>-2.9233176766405865E-2</v>
      </c>
    </row>
    <row r="184" spans="1:4" x14ac:dyDescent="0.35">
      <c r="A184" s="25">
        <v>43577</v>
      </c>
      <c r="B184" s="21">
        <v>-8.8889474172460393E-3</v>
      </c>
      <c r="C184" s="21">
        <v>-9.0637274104932428E-2</v>
      </c>
      <c r="D184" s="21">
        <v>-4.1341619327008791E-2</v>
      </c>
    </row>
    <row r="185" spans="1:4" x14ac:dyDescent="0.35">
      <c r="A185" s="25">
        <v>43584</v>
      </c>
      <c r="B185" s="21">
        <v>1.0215500784451858E-2</v>
      </c>
      <c r="C185" s="21">
        <v>-9.5908649449853889E-2</v>
      </c>
      <c r="D185" s="21">
        <v>4.0997622075594681E-2</v>
      </c>
    </row>
    <row r="186" spans="1:4" x14ac:dyDescent="0.35">
      <c r="A186" s="25">
        <v>43591</v>
      </c>
      <c r="B186" s="21">
        <v>4.4179368953616531E-4</v>
      </c>
      <c r="C186" s="21">
        <v>3.421508044451415E-2</v>
      </c>
      <c r="D186" s="21">
        <v>-2.402622535174723E-2</v>
      </c>
    </row>
    <row r="187" spans="1:4" x14ac:dyDescent="0.35">
      <c r="A187" s="25">
        <v>43598</v>
      </c>
      <c r="B187" s="21">
        <v>7.042282625412951E-3</v>
      </c>
      <c r="C187" s="21">
        <v>-9.3312177141651825E-2</v>
      </c>
      <c r="D187" s="21">
        <v>-2.6435211855928802E-4</v>
      </c>
    </row>
    <row r="188" spans="1:4" x14ac:dyDescent="0.35">
      <c r="A188" s="25">
        <v>43612</v>
      </c>
      <c r="B188" s="21">
        <v>4.7940819646743755E-3</v>
      </c>
      <c r="C188" s="21">
        <v>-2.5112700815075214E-2</v>
      </c>
      <c r="D188" s="21">
        <v>-5.1743791816399893E-3</v>
      </c>
    </row>
    <row r="189" spans="1:4" x14ac:dyDescent="0.35">
      <c r="A189" s="25">
        <v>43619</v>
      </c>
      <c r="B189" s="21">
        <v>7.3641225151350386E-3</v>
      </c>
      <c r="C189" s="21">
        <v>8.9833188851915283E-3</v>
      </c>
      <c r="D189" s="21">
        <v>6.2489175191496771E-2</v>
      </c>
    </row>
    <row r="190" spans="1:4" x14ac:dyDescent="0.35">
      <c r="A190" s="25">
        <v>43626</v>
      </c>
      <c r="B190" s="21">
        <v>-1.8293193047325376E-2</v>
      </c>
      <c r="C190" s="21">
        <v>2.0121403199421028E-2</v>
      </c>
      <c r="D190" s="21">
        <v>-3.8930760027004921E-2</v>
      </c>
    </row>
    <row r="191" spans="1:4" x14ac:dyDescent="0.35">
      <c r="A191" s="25">
        <v>43633</v>
      </c>
      <c r="B191" s="21">
        <v>-7.9435545675150473E-3</v>
      </c>
      <c r="C191" s="21">
        <v>3.5228691883744029E-2</v>
      </c>
      <c r="D191" s="21">
        <v>-3.2716777641532812E-3</v>
      </c>
    </row>
    <row r="192" spans="1:4" x14ac:dyDescent="0.35">
      <c r="A192" s="25">
        <v>43640</v>
      </c>
      <c r="B192" s="21">
        <v>1.1015753604485309E-2</v>
      </c>
      <c r="C192" s="21">
        <v>-1.6285741870785558E-2</v>
      </c>
      <c r="D192" s="21">
        <v>2.2242282078221718E-3</v>
      </c>
    </row>
    <row r="193" spans="1:4" x14ac:dyDescent="0.35">
      <c r="A193" s="25">
        <v>43647</v>
      </c>
      <c r="B193" s="21">
        <v>1.435743609831348E-2</v>
      </c>
      <c r="C193" s="21">
        <v>-4.9689708591315419E-2</v>
      </c>
      <c r="D193" s="21">
        <v>1.778267807485566E-2</v>
      </c>
    </row>
    <row r="194" spans="1:4" x14ac:dyDescent="0.35">
      <c r="A194" s="25">
        <v>43654</v>
      </c>
      <c r="B194" s="21">
        <v>1.1168500970576383E-2</v>
      </c>
      <c r="C194" s="21">
        <v>5.7353700847441276E-3</v>
      </c>
      <c r="D194" s="21">
        <v>-2.4217084276669135E-2</v>
      </c>
    </row>
    <row r="195" spans="1:4" x14ac:dyDescent="0.35">
      <c r="A195" s="25">
        <v>43661</v>
      </c>
      <c r="B195" s="21">
        <v>-6.8581494694540711E-3</v>
      </c>
      <c r="C195" s="21">
        <v>-1.9802627296179754E-2</v>
      </c>
      <c r="D195" s="21">
        <v>-1.7750056331916422E-2</v>
      </c>
    </row>
    <row r="196" spans="1:4" x14ac:dyDescent="0.35">
      <c r="A196" s="25">
        <v>43668</v>
      </c>
      <c r="B196" s="21">
        <v>0</v>
      </c>
      <c r="C196" s="21">
        <v>-1.6807118316381289E-2</v>
      </c>
      <c r="D196" s="21">
        <v>-9.9267107756716207E-3</v>
      </c>
    </row>
    <row r="197" spans="1:4" x14ac:dyDescent="0.35">
      <c r="A197" s="25">
        <v>43675</v>
      </c>
      <c r="B197" s="21">
        <v>4.2918520815410843E-3</v>
      </c>
      <c r="C197" s="21">
        <v>-5.949868806234943E-3</v>
      </c>
      <c r="D197" s="21">
        <v>-4.3165155420256396E-2</v>
      </c>
    </row>
    <row r="198" spans="1:4" x14ac:dyDescent="0.35">
      <c r="A198" s="25">
        <v>43682</v>
      </c>
      <c r="B198" s="21">
        <v>-1.7145310672405669E-3</v>
      </c>
      <c r="C198" s="21">
        <v>-5.3404373842947744E-2</v>
      </c>
      <c r="D198" s="21">
        <v>-6.3423033746905038E-4</v>
      </c>
    </row>
    <row r="199" spans="1:4" x14ac:dyDescent="0.35">
      <c r="A199" s="25">
        <v>43689</v>
      </c>
      <c r="B199" s="21">
        <v>1.2787898049755688E-2</v>
      </c>
      <c r="C199" s="21">
        <v>-3.7567404362779028E-2</v>
      </c>
      <c r="D199" s="21">
        <v>-2.579781366524378E-2</v>
      </c>
    </row>
    <row r="200" spans="1:4" x14ac:dyDescent="0.35">
      <c r="A200" s="25">
        <v>43696</v>
      </c>
      <c r="B200" s="21">
        <v>-2.5445306349947613E-3</v>
      </c>
      <c r="C200" s="21">
        <v>1.390843004613215E-2</v>
      </c>
      <c r="D200" s="21">
        <v>2.0481673285480565E-2</v>
      </c>
    </row>
    <row r="201" spans="1:4" x14ac:dyDescent="0.35">
      <c r="A201" s="25">
        <v>43703</v>
      </c>
      <c r="B201" s="21">
        <v>2.7226812700213952E-2</v>
      </c>
      <c r="C201" s="21">
        <v>6.4249876826577412E-3</v>
      </c>
      <c r="D201" s="21">
        <v>2.1186278122833496E-2</v>
      </c>
    </row>
    <row r="202" spans="1:4" x14ac:dyDescent="0.35">
      <c r="A202" s="25">
        <v>43710</v>
      </c>
      <c r="B202" s="21">
        <v>3.5319279007561336E-2</v>
      </c>
      <c r="C202" s="21">
        <v>-6.4249876826576622E-3</v>
      </c>
      <c r="D202" s="21">
        <v>2.1270825347133863E-2</v>
      </c>
    </row>
    <row r="203" spans="1:4" x14ac:dyDescent="0.35">
      <c r="A203" s="25">
        <v>43717</v>
      </c>
      <c r="B203" s="21">
        <v>-3.996807878520206E-3</v>
      </c>
      <c r="C203" s="21">
        <v>-5.6833474763165991E-2</v>
      </c>
      <c r="D203" s="21">
        <v>1.7229117580507054E-2</v>
      </c>
    </row>
    <row r="204" spans="1:4" x14ac:dyDescent="0.35">
      <c r="A204" s="25">
        <v>43724</v>
      </c>
      <c r="B204" s="21">
        <v>-4.8173517490440743E-3</v>
      </c>
      <c r="C204" s="21">
        <v>-5.8651194523981339E-3</v>
      </c>
      <c r="D204" s="21">
        <v>-4.3010818993905854E-3</v>
      </c>
    </row>
    <row r="205" spans="1:4" x14ac:dyDescent="0.35">
      <c r="A205" s="25">
        <v>43731</v>
      </c>
      <c r="B205" s="21">
        <v>-5.2451199531476558E-3</v>
      </c>
      <c r="C205" s="21">
        <v>9.2632802033608352E-2</v>
      </c>
      <c r="D205" s="21">
        <v>-1.7172468508600502E-2</v>
      </c>
    </row>
    <row r="206" spans="1:4" x14ac:dyDescent="0.35">
      <c r="A206" s="25">
        <v>43738</v>
      </c>
      <c r="B206" s="21">
        <v>1.9231361927887592E-2</v>
      </c>
      <c r="C206" s="21">
        <v>-6.8418543913013857E-2</v>
      </c>
      <c r="D206" s="21">
        <v>-2.3469944436241629E-2</v>
      </c>
    </row>
    <row r="207" spans="1:4" x14ac:dyDescent="0.35">
      <c r="A207" s="25">
        <v>43745</v>
      </c>
      <c r="B207" s="21">
        <v>-2.3837913552762504E-3</v>
      </c>
      <c r="C207" s="21">
        <v>-5.4067221270275703E-2</v>
      </c>
      <c r="D207" s="21">
        <v>3.3331268786449007E-2</v>
      </c>
    </row>
    <row r="208" spans="1:4" x14ac:dyDescent="0.35">
      <c r="A208" s="25">
        <v>43752</v>
      </c>
      <c r="B208" s="21">
        <v>0</v>
      </c>
      <c r="C208" s="21">
        <v>-4.0485885260002205E-3</v>
      </c>
      <c r="D208" s="21">
        <v>2.2496977638133322E-2</v>
      </c>
    </row>
    <row r="209" spans="1:4" x14ac:dyDescent="0.35">
      <c r="A209" s="25">
        <v>43759</v>
      </c>
      <c r="B209" s="21">
        <v>-4.3850977184185531E-3</v>
      </c>
      <c r="C209" s="21">
        <v>-3.7194370008048927E-2</v>
      </c>
      <c r="D209" s="21">
        <v>1.871571819594112E-2</v>
      </c>
    </row>
    <row r="210" spans="1:4" x14ac:dyDescent="0.35">
      <c r="A210" s="25">
        <v>43766</v>
      </c>
      <c r="B210" s="21">
        <v>-9.2314522727463232E-3</v>
      </c>
      <c r="C210" s="21">
        <v>-1.5915455305899457E-2</v>
      </c>
      <c r="D210" s="21">
        <v>-1.5113637810048184E-2</v>
      </c>
    </row>
    <row r="211" spans="1:4" x14ac:dyDescent="0.35">
      <c r="A211" s="25">
        <v>43773</v>
      </c>
      <c r="B211" s="21">
        <v>-5.2557226296711659E-3</v>
      </c>
      <c r="C211" s="21">
        <v>6.0184134756485576E-2</v>
      </c>
      <c r="D211" s="21">
        <v>1.5821720393728457E-2</v>
      </c>
    </row>
    <row r="212" spans="1:4" x14ac:dyDescent="0.35">
      <c r="A212" s="25">
        <v>43780</v>
      </c>
      <c r="B212" s="21">
        <v>-6.9148129905840187E-3</v>
      </c>
      <c r="C212" s="21">
        <v>-7.4185440488578683E-2</v>
      </c>
      <c r="D212" s="21">
        <v>-7.0808258368028668E-4</v>
      </c>
    </row>
    <row r="213" spans="1:4" x14ac:dyDescent="0.35">
      <c r="A213" s="25">
        <v>43794</v>
      </c>
      <c r="B213" s="21">
        <v>2.4390255993587892E-3</v>
      </c>
      <c r="C213" s="21">
        <v>-3.1623188430512185E-2</v>
      </c>
      <c r="D213" s="21">
        <v>-1.7581101416396221E-2</v>
      </c>
    </row>
    <row r="214" spans="1:4" x14ac:dyDescent="0.35">
      <c r="A214" s="25">
        <v>43801</v>
      </c>
      <c r="B214" s="21">
        <v>4.8602768822526626E-3</v>
      </c>
      <c r="C214" s="21">
        <v>-5.7867382320548687E-2</v>
      </c>
      <c r="D214" s="21">
        <v>4.9454398201396682E-3</v>
      </c>
    </row>
    <row r="215" spans="1:4" x14ac:dyDescent="0.35">
      <c r="A215" s="25">
        <v>43808</v>
      </c>
      <c r="B215" s="21">
        <v>-2.0408871631207123E-2</v>
      </c>
      <c r="C215" s="21">
        <v>8.4746269909722356E-3</v>
      </c>
      <c r="D215" s="21">
        <v>2.5486841923837055E-2</v>
      </c>
    </row>
    <row r="216" spans="1:4" x14ac:dyDescent="0.35">
      <c r="A216" s="25">
        <v>43815</v>
      </c>
      <c r="B216" s="21">
        <v>-5.789925190412523E-3</v>
      </c>
      <c r="C216" s="21">
        <v>-1.7021687569430524E-2</v>
      </c>
      <c r="D216" s="21">
        <v>1.440591261716662E-2</v>
      </c>
    </row>
    <row r="217" spans="1:4" x14ac:dyDescent="0.35">
      <c r="A217" s="25">
        <v>43822</v>
      </c>
      <c r="B217" s="21">
        <v>-7.0759920632526346E-3</v>
      </c>
      <c r="C217" s="21">
        <v>1.0672459890771759E-2</v>
      </c>
      <c r="D217" s="21">
        <v>2.9593318428746945E-2</v>
      </c>
    </row>
    <row r="218" spans="1:4" x14ac:dyDescent="0.35">
      <c r="A218" s="25">
        <v>43829</v>
      </c>
      <c r="B218" s="21">
        <v>-8.3577104739615776E-4</v>
      </c>
      <c r="C218" s="21">
        <v>-6.3897980987708981E-3</v>
      </c>
      <c r="D218" s="21">
        <v>1.1596390749080445E-2</v>
      </c>
    </row>
    <row r="219" spans="1:4" x14ac:dyDescent="0.35">
      <c r="A219" s="25">
        <v>43836</v>
      </c>
      <c r="B219" s="21">
        <v>-1.7714507932317755E-2</v>
      </c>
      <c r="C219" s="21">
        <v>5.2040878125043398E-2</v>
      </c>
      <c r="D219" s="21">
        <v>1.2432202837178103E-2</v>
      </c>
    </row>
    <row r="220" spans="1:4" x14ac:dyDescent="0.35">
      <c r="A220" s="25">
        <v>43843</v>
      </c>
      <c r="B220" s="21">
        <v>8.4746269909722356E-3</v>
      </c>
      <c r="C220" s="21">
        <v>5.6200100398137005E-2</v>
      </c>
      <c r="D220" s="21">
        <v>1.6555334036074128E-2</v>
      </c>
    </row>
    <row r="221" spans="1:4" x14ac:dyDescent="0.35">
      <c r="A221" s="25">
        <v>43850</v>
      </c>
      <c r="B221" s="21">
        <v>-1.689189590844829E-3</v>
      </c>
      <c r="C221" s="21">
        <v>-4.1101675685551918E-2</v>
      </c>
      <c r="D221" s="21">
        <v>1.1326093157551809E-2</v>
      </c>
    </row>
    <row r="222" spans="1:4" x14ac:dyDescent="0.35">
      <c r="A222" s="25">
        <v>43857</v>
      </c>
      <c r="B222" s="21">
        <v>2.215346607169514E-2</v>
      </c>
      <c r="C222" s="21">
        <v>-4.0040093533821189E-3</v>
      </c>
      <c r="D222" s="21">
        <v>-5.1354751658411198E-2</v>
      </c>
    </row>
    <row r="223" spans="1:4" x14ac:dyDescent="0.35">
      <c r="A223" s="25">
        <v>43864</v>
      </c>
      <c r="B223" s="21">
        <v>2.8895788939681134E-3</v>
      </c>
      <c r="C223" s="21">
        <v>2.0040086867152622E-3</v>
      </c>
      <c r="D223" s="21">
        <v>8.2922488972549599E-3</v>
      </c>
    </row>
    <row r="224" spans="1:4" x14ac:dyDescent="0.35">
      <c r="A224" s="25">
        <v>43871</v>
      </c>
      <c r="B224" s="21">
        <v>-1.495044457843912E-2</v>
      </c>
      <c r="C224" s="21">
        <v>3.3467690471084929E-2</v>
      </c>
      <c r="D224" s="21">
        <v>-1.6135700779497818E-3</v>
      </c>
    </row>
    <row r="253" spans="1:1" x14ac:dyDescent="0.35">
      <c r="A253" s="11">
        <f>270-62</f>
        <v>208</v>
      </c>
    </row>
  </sheetData>
  <mergeCells count="2">
    <mergeCell ref="A1:D3"/>
    <mergeCell ref="F12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Данные с выбросами</vt:lpstr>
      <vt:lpstr>Гистограммы</vt:lpstr>
      <vt:lpstr>Изменение цен + Опис.стат.</vt:lpstr>
      <vt:lpstr>Логарифмы объемов+Опис.стат.</vt:lpstr>
      <vt:lpstr>Лог.доходности+опис.стат.</vt:lpstr>
      <vt:lpstr>Удаление выбросов+опис.стат.</vt:lpstr>
      <vt:lpstr>Интервальные оценки</vt:lpstr>
      <vt:lpstr>Критерий Пирсона</vt:lpstr>
      <vt:lpstr>Критерий Колмогорова(Акрон)</vt:lpstr>
      <vt:lpstr>Критерий Колмогорова(ДЭК ао)</vt:lpstr>
      <vt:lpstr>Критерий Колмогорова(Сбербанк)</vt:lpstr>
      <vt:lpstr>Z-test</vt:lpstr>
      <vt:lpstr>F-test</vt:lpstr>
      <vt:lpstr>T-test</vt:lpstr>
      <vt:lpstr>Дисп.анализ Акрон</vt:lpstr>
      <vt:lpstr>Дисп.анализ2</vt:lpstr>
      <vt:lpstr>Зависимость ЛД от T</vt:lpstr>
      <vt:lpstr>Корреляция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2021-05-23T20:04:29Z</dcterms:created>
  <dcterms:modified xsi:type="dcterms:W3CDTF">2021-05-25T18:09:49Z</dcterms:modified>
</cp:coreProperties>
</file>