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C2CBA9-5C45-4A35-BC20-E2BD358DA1E9}" xr6:coauthVersionLast="47" xr6:coauthVersionMax="47" xr10:uidLastSave="{00000000-0000-0000-0000-000000000000}"/>
  <bookViews>
    <workbookView xWindow="-110" yWindow="-110" windowWidth="19420" windowHeight="10420" firstSheet="13" activeTab="16" xr2:uid="{00000000-000D-0000-FFFF-FFFF00000000}"/>
  </bookViews>
  <sheets>
    <sheet name="Первая часть ЭКЗ" sheetId="1" r:id="rId1"/>
    <sheet name="Лист1" sheetId="22" r:id="rId2"/>
    <sheet name="Ещё 1часть" sheetId="6" r:id="rId3"/>
    <sheet name="Ящ с усами" sheetId="2" r:id="rId4"/>
    <sheet name="Диаграмма" sheetId="3" r:id="rId5"/>
    <sheet name="Ящики с усами" sheetId="4" r:id="rId6"/>
    <sheet name="Гипотезы" sheetId="8" r:id="rId7"/>
    <sheet name="Гипотезы2" sheetId="16" r:id="rId8"/>
    <sheet name="Гипотезы3" sheetId="17" r:id="rId9"/>
    <sheet name="Кр.Барт. ДИСПан" sheetId="9" r:id="rId10"/>
    <sheet name="СР2" sheetId="10" r:id="rId11"/>
    <sheet name="Вторая часть ЭКЗ" sheetId="11" r:id="rId12"/>
    <sheet name="Лист2" sheetId="23" r:id="rId13"/>
    <sheet name="Третья часть ЭКЗ" sheetId="15" r:id="rId14"/>
    <sheet name="Лист3" sheetId="24" r:id="rId15"/>
    <sheet name="Проверка рав-ва дисп. двух сов." sheetId="19" r:id="rId16"/>
    <sheet name="Проверка рав. средних" sheetId="20" r:id="rId17"/>
    <sheet name="Поиск коэф. корреляции для 2ух " sheetId="21" r:id="rId18"/>
  </sheets>
  <definedNames>
    <definedName name="_xlchart.v1.0" hidden="1">'Ящ с усами'!$A$1:$A$257</definedName>
    <definedName name="_xlchart.v1.1" hidden="1">Диаграмма!$A$1:$A$257</definedName>
    <definedName name="_xlchart.v1.2" hidden="1">'Ящики с усами'!$A$1:$A$256</definedName>
    <definedName name="_xlchart.v1.3" hidden="1">'Ящики с усами'!$B$1:$B$256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9" l="1"/>
  <c r="D19" i="20"/>
  <c r="D2" i="15"/>
  <c r="I42" i="11"/>
  <c r="I40" i="11"/>
  <c r="I34" i="11"/>
  <c r="I35" i="11"/>
  <c r="I36" i="11"/>
  <c r="I37" i="11"/>
  <c r="I38" i="11"/>
  <c r="H38" i="11"/>
  <c r="H34" i="11"/>
  <c r="H35" i="11"/>
  <c r="H36" i="11"/>
  <c r="H37" i="11"/>
  <c r="H33" i="11"/>
  <c r="G34" i="11"/>
  <c r="G35" i="11"/>
  <c r="G36" i="11"/>
  <c r="G37" i="11"/>
  <c r="G38" i="11"/>
  <c r="G33" i="11"/>
  <c r="E40" i="11"/>
  <c r="E33" i="11"/>
  <c r="F34" i="11"/>
  <c r="F35" i="11"/>
  <c r="F36" i="11"/>
  <c r="F37" i="11"/>
  <c r="F38" i="11"/>
  <c r="F33" i="11"/>
  <c r="E34" i="11"/>
  <c r="E35" i="11"/>
  <c r="E36" i="11"/>
  <c r="E37" i="11"/>
  <c r="E38" i="11"/>
  <c r="D40" i="11"/>
  <c r="D42" i="11"/>
  <c r="D38" i="11"/>
  <c r="D37" i="11"/>
  <c r="D36" i="11"/>
  <c r="D35" i="11"/>
  <c r="D34" i="11"/>
  <c r="D33" i="11"/>
  <c r="D23" i="11"/>
  <c r="E23" i="11" s="1"/>
  <c r="C8" i="11"/>
  <c r="C4" i="11"/>
  <c r="D14" i="1"/>
  <c r="G11" i="19"/>
  <c r="D26" i="11" l="1"/>
  <c r="D24" i="11"/>
  <c r="D22" i="11"/>
  <c r="D10" i="1"/>
  <c r="D28" i="1"/>
  <c r="D30" i="1"/>
  <c r="H30" i="1" s="1"/>
  <c r="D26" i="1"/>
  <c r="D7" i="1"/>
  <c r="D4" i="1"/>
  <c r="P35" i="1"/>
  <c r="E3" i="21"/>
  <c r="G4" i="17" l="1"/>
  <c r="G5" i="17"/>
  <c r="G6" i="17"/>
  <c r="B7" i="17"/>
  <c r="C7" i="17"/>
  <c r="D7" i="17"/>
  <c r="E7" i="17"/>
  <c r="F7" i="17"/>
  <c r="C11" i="17"/>
  <c r="D11" i="17"/>
  <c r="E11" i="17" s="1"/>
  <c r="C12" i="17"/>
  <c r="D12" i="17" s="1"/>
  <c r="E12" i="17" s="1"/>
  <c r="C13" i="17"/>
  <c r="D13" i="17"/>
  <c r="E13" i="17"/>
  <c r="C14" i="17"/>
  <c r="D14" i="17" s="1"/>
  <c r="E14" i="17" s="1"/>
  <c r="C15" i="17"/>
  <c r="D15" i="17"/>
  <c r="E15" i="17"/>
  <c r="C16" i="17"/>
  <c r="D16" i="17" s="1"/>
  <c r="E16" i="17" s="1"/>
  <c r="C17" i="17"/>
  <c r="D17" i="17"/>
  <c r="E17" i="17"/>
  <c r="C18" i="17"/>
  <c r="D18" i="17" s="1"/>
  <c r="E18" i="17" s="1"/>
  <c r="C19" i="17"/>
  <c r="D19" i="17"/>
  <c r="E19" i="17"/>
  <c r="C20" i="17"/>
  <c r="D20" i="17"/>
  <c r="E20" i="17"/>
  <c r="H20" i="17"/>
  <c r="H22" i="17" s="1"/>
  <c r="C21" i="17"/>
  <c r="D21" i="17" s="1"/>
  <c r="E21" i="17" s="1"/>
  <c r="C22" i="17"/>
  <c r="D22" i="17"/>
  <c r="E22" i="17" s="1"/>
  <c r="C23" i="17"/>
  <c r="D23" i="17" s="1"/>
  <c r="E23" i="17" s="1"/>
  <c r="C24" i="17"/>
  <c r="D24" i="17"/>
  <c r="E24" i="17" s="1"/>
  <c r="C25" i="17"/>
  <c r="D25" i="17" s="1"/>
  <c r="E25" i="17" s="1"/>
  <c r="C4" i="16"/>
  <c r="C11" i="16" s="1"/>
  <c r="D4" i="16"/>
  <c r="C5" i="16"/>
  <c r="D5" i="16"/>
  <c r="C6" i="16"/>
  <c r="D6" i="16"/>
  <c r="C7" i="16"/>
  <c r="D7" i="16"/>
  <c r="C8" i="16"/>
  <c r="D8" i="16"/>
  <c r="C9" i="16"/>
  <c r="D9" i="16"/>
  <c r="B11" i="16"/>
  <c r="C15" i="16"/>
  <c r="G15" i="16"/>
  <c r="C16" i="16"/>
  <c r="C17" i="16"/>
  <c r="C18" i="16"/>
  <c r="C19" i="16"/>
  <c r="C20" i="16"/>
  <c r="B21" i="16"/>
  <c r="D11" i="16" l="1"/>
  <c r="C21" i="16"/>
  <c r="E23" i="16" s="1"/>
  <c r="E26" i="17"/>
  <c r="H18" i="17"/>
  <c r="G7" i="17"/>
  <c r="E24" i="16"/>
  <c r="E25" i="16" s="1"/>
  <c r="H27" i="16" s="1"/>
  <c r="H28" i="16" s="1"/>
  <c r="I4" i="17" l="1"/>
  <c r="I5" i="17"/>
  <c r="I6" i="17"/>
  <c r="J5" i="17"/>
  <c r="J6" i="17"/>
  <c r="J4" i="17"/>
  <c r="K4" i="17"/>
  <c r="K5" i="17"/>
  <c r="K6" i="17"/>
  <c r="L4" i="17"/>
  <c r="M4" i="17"/>
  <c r="M5" i="17"/>
  <c r="L6" i="17"/>
  <c r="L5" i="17"/>
  <c r="M6" i="17"/>
  <c r="E4" i="16"/>
  <c r="E5" i="16"/>
  <c r="F5" i="16" s="1"/>
  <c r="G5" i="16" s="1"/>
  <c r="H5" i="16" s="1"/>
  <c r="I5" i="16" s="1"/>
  <c r="E6" i="16"/>
  <c r="F6" i="16" s="1"/>
  <c r="G6" i="16" s="1"/>
  <c r="H6" i="16" s="1"/>
  <c r="I6" i="16" s="1"/>
  <c r="E9" i="16"/>
  <c r="F9" i="16" s="1"/>
  <c r="G9" i="16" s="1"/>
  <c r="H9" i="16" s="1"/>
  <c r="I9" i="16" s="1"/>
  <c r="E7" i="16"/>
  <c r="F7" i="16" s="1"/>
  <c r="G7" i="16" s="1"/>
  <c r="H7" i="16" s="1"/>
  <c r="I7" i="16" s="1"/>
  <c r="E8" i="16"/>
  <c r="F8" i="16" s="1"/>
  <c r="G8" i="16" s="1"/>
  <c r="H8" i="16" s="1"/>
  <c r="I8" i="16" s="1"/>
  <c r="H29" i="16"/>
  <c r="H25" i="17" l="1"/>
  <c r="H26" i="17" s="1"/>
  <c r="F4" i="16"/>
  <c r="G4" i="16" s="1"/>
  <c r="H4" i="16" s="1"/>
  <c r="I4" i="16" s="1"/>
  <c r="I11" i="16" s="1"/>
  <c r="E11" i="16"/>
  <c r="C16" i="11" l="1"/>
  <c r="C14" i="11"/>
  <c r="G29" i="8"/>
  <c r="C27" i="8"/>
  <c r="B29" i="8"/>
  <c r="D46" i="1"/>
  <c r="D49" i="1" s="1"/>
  <c r="D45" i="1"/>
  <c r="D37" i="1"/>
  <c r="D52" i="1" l="1"/>
  <c r="D38" i="1"/>
  <c r="D39" i="1" s="1"/>
  <c r="D41" i="1" s="1"/>
  <c r="I33" i="11" l="1"/>
  <c r="C18" i="11" l="1"/>
  <c r="I22" i="11"/>
  <c r="E24" i="11"/>
  <c r="E22" i="11"/>
  <c r="B35" i="10"/>
  <c r="J13" i="10"/>
  <c r="I9" i="10"/>
  <c r="I11" i="10" s="1"/>
  <c r="M6" i="9"/>
  <c r="I8" i="10"/>
  <c r="M5" i="9"/>
  <c r="L6" i="10"/>
  <c r="L5" i="10"/>
  <c r="L4" i="10"/>
  <c r="L3" i="10"/>
  <c r="I57" i="9"/>
  <c r="I56" i="9"/>
  <c r="I55" i="9"/>
  <c r="H50" i="9"/>
  <c r="H46" i="9"/>
  <c r="H48" i="9" s="1"/>
  <c r="H45" i="9"/>
  <c r="M10" i="9"/>
  <c r="D28" i="11" l="1"/>
  <c r="C12" i="11" s="1"/>
  <c r="D29" i="11"/>
  <c r="C10" i="11" s="1"/>
  <c r="M8" i="9"/>
  <c r="K45" i="8"/>
  <c r="K46" i="8" s="1"/>
  <c r="P46" i="8" s="1"/>
  <c r="O26" i="8"/>
  <c r="P26" i="8" s="1"/>
  <c r="N23" i="8"/>
  <c r="M29" i="8"/>
  <c r="M40" i="8" s="1"/>
  <c r="N40" i="8" s="1"/>
  <c r="O40" i="8" s="1"/>
  <c r="P40" i="8" s="1"/>
  <c r="L23" i="8"/>
  <c r="O23" i="8" s="1"/>
  <c r="P23" i="8" s="1"/>
  <c r="L24" i="8"/>
  <c r="O24" i="8" s="1"/>
  <c r="P24" i="8" s="1"/>
  <c r="L25" i="8"/>
  <c r="O25" i="8" s="1"/>
  <c r="P25" i="8" s="1"/>
  <c r="L26" i="8"/>
  <c r="N26" i="8" s="1"/>
  <c r="L27" i="8"/>
  <c r="N27" i="8" s="1"/>
  <c r="L28" i="8"/>
  <c r="N28" i="8" s="1"/>
  <c r="L22" i="8"/>
  <c r="O22" i="8" s="1"/>
  <c r="P22" i="8" s="1"/>
  <c r="B27" i="8"/>
  <c r="D24" i="8" s="1"/>
  <c r="E24" i="8" s="1"/>
  <c r="F24" i="8" s="1"/>
  <c r="G24" i="8" s="1"/>
  <c r="D3" i="6"/>
  <c r="D30" i="6"/>
  <c r="D45" i="6" s="1"/>
  <c r="H31" i="6"/>
  <c r="D47" i="6"/>
  <c r="D50" i="6" s="1"/>
  <c r="D46" i="6"/>
  <c r="D49" i="6" s="1"/>
  <c r="D37" i="6"/>
  <c r="D31" i="6"/>
  <c r="D28" i="6"/>
  <c r="D26" i="6"/>
  <c r="D25" i="6"/>
  <c r="D15" i="6"/>
  <c r="D14" i="6"/>
  <c r="D9" i="6"/>
  <c r="D11" i="6" s="1"/>
  <c r="D7" i="6"/>
  <c r="D4" i="6"/>
  <c r="N25" i="8" l="1"/>
  <c r="N24" i="8"/>
  <c r="O27" i="8"/>
  <c r="P27" i="8" s="1"/>
  <c r="D42" i="1"/>
  <c r="N22" i="8"/>
  <c r="N29" i="8" s="1"/>
  <c r="M31" i="8" s="1"/>
  <c r="D53" i="6"/>
  <c r="O28" i="8"/>
  <c r="P28" i="8" s="1"/>
  <c r="P29" i="8" s="1"/>
  <c r="M32" i="8" s="1"/>
  <c r="M33" i="8" s="1"/>
  <c r="M34" i="8" s="1"/>
  <c r="M39" i="8"/>
  <c r="N39" i="8" s="1"/>
  <c r="O39" i="8" s="1"/>
  <c r="P39" i="8" s="1"/>
  <c r="M37" i="8"/>
  <c r="N37" i="8" s="1"/>
  <c r="O37" i="8" s="1"/>
  <c r="P37" i="8" s="1"/>
  <c r="M38" i="8"/>
  <c r="N38" i="8" s="1"/>
  <c r="O38" i="8" s="1"/>
  <c r="P38" i="8" s="1"/>
  <c r="M43" i="8"/>
  <c r="N43" i="8" s="1"/>
  <c r="O43" i="8" s="1"/>
  <c r="P43" i="8" s="1"/>
  <c r="M42" i="8"/>
  <c r="N42" i="8" s="1"/>
  <c r="O42" i="8" s="1"/>
  <c r="P42" i="8" s="1"/>
  <c r="M41" i="8"/>
  <c r="N41" i="8" s="1"/>
  <c r="O41" i="8" s="1"/>
  <c r="P41" i="8" s="1"/>
  <c r="D25" i="8"/>
  <c r="E25" i="8" s="1"/>
  <c r="F25" i="8" s="1"/>
  <c r="G25" i="8" s="1"/>
  <c r="D23" i="8"/>
  <c r="E23" i="8" s="1"/>
  <c r="F23" i="8" s="1"/>
  <c r="G23" i="8" s="1"/>
  <c r="D22" i="8"/>
  <c r="D5" i="6"/>
  <c r="D34" i="6"/>
  <c r="H30" i="6"/>
  <c r="D17" i="6"/>
  <c r="D52" i="6"/>
  <c r="D38" i="6"/>
  <c r="D39" i="6" s="1"/>
  <c r="D41" i="6" s="1"/>
  <c r="D18" i="6"/>
  <c r="D9" i="1"/>
  <c r="D25" i="1"/>
  <c r="D47" i="1"/>
  <c r="D50" i="1" s="1"/>
  <c r="E22" i="8" l="1"/>
  <c r="F22" i="8" s="1"/>
  <c r="G22" i="8" s="1"/>
  <c r="G27" i="8" s="1"/>
  <c r="R28" i="8"/>
  <c r="Q22" i="8"/>
  <c r="Q28" i="8"/>
  <c r="S28" i="8" s="1"/>
  <c r="R23" i="8"/>
  <c r="Q23" i="8"/>
  <c r="R24" i="8"/>
  <c r="Q24" i="8"/>
  <c r="R25" i="8"/>
  <c r="Q25" i="8"/>
  <c r="R26" i="8"/>
  <c r="Q26" i="8"/>
  <c r="R22" i="8"/>
  <c r="R27" i="8"/>
  <c r="Q27" i="8"/>
  <c r="P44" i="8"/>
  <c r="D42" i="6"/>
  <c r="H31" i="1"/>
  <c r="D34" i="1" s="1"/>
  <c r="D31" i="1"/>
  <c r="D15" i="1"/>
  <c r="D3" i="1"/>
  <c r="D5" i="1" l="1"/>
  <c r="S25" i="8"/>
  <c r="S26" i="8"/>
  <c r="S23" i="8"/>
  <c r="S27" i="8"/>
  <c r="S22" i="8"/>
  <c r="S24" i="8"/>
  <c r="D11" i="1"/>
  <c r="D18" i="1" s="1"/>
  <c r="D17" i="1" l="1"/>
  <c r="D53" i="1"/>
</calcChain>
</file>

<file path=xl/sharedStrings.xml><?xml version="1.0" encoding="utf-8"?>
<sst xmlns="http://schemas.openxmlformats.org/spreadsheetml/2006/main" count="1391" uniqueCount="432">
  <si>
    <t>макс</t>
  </si>
  <si>
    <t>мин</t>
  </si>
  <si>
    <t>размах выборки(макс-мин)</t>
  </si>
  <si>
    <t>1ая квартиль - 25% лежит ниже или совпадает с границей</t>
  </si>
  <si>
    <t>третий квартиль - 75%</t>
  </si>
  <si>
    <t>межквартильный размах (3тья - 1ая)</t>
  </si>
  <si>
    <t>медиана</t>
  </si>
  <si>
    <t>50% лежит ниже</t>
  </si>
  <si>
    <t>через 2 квартиль</t>
  </si>
  <si>
    <t>2 способа, 1 через функц МЕДИАНА 2 - чз КВАРТИЛЬ 2</t>
  </si>
  <si>
    <t>нижняя граница нормы (1ый квартиль - 1,5*межкварт.размах)</t>
  </si>
  <si>
    <t>верхняя граница нормы(3тья квартиль + 1,5*межкварт.размах)</t>
  </si>
  <si>
    <t>то что лежит выше верхней и ниже нижней границы это выбросы</t>
  </si>
  <si>
    <t>выбросов выше нормы нет (т.е колво = 0)</t>
  </si>
  <si>
    <t>выбросов нижен нормы 1 (т.е колво = 1)</t>
  </si>
  <si>
    <t>сумм кол во выбросов = 1</t>
  </si>
  <si>
    <t>пример</t>
  </si>
  <si>
    <t>ассиметрия, чаще варианты ниже среднего</t>
  </si>
  <si>
    <t>среднее</t>
  </si>
  <si>
    <t>эксцесс(вычит 3, но в формуле уже есть) тут варианты близки к среднему (тк &gt;0)</t>
  </si>
  <si>
    <t xml:space="preserve">исправленная дисперсия </t>
  </si>
  <si>
    <t>обычная дисперсия</t>
  </si>
  <si>
    <t>стандартное отклонение несмещенное</t>
  </si>
  <si>
    <t>2 способ считать</t>
  </si>
  <si>
    <t xml:space="preserve">коэфф вариации </t>
  </si>
  <si>
    <t>если &lt;30%совокупность однородная</t>
  </si>
  <si>
    <t>гамма</t>
  </si>
  <si>
    <t>n</t>
  </si>
  <si>
    <t>квантиль для расчета довеительного интервала для среднего генералной совокупности</t>
  </si>
  <si>
    <t>ошибка выборки</t>
  </si>
  <si>
    <t>полдлины интервала</t>
  </si>
  <si>
    <t>правая граница доверительного интервала 90% интервала срднего</t>
  </si>
  <si>
    <t>левая граница доверительного интервала 90% итервала среднего</t>
  </si>
  <si>
    <t>числитель</t>
  </si>
  <si>
    <t>уровень квантиля для левого конца</t>
  </si>
  <si>
    <t>уровень квантиля для правого конца</t>
  </si>
  <si>
    <t>квантиль для левого конца</t>
  </si>
  <si>
    <t>квантиль для ПРАВОГО конца</t>
  </si>
  <si>
    <t>левый конец 90% доверит интервала для дисперсиии</t>
  </si>
  <si>
    <t>правый конец 90% доверит интервала для дисперсиии</t>
  </si>
  <si>
    <t>квантиль уровня 0.35</t>
  </si>
  <si>
    <t>гипотезы Н0: буквы распределены равномерно</t>
  </si>
  <si>
    <t>Н1: распределение букв отличается от равномерного</t>
  </si>
  <si>
    <t>критическая область (11,34;+беск) наше наблюденное значение 201 попало в крит. область =&gt; принимаем гипотезу Н1 - нет равномерного распределения с вер 99% (в экзамене просят указать номер принимаемой гипотезы т.е. 1)</t>
  </si>
  <si>
    <t>xi</t>
  </si>
  <si>
    <t>ni</t>
  </si>
  <si>
    <t>pi</t>
  </si>
  <si>
    <t>n*pi</t>
  </si>
  <si>
    <t>(ni-n*pi)</t>
  </si>
  <si>
    <t>(ni-n*pi)^2</t>
  </si>
  <si>
    <t>(ni-n*pi)^2/npi</t>
  </si>
  <si>
    <t>A</t>
  </si>
  <si>
    <t>D</t>
  </si>
  <si>
    <t>B</t>
  </si>
  <si>
    <t>C</t>
  </si>
  <si>
    <t>n=</t>
  </si>
  <si>
    <t>Критерий хи2=</t>
  </si>
  <si>
    <t>С крит.=</t>
  </si>
  <si>
    <t>Принимаем гипотезу Н1</t>
  </si>
  <si>
    <t>s=</t>
  </si>
  <si>
    <t xml:space="preserve">Проверка на нормальность </t>
  </si>
  <si>
    <t>Проверка на равномерность</t>
  </si>
  <si>
    <t>левая</t>
  </si>
  <si>
    <t xml:space="preserve">правая </t>
  </si>
  <si>
    <t>частоты-ni</t>
  </si>
  <si>
    <t>Интервалы</t>
  </si>
  <si>
    <t>Сер.инт</t>
  </si>
  <si>
    <t>сер_кв</t>
  </si>
  <si>
    <t xml:space="preserve"> </t>
  </si>
  <si>
    <t xml:space="preserve">среднее квадратов </t>
  </si>
  <si>
    <t>дисперсия</t>
  </si>
  <si>
    <t>ср квадратич откл</t>
  </si>
  <si>
    <t>фр_пр</t>
  </si>
  <si>
    <t>фр_лв</t>
  </si>
  <si>
    <t>число ст св</t>
  </si>
  <si>
    <t xml:space="preserve">оценивали 2 параметра </t>
  </si>
  <si>
    <t xml:space="preserve">  </t>
  </si>
  <si>
    <t>Критерий Бартлета</t>
  </si>
  <si>
    <t>НО: дисперсии в группах равны</t>
  </si>
  <si>
    <t>Н1: дисперсии в группах не равны</t>
  </si>
  <si>
    <t>критическая область правосторонняя - про поиск границы</t>
  </si>
  <si>
    <t>Дисперсионный анализ</t>
  </si>
  <si>
    <t>если гипотеза Н0 не проходит на уровне 0,05 можно заменить его на 0,01</t>
  </si>
  <si>
    <t>Задача 1</t>
  </si>
  <si>
    <t>А1</t>
  </si>
  <si>
    <t>А2</t>
  </si>
  <si>
    <t>А3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</si>
  <si>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</si>
  <si>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</si>
  <si>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</si>
  <si>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</si>
  <si>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</si>
  <si>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</si>
  <si>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</si>
  <si>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</si>
  <si>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</si>
  <si>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</si>
  <si>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</si>
  <si>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</si>
  <si>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</si>
  <si>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</si>
  <si>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</si>
  <si>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</si>
  <si>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</si>
  <si>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</si>
  <si>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</si>
  <si>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</si>
  <si>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Задача 2</t>
  </si>
  <si>
    <t>а1</t>
  </si>
  <si>
    <t>в1</t>
  </si>
  <si>
    <t>в2</t>
  </si>
  <si>
    <t>а2</t>
  </si>
  <si>
    <t>а3</t>
  </si>
  <si>
    <t>Двухфакторный дисперсионный анализ с повторениями</t>
  </si>
  <si>
    <t>Выборка</t>
  </si>
  <si>
    <t>Столбцы</t>
  </si>
  <si>
    <t>Взаимодействие</t>
  </si>
  <si>
    <t>Внутри</t>
  </si>
  <si>
    <t>Расчет Барклета</t>
  </si>
  <si>
    <t>s1^2</t>
  </si>
  <si>
    <t>s2^2</t>
  </si>
  <si>
    <t>s3^2</t>
  </si>
  <si>
    <t>Столбец 1 \\ n1=4</t>
  </si>
  <si>
    <t>Столбец 2 // n2=6</t>
  </si>
  <si>
    <t>Столбец 3 \\ n3=5</t>
  </si>
  <si>
    <t>sост^2</t>
  </si>
  <si>
    <t>v</t>
  </si>
  <si>
    <t>q</t>
  </si>
  <si>
    <t>критерий</t>
  </si>
  <si>
    <t>критическая точка</t>
  </si>
  <si>
    <t xml:space="preserve">Оценка силы влияния </t>
  </si>
  <si>
    <t>от А</t>
  </si>
  <si>
    <t>от В</t>
  </si>
  <si>
    <t>от взаим АВ</t>
  </si>
  <si>
    <t>до 5</t>
  </si>
  <si>
    <t>5\10</t>
  </si>
  <si>
    <t>10\15</t>
  </si>
  <si>
    <t>10\20</t>
  </si>
  <si>
    <t>Столбец 4</t>
  </si>
  <si>
    <t>Н0: дисперсии равны</t>
  </si>
  <si>
    <t>Н1: дисперсии не равны</t>
  </si>
  <si>
    <t>n1=</t>
  </si>
  <si>
    <t>n2=</t>
  </si>
  <si>
    <t>n3=</t>
  </si>
  <si>
    <t>n4=</t>
  </si>
  <si>
    <t>s1^2=</t>
  </si>
  <si>
    <t>s2^2=</t>
  </si>
  <si>
    <t>s3^2=</t>
  </si>
  <si>
    <t>s4^2=</t>
  </si>
  <si>
    <t>s^2_ост</t>
  </si>
  <si>
    <t>Ф</t>
  </si>
  <si>
    <t>Критическая точка</t>
  </si>
  <si>
    <t>Введите количество различных вариантов ответов респондентов, встречающиеся в очищенной выборке</t>
  </si>
  <si>
    <t>Введите объем очищенной от "NA" выборки</t>
  </si>
  <si>
    <t>Введите количество пропущенных данных "NA" в исходной выборке</t>
  </si>
  <si>
    <t xml:space="preserve">СМОТРЕТЬ ПРИ ОЧИЩЕНИИ </t>
  </si>
  <si>
    <t>Введите правую границу 0.99-доверительного интервала для истинной доли ответов "B"</t>
  </si>
  <si>
    <t>Введите левую границу 0.99-доверительного интервала для истинной доли ответов "B"</t>
  </si>
  <si>
    <t>Введите критическое значение статистики хи-квадрат</t>
  </si>
  <si>
    <t>Введите количество степеней свободы</t>
  </si>
  <si>
    <t>Введите наблюдаемое значение хи-квадрат</t>
  </si>
  <si>
    <t>Введите 1, если есть основания отвергнуть гипотезу о равновероятном распределении ответов, или введите 0, если таких оснований нет.</t>
  </si>
  <si>
    <t>КОЛ-ВО</t>
  </si>
  <si>
    <t>ДОЛИ - p'</t>
  </si>
  <si>
    <t>z(1+гамма)/2</t>
  </si>
  <si>
    <t>левая граница -</t>
  </si>
  <si>
    <t>правая граница +</t>
  </si>
  <si>
    <t>На уровне значимости 0.1 проверьте критерием согласия (Хи-квадрат критерием Пирсона) гипотезу о равновероятном распределении ответов респондентов.</t>
  </si>
  <si>
    <t>m</t>
  </si>
  <si>
    <t>p</t>
  </si>
  <si>
    <t>1-p</t>
  </si>
  <si>
    <t>dx</t>
  </si>
  <si>
    <t>мх 2</t>
  </si>
  <si>
    <t>выб.среднее мх</t>
  </si>
  <si>
    <t>Набл. Значени не попадает в крит область =&gt; принимаем предположение о пуассоновском распределении с вероятностью 99%</t>
  </si>
  <si>
    <t>крит 0,05</t>
  </si>
  <si>
    <t>наблюд. Значение</t>
  </si>
  <si>
    <t xml:space="preserve">Проверка по критерию Пирсона </t>
  </si>
  <si>
    <t>Принимаем Н1</t>
  </si>
  <si>
    <t>&lt; 0,01</t>
  </si>
  <si>
    <t>встроенный тест</t>
  </si>
  <si>
    <t>Наше  набл. значение попадает в крит область =&gt; принимаем гипотезу Н1 с вер. 99% =&gt; зависимость между полом и мнением есть</t>
  </si>
  <si>
    <t>кр знач</t>
  </si>
  <si>
    <t xml:space="preserve">(Число строк в исх таблице -1)*(число столбцов в исх таблице -1) </t>
  </si>
  <si>
    <t>ст свободы</t>
  </si>
  <si>
    <t>набл знач</t>
  </si>
  <si>
    <t>(A-E)^2/E</t>
  </si>
  <si>
    <t>(A-E)^2</t>
  </si>
  <si>
    <t>(A-E)</t>
  </si>
  <si>
    <t>Eij</t>
  </si>
  <si>
    <t>Aij</t>
  </si>
  <si>
    <t>суммы</t>
  </si>
  <si>
    <t>в</t>
  </si>
  <si>
    <t>б</t>
  </si>
  <si>
    <t>а</t>
  </si>
  <si>
    <t xml:space="preserve">Критерий хи2 независимость </t>
  </si>
  <si>
    <t>X</t>
  </si>
  <si>
    <t>Y</t>
  </si>
  <si>
    <t>Введите выборочный коэффициент корреляции Пирсона между X и Y</t>
  </si>
  <si>
    <t>Введите значение P-value в проверке гипотезы о равенстве средних значений показателей фирм при альтернативной гипотезе об их неравенстве (без каких-либо предположений о равенстве дисперсий)</t>
  </si>
  <si>
    <t>Введите значение P-value в проверке гипотезы о равенстве дисперсий показателей двух фирм при альтернативной гипотезе о том, что дисперсия показателя больше у второй фирмы</t>
  </si>
  <si>
    <t>На уровне значимости 0,01 можно ли утверждать, что средние значения показателей у фирм различны? Введите 1 - если да, и 0 - если нет</t>
  </si>
  <si>
    <t>На уровне значимости 0,01 можно ли утверждать, что о том, что дисперсия показателя больше у второй фирмы? Введите 1 - если да, и 0 - если нет</t>
  </si>
  <si>
    <t>Данные из тренировочного варианта 5</t>
  </si>
  <si>
    <t>Двухвыборочный t-тест с различными дисперсиями</t>
  </si>
  <si>
    <t>Переменная 1</t>
  </si>
  <si>
    <t>Переменная 2</t>
  </si>
  <si>
    <t>Наблюдения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</si>
  <si>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</si>
  <si>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</si>
  <si>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</si>
  <si>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</si>
  <si>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</si>
  <si>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</si>
  <si>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Сравниваем P одностороннее с 0,01</t>
  </si>
  <si>
    <t>ТТЕСТ</t>
  </si>
  <si>
    <t>Двухвыборочный F-тест для дисперсии</t>
  </si>
  <si>
    <t>P(F&lt;=f) одностороннее</t>
  </si>
  <si>
    <t>F критическое одностороннее</t>
  </si>
  <si>
    <t>Через ФТЕСТ</t>
  </si>
  <si>
    <t>Внимательно с хвостами и типом</t>
  </si>
  <si>
    <t>КОРРЕЛ</t>
  </si>
  <si>
    <t>-184.6</t>
  </si>
  <si>
    <t xml:space="preserve"> -196.6</t>
  </si>
  <si>
    <t xml:space="preserve"> NA</t>
  </si>
  <si>
    <t xml:space="preserve"> -149.8</t>
  </si>
  <si>
    <t xml:space="preserve"> -85.5</t>
  </si>
  <si>
    <t xml:space="preserve"> -169.8</t>
  </si>
  <si>
    <t xml:space="preserve"> -183.5</t>
  </si>
  <si>
    <t xml:space="preserve"> -182.6</t>
  </si>
  <si>
    <t xml:space="preserve"> -195.8</t>
  </si>
  <si>
    <t xml:space="preserve"> -183.4</t>
  </si>
  <si>
    <t xml:space="preserve"> -192.8</t>
  </si>
  <si>
    <t xml:space="preserve"> -182.8</t>
  </si>
  <si>
    <t xml:space="preserve"> -201.6</t>
  </si>
  <si>
    <t xml:space="preserve"> -174.6</t>
  </si>
  <si>
    <t xml:space="preserve"> -156.5</t>
  </si>
  <si>
    <t xml:space="preserve"> -170.5</t>
  </si>
  <si>
    <t xml:space="preserve"> -174.7</t>
  </si>
  <si>
    <t xml:space="preserve"> -198.1</t>
  </si>
  <si>
    <t xml:space="preserve"> -188.1</t>
  </si>
  <si>
    <t xml:space="preserve"> -181.8</t>
  </si>
  <si>
    <t xml:space="preserve"> -192.1</t>
  </si>
  <si>
    <t xml:space="preserve"> -183.6</t>
  </si>
  <si>
    <t xml:space="preserve"> -189.9</t>
  </si>
  <si>
    <t xml:space="preserve"> -203.6</t>
  </si>
  <si>
    <t xml:space="preserve"> -216.1</t>
  </si>
  <si>
    <t xml:space="preserve"> -4.93749999999984</t>
  </si>
  <si>
    <t xml:space="preserve"> -211.1</t>
  </si>
  <si>
    <t xml:space="preserve"> -85.9</t>
  </si>
  <si>
    <t xml:space="preserve"> -184.3</t>
  </si>
  <si>
    <t xml:space="preserve"> -162.8</t>
  </si>
  <si>
    <t xml:space="preserve"> -213.3</t>
  </si>
  <si>
    <t xml:space="preserve"> -173.1</t>
  </si>
  <si>
    <t xml:space="preserve"> -124.8</t>
  </si>
  <si>
    <t xml:space="preserve"> -190.5</t>
  </si>
  <si>
    <t xml:space="preserve"> -179.1</t>
  </si>
  <si>
    <t xml:space="preserve"> -196.4</t>
  </si>
  <si>
    <t xml:space="preserve"> -177.7</t>
  </si>
  <si>
    <t xml:space="preserve"> -196.1</t>
  </si>
  <si>
    <t xml:space="preserve"> -187.9</t>
  </si>
  <si>
    <t xml:space="preserve"> -171.5</t>
  </si>
  <si>
    <t xml:space="preserve"> -124.6</t>
  </si>
  <si>
    <t xml:space="preserve"> -172.5</t>
  </si>
  <si>
    <t xml:space="preserve"> -134.9</t>
  </si>
  <si>
    <t xml:space="preserve"> -158.4</t>
  </si>
  <si>
    <t xml:space="preserve"> -224.1</t>
  </si>
  <si>
    <t xml:space="preserve"> -76.9</t>
  </si>
  <si>
    <t xml:space="preserve"> -225.4</t>
  </si>
  <si>
    <t xml:space="preserve"> -169.6</t>
  </si>
  <si>
    <t xml:space="preserve"> -284.7</t>
  </si>
  <si>
    <t xml:space="preserve"> -202.4</t>
  </si>
  <si>
    <t xml:space="preserve"> -243.5</t>
  </si>
  <si>
    <t xml:space="preserve"> -217.8</t>
  </si>
  <si>
    <t xml:space="preserve"> -166.5</t>
  </si>
  <si>
    <t xml:space="preserve"> -192.2</t>
  </si>
  <si>
    <t xml:space="preserve"> -151.4</t>
  </si>
  <si>
    <t xml:space="preserve"> -180.1</t>
  </si>
  <si>
    <t xml:space="preserve"> -175.1</t>
  </si>
  <si>
    <t xml:space="preserve"> -157.3</t>
  </si>
  <si>
    <t xml:space="preserve"> -160.3</t>
  </si>
  <si>
    <t xml:space="preserve"> -179.9</t>
  </si>
  <si>
    <t xml:space="preserve"> -181.1</t>
  </si>
  <si>
    <t xml:space="preserve"> -175.4</t>
  </si>
  <si>
    <t xml:space="preserve"> -170.2</t>
  </si>
  <si>
    <t xml:space="preserve"> -179.5</t>
  </si>
  <si>
    <t xml:space="preserve"> -181.9</t>
  </si>
  <si>
    <t xml:space="preserve"> -210.5</t>
  </si>
  <si>
    <t xml:space="preserve"> -189.6</t>
  </si>
  <si>
    <t xml:space="preserve"> -164.4</t>
  </si>
  <si>
    <t xml:space="preserve"> -188.2</t>
  </si>
  <si>
    <t xml:space="preserve"> -179.2</t>
  </si>
  <si>
    <t xml:space="preserve"> -168.7</t>
  </si>
  <si>
    <t xml:space="preserve"> -180.6</t>
  </si>
  <si>
    <t xml:space="preserve"> -225.2</t>
  </si>
  <si>
    <t xml:space="preserve"> -169.3</t>
  </si>
  <si>
    <t xml:space="preserve"> -34.3124999999999</t>
  </si>
  <si>
    <t xml:space="preserve"> -187.2</t>
  </si>
  <si>
    <t xml:space="preserve"> -185.1</t>
  </si>
  <si>
    <t xml:space="preserve"> -192.9</t>
  </si>
  <si>
    <t xml:space="preserve"> -155.3</t>
  </si>
  <si>
    <t xml:space="preserve"> -180.8</t>
  </si>
  <si>
    <t xml:space="preserve"> -168.9</t>
  </si>
  <si>
    <t xml:space="preserve"> -167.6</t>
  </si>
  <si>
    <t xml:space="preserve"> -215.8</t>
  </si>
  <si>
    <t xml:space="preserve"> -161.9</t>
  </si>
  <si>
    <t xml:space="preserve"> -209.7</t>
  </si>
  <si>
    <t xml:space="preserve"> -178.8</t>
  </si>
  <si>
    <t xml:space="preserve"> -173.5</t>
  </si>
  <si>
    <t xml:space="preserve"> -178.5</t>
  </si>
  <si>
    <t xml:space="preserve"> -186.7</t>
  </si>
  <si>
    <t xml:space="preserve"> -186.9</t>
  </si>
  <si>
    <t xml:space="preserve"> -279.2</t>
  </si>
  <si>
    <t xml:space="preserve"> -125.2</t>
  </si>
  <si>
    <t xml:space="preserve"> -194.3</t>
  </si>
  <si>
    <t xml:space="preserve"> -197.9</t>
  </si>
  <si>
    <t xml:space="preserve"> -163.3</t>
  </si>
  <si>
    <t xml:space="preserve"> -167.5</t>
  </si>
  <si>
    <t xml:space="preserve"> -218.1</t>
  </si>
  <si>
    <t xml:space="preserve"> -174.9</t>
  </si>
  <si>
    <t xml:space="preserve"> -178.6</t>
  </si>
  <si>
    <t xml:space="preserve"> -176.1</t>
  </si>
  <si>
    <t xml:space="preserve"> -172.1</t>
  </si>
  <si>
    <t xml:space="preserve"> -164.5</t>
  </si>
  <si>
    <t xml:space="preserve"> -298.6875</t>
  </si>
  <si>
    <t xml:space="preserve"> -189.2</t>
  </si>
  <si>
    <t xml:space="preserve"> -179.3</t>
  </si>
  <si>
    <t xml:space="preserve"> -166.2</t>
  </si>
  <si>
    <t xml:space="preserve"> -152.4</t>
  </si>
  <si>
    <t xml:space="preserve"> -199.8</t>
  </si>
  <si>
    <t xml:space="preserve"> -200.9</t>
  </si>
  <si>
    <t xml:space="preserve"> -206.9</t>
  </si>
  <si>
    <t xml:space="preserve"> -168.8</t>
  </si>
  <si>
    <t xml:space="preserve"> -144.7</t>
  </si>
  <si>
    <t xml:space="preserve"> -196.5</t>
  </si>
  <si>
    <t xml:space="preserve"> -217.1</t>
  </si>
  <si>
    <t xml:space="preserve"> -199.1</t>
  </si>
  <si>
    <t xml:space="preserve"> -154.2</t>
  </si>
  <si>
    <t xml:space="preserve"> -194.2</t>
  </si>
  <si>
    <t xml:space="preserve"> -200.1</t>
  </si>
  <si>
    <t xml:space="preserve"> -279.6</t>
  </si>
  <si>
    <t xml:space="preserve"> -176.3</t>
  </si>
  <si>
    <t xml:space="preserve"> -174.5</t>
  </si>
  <si>
    <t xml:space="preserve"> -182.7</t>
  </si>
  <si>
    <t xml:space="preserve"> -178.7</t>
  </si>
  <si>
    <t xml:space="preserve"> -201.7</t>
  </si>
  <si>
    <t xml:space="preserve"> -148.2</t>
  </si>
  <si>
    <t xml:space="preserve"> -141.3</t>
  </si>
  <si>
    <t xml:space="preserve"> -212.8</t>
  </si>
  <si>
    <t xml:space="preserve"> -198.7</t>
  </si>
  <si>
    <t xml:space="preserve"> -168.5</t>
  </si>
  <si>
    <t xml:space="preserve"> -181.7</t>
  </si>
  <si>
    <t xml:space="preserve"> -136.2</t>
  </si>
  <si>
    <t xml:space="preserve"> -217.6</t>
  </si>
  <si>
    <t xml:space="preserve"> -167.8</t>
  </si>
  <si>
    <t xml:space="preserve"> -204.1</t>
  </si>
  <si>
    <t xml:space="preserve"> -203.1</t>
  </si>
  <si>
    <t xml:space="preserve"> -269.3125</t>
  </si>
  <si>
    <t xml:space="preserve"> -152.3</t>
  </si>
  <si>
    <t xml:space="preserve"> -156.6</t>
  </si>
  <si>
    <t xml:space="preserve"> -173.7</t>
  </si>
  <si>
    <t xml:space="preserve"> -170.3</t>
  </si>
  <si>
    <t xml:space="preserve"> -175.5</t>
  </si>
  <si>
    <t xml:space="preserve"> -223.5</t>
  </si>
  <si>
    <t xml:space="preserve"> -198.6</t>
  </si>
  <si>
    <t xml:space="preserve"> -142.2</t>
  </si>
  <si>
    <t xml:space="preserve"> -130.1</t>
  </si>
  <si>
    <t xml:space="preserve"> -190.6</t>
  </si>
  <si>
    <t xml:space="preserve"> -163.6</t>
  </si>
  <si>
    <t xml:space="preserve"> -179.4</t>
  </si>
  <si>
    <t xml:space="preserve"> -156.1</t>
  </si>
  <si>
    <t xml:space="preserve"> -169.5</t>
  </si>
  <si>
    <t xml:space="preserve"> -205.1</t>
  </si>
  <si>
    <t xml:space="preserve"> -160.6</t>
  </si>
  <si>
    <t xml:space="preserve"> -208.9</t>
  </si>
  <si>
    <t xml:space="preserve"> -205.9</t>
  </si>
  <si>
    <t xml:space="preserve"> -198.2</t>
  </si>
  <si>
    <t xml:space="preserve"> -182.1</t>
  </si>
  <si>
    <t xml:space="preserve"> -199.9</t>
  </si>
  <si>
    <t xml:space="preserve"> -155.1</t>
  </si>
  <si>
    <t xml:space="preserve"> -159.6</t>
  </si>
  <si>
    <t xml:space="preserve"> -193.1</t>
  </si>
  <si>
    <t xml:space="preserve"> -176.2</t>
  </si>
  <si>
    <t xml:space="preserve"> -171.7</t>
  </si>
  <si>
    <t xml:space="preserve"> -163.7</t>
  </si>
  <si>
    <t xml:space="preserve"> -129.5</t>
  </si>
  <si>
    <t xml:space="preserve"> -150.3</t>
  </si>
  <si>
    <t xml:space="preserve"> -216.5</t>
  </si>
  <si>
    <t xml:space="preserve"> -210.3</t>
  </si>
  <si>
    <t xml:space="preserve"> -185.7</t>
  </si>
  <si>
    <t xml:space="preserve"> -169.4</t>
  </si>
  <si>
    <t xml:space="preserve"> -86.9</t>
  </si>
  <si>
    <t xml:space="preserve"> -193.5</t>
  </si>
  <si>
    <t xml:space="preserve"> -288.1</t>
  </si>
  <si>
    <t xml:space="preserve"> -144.9</t>
  </si>
  <si>
    <t xml:space="preserve"> -162.3</t>
  </si>
  <si>
    <t xml:space="preserve"> -191.5</t>
  </si>
  <si>
    <t xml:space="preserve"> -186.2</t>
  </si>
  <si>
    <t xml:space="preserve"> -177.4</t>
  </si>
  <si>
    <t xml:space="preserve"> -220.1</t>
  </si>
  <si>
    <t xml:space="preserve"> -128.5</t>
  </si>
  <si>
    <t xml:space="preserve"> -143.1</t>
  </si>
  <si>
    <t xml:space="preserve"> -142.6</t>
  </si>
  <si>
    <t xml:space="preserve"> -151.7</t>
  </si>
  <si>
    <t xml:space="preserve"> -166.9</t>
  </si>
  <si>
    <t xml:space="preserve"> -200.2</t>
  </si>
  <si>
    <t xml:space="preserve"> -134.1</t>
  </si>
  <si>
    <t xml:space="preserve"> -205.6</t>
  </si>
  <si>
    <t xml:space="preserve"> -175.2</t>
  </si>
  <si>
    <t xml:space="preserve"> -161.8</t>
  </si>
  <si>
    <t xml:space="preserve"> -157.7</t>
  </si>
  <si>
    <t xml:space="preserve"> -214.3</t>
  </si>
  <si>
    <t xml:space="preserve"> -204.2</t>
  </si>
  <si>
    <t xml:space="preserve"> -173.9</t>
  </si>
  <si>
    <t xml:space="preserve"> -214.4</t>
  </si>
  <si>
    <t xml:space="preserve"> -195.5</t>
  </si>
  <si>
    <t xml:space="preserve"> -151.8</t>
  </si>
  <si>
    <t xml:space="preserve"> -170.8</t>
  </si>
  <si>
    <t xml:space="preserve"> -202.1</t>
  </si>
  <si>
    <t xml:space="preserve"> -151.2</t>
  </si>
  <si>
    <t xml:space="preserve"> -138.4</t>
  </si>
  <si>
    <t xml:space="preserve"> -130.4</t>
  </si>
  <si>
    <t xml:space="preserve"> -199.6</t>
  </si>
  <si>
    <t xml:space="preserve"> -156.4</t>
  </si>
  <si>
    <t xml:space="preserve"> -178.2</t>
  </si>
  <si>
    <t xml:space="preserve"> -157.1</t>
  </si>
  <si>
    <t xml:space="preserve"> -162.1</t>
  </si>
  <si>
    <t xml:space="preserve"> -276.5</t>
  </si>
  <si>
    <t>NA</t>
  </si>
  <si>
    <t>Введите долю/количество респондентов, которые дали ответ …</t>
  </si>
  <si>
    <t>Принимаем гипотезу Н0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</si>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</sst>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9" fontId="0" fillId="0" borderId="0" xfId="0" applyNumberFormat="1"/>
    <xf numFmtId="0" fontId="0" fillId="5" borderId="0" xfId="0" applyFill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4" fillId="7" borderId="0" xfId="0" applyFont="1" applyFill="1"/>
    <xf numFmtId="0" fontId="0" fillId="7" borderId="0" xfId="0" applyFont="1" applyFill="1"/>
    <xf numFmtId="0" fontId="0" fillId="0" borderId="1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7" fillId="0" borderId="6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0" fontId="0" fillId="7" borderId="1" xfId="0" applyFill="1" applyBorder="1"/>
    <xf numFmtId="16" fontId="0" fillId="5" borderId="1" xfId="0" applyNumberFormat="1" applyFill="1" applyBorder="1"/>
    <xf numFmtId="0" fontId="5" fillId="5" borderId="5" xfId="0" applyFont="1" applyFill="1" applyBorder="1" applyAlignment="1">
      <alignment horizontal="center"/>
    </xf>
    <xf numFmtId="0" fontId="0" fillId="5" borderId="7" xfId="0" applyFill="1" applyBorder="1"/>
    <xf numFmtId="0" fontId="0" fillId="0" borderId="0" xfId="0" applyFont="1"/>
    <xf numFmtId="0" fontId="8" fillId="7" borderId="0" xfId="0" applyFont="1" applyFill="1"/>
    <xf numFmtId="0" fontId="0" fillId="10" borderId="0" xfId="0" applyFont="1" applyFill="1"/>
    <xf numFmtId="0" fontId="0" fillId="10" borderId="0" xfId="0" applyFont="1" applyFill="1" applyBorder="1" applyAlignment="1">
      <alignment horizontal="center"/>
    </xf>
    <xf numFmtId="0" fontId="0" fillId="10" borderId="0" xfId="0" applyFill="1" applyAlignment="1">
      <alignment horizontal="left"/>
    </xf>
    <xf numFmtId="0" fontId="6" fillId="0" borderId="0" xfId="0" applyFont="1"/>
    <xf numFmtId="0" fontId="0" fillId="5" borderId="0" xfId="0" applyFont="1" applyFill="1"/>
    <xf numFmtId="0" fontId="0" fillId="9" borderId="0" xfId="0" applyFont="1" applyFill="1"/>
    <xf numFmtId="0" fontId="9" fillId="9" borderId="0" xfId="0" applyFont="1" applyFill="1"/>
    <xf numFmtId="0" fontId="0" fillId="0" borderId="1" xfId="0" applyFont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1" borderId="0" xfId="0" applyFont="1" applyFill="1" applyBorder="1"/>
    <xf numFmtId="0" fontId="0" fillId="0" borderId="0" xfId="0" applyFill="1" applyBorder="1" applyAlignment="1">
      <alignment horizontal="center"/>
    </xf>
    <xf numFmtId="0" fontId="6" fillId="6" borderId="0" xfId="0" applyFont="1" applyFill="1"/>
    <xf numFmtId="0" fontId="0" fillId="0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0" borderId="0" xfId="0" applyFont="1" applyFill="1"/>
    <xf numFmtId="2" fontId="0" fillId="1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7" borderId="0" xfId="0" applyFill="1" applyAlignment="1">
      <alignment horizontal="right"/>
    </xf>
    <xf numFmtId="0" fontId="0" fillId="13" borderId="0" xfId="0" applyFill="1"/>
    <xf numFmtId="11" fontId="0" fillId="5" borderId="0" xfId="0" applyNumberFormat="1" applyFill="1"/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'Поиск коэф. корреляции для 2ух 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'Поиск коэф. корреляции для 2ух '!$A$2:$A$116</c:f>
              <c:numCache>
                <c:formatCode>0.00</c:formatCode>
                <c:ptCount val="115"/>
                <c:pt idx="0">
                  <c:v>202.95339999999999</c:v>
                </c:pt>
                <c:pt idx="1">
                  <c:v>194.5325</c:v>
                </c:pt>
                <c:pt idx="2">
                  <c:v>211.80680000000001</c:v>
                </c:pt>
                <c:pt idx="3">
                  <c:v>223.76599999999999</c:v>
                </c:pt>
                <c:pt idx="4">
                  <c:v>233.8177</c:v>
                </c:pt>
                <c:pt idx="5">
                  <c:v>241.96799999999999</c:v>
                </c:pt>
                <c:pt idx="6">
                  <c:v>229.4443</c:v>
                </c:pt>
                <c:pt idx="7">
                  <c:v>228.29689999999999</c:v>
                </c:pt>
                <c:pt idx="8">
                  <c:v>185.26439999999999</c:v>
                </c:pt>
                <c:pt idx="9">
                  <c:v>230.11510000000001</c:v>
                </c:pt>
                <c:pt idx="10">
                  <c:v>195.08199999999999</c:v>
                </c:pt>
                <c:pt idx="11">
                  <c:v>207.01609999999999</c:v>
                </c:pt>
                <c:pt idx="12">
                  <c:v>209.03659999999999</c:v>
                </c:pt>
                <c:pt idx="13">
                  <c:v>186.82560000000001</c:v>
                </c:pt>
                <c:pt idx="14">
                  <c:v>179.39619999999999</c:v>
                </c:pt>
                <c:pt idx="15">
                  <c:v>195.21969999999999</c:v>
                </c:pt>
                <c:pt idx="16">
                  <c:v>199.6464</c:v>
                </c:pt>
                <c:pt idx="17">
                  <c:v>210.04929999999999</c:v>
                </c:pt>
                <c:pt idx="18">
                  <c:v>230.0239</c:v>
                </c:pt>
                <c:pt idx="19">
                  <c:v>230.60589999999999</c:v>
                </c:pt>
                <c:pt idx="20">
                  <c:v>195.61879999999999</c:v>
                </c:pt>
                <c:pt idx="21">
                  <c:v>244.12569999999999</c:v>
                </c:pt>
                <c:pt idx="22">
                  <c:v>214.41380000000001</c:v>
                </c:pt>
                <c:pt idx="23">
                  <c:v>170.34880000000001</c:v>
                </c:pt>
                <c:pt idx="24">
                  <c:v>235.03909999999999</c:v>
                </c:pt>
                <c:pt idx="25">
                  <c:v>196.15029999999999</c:v>
                </c:pt>
                <c:pt idx="26">
                  <c:v>184.7319</c:v>
                </c:pt>
                <c:pt idx="27">
                  <c:v>207.31</c:v>
                </c:pt>
                <c:pt idx="28">
                  <c:v>236.68879999999999</c:v>
                </c:pt>
                <c:pt idx="29">
                  <c:v>218.99809999999999</c:v>
                </c:pt>
                <c:pt idx="30">
                  <c:v>214.63140000000001</c:v>
                </c:pt>
                <c:pt idx="31">
                  <c:v>211.11410000000001</c:v>
                </c:pt>
                <c:pt idx="32">
                  <c:v>191.82130000000001</c:v>
                </c:pt>
                <c:pt idx="33">
                  <c:v>192.357</c:v>
                </c:pt>
                <c:pt idx="34">
                  <c:v>274.74630000000002</c:v>
                </c:pt>
                <c:pt idx="35">
                  <c:v>214.5943</c:v>
                </c:pt>
                <c:pt idx="36">
                  <c:v>230.38159999999999</c:v>
                </c:pt>
                <c:pt idx="37">
                  <c:v>207.7774</c:v>
                </c:pt>
                <c:pt idx="38">
                  <c:v>170.04249999999999</c:v>
                </c:pt>
                <c:pt idx="39">
                  <c:v>178.88720000000001</c:v>
                </c:pt>
                <c:pt idx="40">
                  <c:v>190.02279999999999</c:v>
                </c:pt>
                <c:pt idx="41">
                  <c:v>217.1343</c:v>
                </c:pt>
                <c:pt idx="42">
                  <c:v>213.42740000000001</c:v>
                </c:pt>
                <c:pt idx="43">
                  <c:v>222.73660000000001</c:v>
                </c:pt>
                <c:pt idx="44">
                  <c:v>245.62909999999999</c:v>
                </c:pt>
                <c:pt idx="45">
                  <c:v>217.69759999999999</c:v>
                </c:pt>
                <c:pt idx="46">
                  <c:v>222.58789999999999</c:v>
                </c:pt>
                <c:pt idx="47">
                  <c:v>200.13509999999999</c:v>
                </c:pt>
                <c:pt idx="48">
                  <c:v>206.08539999999999</c:v>
                </c:pt>
                <c:pt idx="49">
                  <c:v>198.9709</c:v>
                </c:pt>
                <c:pt idx="50">
                  <c:v>211.21170000000001</c:v>
                </c:pt>
                <c:pt idx="51">
                  <c:v>236.82400000000001</c:v>
                </c:pt>
                <c:pt idx="52">
                  <c:v>195.84200000000001</c:v>
                </c:pt>
                <c:pt idx="53">
                  <c:v>189.8246</c:v>
                </c:pt>
                <c:pt idx="54">
                  <c:v>209.53219999999999</c:v>
                </c:pt>
                <c:pt idx="55">
                  <c:v>229.53479999999999</c:v>
                </c:pt>
                <c:pt idx="56">
                  <c:v>227.45179999999999</c:v>
                </c:pt>
                <c:pt idx="57">
                  <c:v>183.69470000000001</c:v>
                </c:pt>
                <c:pt idx="58">
                  <c:v>224.57740000000001</c:v>
                </c:pt>
                <c:pt idx="59">
                  <c:v>238.92070000000001</c:v>
                </c:pt>
                <c:pt idx="60">
                  <c:v>179.0694</c:v>
                </c:pt>
                <c:pt idx="61">
                  <c:v>215.63560000000001</c:v>
                </c:pt>
                <c:pt idx="62">
                  <c:v>200.53440000000001</c:v>
                </c:pt>
                <c:pt idx="63">
                  <c:v>241.6695</c:v>
                </c:pt>
                <c:pt idx="64">
                  <c:v>215.70779999999999</c:v>
                </c:pt>
                <c:pt idx="65">
                  <c:v>219.09289999999999</c:v>
                </c:pt>
                <c:pt idx="66">
                  <c:v>254.3674</c:v>
                </c:pt>
                <c:pt idx="67">
                  <c:v>238.72620000000001</c:v>
                </c:pt>
                <c:pt idx="68">
                  <c:v>228.00120000000001</c:v>
                </c:pt>
                <c:pt idx="69">
                  <c:v>189.4229</c:v>
                </c:pt>
                <c:pt idx="70">
                  <c:v>186.17429999999999</c:v>
                </c:pt>
                <c:pt idx="71">
                  <c:v>238.58099999999999</c:v>
                </c:pt>
                <c:pt idx="72">
                  <c:v>211.09880000000001</c:v>
                </c:pt>
                <c:pt idx="73">
                  <c:v>240.71170000000001</c:v>
                </c:pt>
                <c:pt idx="74">
                  <c:v>186.4333</c:v>
                </c:pt>
                <c:pt idx="75">
                  <c:v>222.70429999999999</c:v>
                </c:pt>
                <c:pt idx="76">
                  <c:v>184.4957</c:v>
                </c:pt>
                <c:pt idx="77">
                  <c:v>219.0513</c:v>
                </c:pt>
                <c:pt idx="78">
                  <c:v>189.10120000000001</c:v>
                </c:pt>
                <c:pt idx="79">
                  <c:v>215.9246</c:v>
                </c:pt>
                <c:pt idx="80">
                  <c:v>234.6567</c:v>
                </c:pt>
                <c:pt idx="81">
                  <c:v>207.00299999999999</c:v>
                </c:pt>
                <c:pt idx="82">
                  <c:v>170.14250000000001</c:v>
                </c:pt>
                <c:pt idx="83">
                  <c:v>235.6328</c:v>
                </c:pt>
                <c:pt idx="84">
                  <c:v>244.2551</c:v>
                </c:pt>
                <c:pt idx="85">
                  <c:v>227.19990000000001</c:v>
                </c:pt>
                <c:pt idx="86">
                  <c:v>216.25729999999999</c:v>
                </c:pt>
                <c:pt idx="87">
                  <c:v>168.0522</c:v>
                </c:pt>
                <c:pt idx="88">
                  <c:v>190.239</c:v>
                </c:pt>
                <c:pt idx="89">
                  <c:v>183.1936</c:v>
                </c:pt>
                <c:pt idx="90">
                  <c:v>204.45570000000001</c:v>
                </c:pt>
                <c:pt idx="91">
                  <c:v>229.70820000000001</c:v>
                </c:pt>
                <c:pt idx="92">
                  <c:v>222.7664</c:v>
                </c:pt>
                <c:pt idx="93">
                  <c:v>206.62860000000001</c:v>
                </c:pt>
                <c:pt idx="94">
                  <c:v>195.64590000000001</c:v>
                </c:pt>
                <c:pt idx="95">
                  <c:v>216.79089999999999</c:v>
                </c:pt>
                <c:pt idx="96">
                  <c:v>224.15479999999999</c:v>
                </c:pt>
                <c:pt idx="97">
                  <c:v>232.83070000000001</c:v>
                </c:pt>
                <c:pt idx="98">
                  <c:v>207.5384</c:v>
                </c:pt>
                <c:pt idx="99">
                  <c:v>232.00550000000001</c:v>
                </c:pt>
                <c:pt idx="100">
                  <c:v>206.62889999999999</c:v>
                </c:pt>
                <c:pt idx="101">
                  <c:v>200.43190000000001</c:v>
                </c:pt>
                <c:pt idx="102">
                  <c:v>180.80189999999999</c:v>
                </c:pt>
                <c:pt idx="103">
                  <c:v>191.33179999999999</c:v>
                </c:pt>
                <c:pt idx="104">
                  <c:v>165.44550000000001</c:v>
                </c:pt>
                <c:pt idx="105">
                  <c:v>183.22110000000001</c:v>
                </c:pt>
                <c:pt idx="106">
                  <c:v>206.767</c:v>
                </c:pt>
                <c:pt idx="107">
                  <c:v>231.23320000000001</c:v>
                </c:pt>
                <c:pt idx="108">
                  <c:v>204.10050000000001</c:v>
                </c:pt>
                <c:pt idx="109">
                  <c:v>234.214</c:v>
                </c:pt>
                <c:pt idx="110">
                  <c:v>217.5581</c:v>
                </c:pt>
                <c:pt idx="111">
                  <c:v>232.35120000000001</c:v>
                </c:pt>
                <c:pt idx="112">
                  <c:v>147.37870000000001</c:v>
                </c:pt>
                <c:pt idx="113">
                  <c:v>226.0575</c:v>
                </c:pt>
                <c:pt idx="114">
                  <c:v>252.96459999999999</c:v>
                </c:pt>
              </c:numCache>
            </c:numRef>
          </c:xVal>
          <c:yVal>
            <c:numRef>
              <c:f>'Поиск коэф. корреляции для 2ух '!$B$2:$B$116</c:f>
              <c:numCache>
                <c:formatCode>0.00</c:formatCode>
                <c:ptCount val="115"/>
                <c:pt idx="0">
                  <c:v>-135.19280000000001</c:v>
                </c:pt>
                <c:pt idx="1">
                  <c:v>-146.6018</c:v>
                </c:pt>
                <c:pt idx="2">
                  <c:v>-142.97030000000001</c:v>
                </c:pt>
                <c:pt idx="3">
                  <c:v>-154.86590000000001</c:v>
                </c:pt>
                <c:pt idx="4">
                  <c:v>-195.947</c:v>
                </c:pt>
                <c:pt idx="5">
                  <c:v>-149.54</c:v>
                </c:pt>
                <c:pt idx="6">
                  <c:v>-137.09790000000001</c:v>
                </c:pt>
                <c:pt idx="7">
                  <c:v>-168.5342</c:v>
                </c:pt>
                <c:pt idx="8">
                  <c:v>-132.39519999999999</c:v>
                </c:pt>
                <c:pt idx="9">
                  <c:v>-146.00649999999999</c:v>
                </c:pt>
                <c:pt idx="10">
                  <c:v>-160.95699999999999</c:v>
                </c:pt>
                <c:pt idx="11">
                  <c:v>-159.8287</c:v>
                </c:pt>
                <c:pt idx="12">
                  <c:v>-183.54820000000001</c:v>
                </c:pt>
                <c:pt idx="13">
                  <c:v>-212.2731</c:v>
                </c:pt>
                <c:pt idx="14">
                  <c:v>-139.81379999999999</c:v>
                </c:pt>
                <c:pt idx="15">
                  <c:v>-195.57230000000001</c:v>
                </c:pt>
                <c:pt idx="16">
                  <c:v>-152.078</c:v>
                </c:pt>
                <c:pt idx="17">
                  <c:v>-167.03120000000001</c:v>
                </c:pt>
                <c:pt idx="18">
                  <c:v>-134.58250000000001</c:v>
                </c:pt>
                <c:pt idx="19">
                  <c:v>-140.3278</c:v>
                </c:pt>
                <c:pt idx="20">
                  <c:v>-115.04040000000001</c:v>
                </c:pt>
                <c:pt idx="21">
                  <c:v>-142.69890000000001</c:v>
                </c:pt>
                <c:pt idx="22">
                  <c:v>-153.77719999999999</c:v>
                </c:pt>
                <c:pt idx="23">
                  <c:v>-185.9759</c:v>
                </c:pt>
                <c:pt idx="24">
                  <c:v>-152.31379999999999</c:v>
                </c:pt>
                <c:pt idx="25">
                  <c:v>-221.26490000000001</c:v>
                </c:pt>
                <c:pt idx="26">
                  <c:v>-171.96010000000001</c:v>
                </c:pt>
                <c:pt idx="27">
                  <c:v>-154.2499</c:v>
                </c:pt>
                <c:pt idx="28">
                  <c:v>-162.80670000000001</c:v>
                </c:pt>
                <c:pt idx="29">
                  <c:v>-146.4007</c:v>
                </c:pt>
                <c:pt idx="30">
                  <c:v>-157.3246</c:v>
                </c:pt>
                <c:pt idx="31">
                  <c:v>-152.3665</c:v>
                </c:pt>
                <c:pt idx="32">
                  <c:v>-91.687600000000003</c:v>
                </c:pt>
                <c:pt idx="33">
                  <c:v>-178.25139999999999</c:v>
                </c:pt>
                <c:pt idx="34">
                  <c:v>-125.01220000000001</c:v>
                </c:pt>
                <c:pt idx="35">
                  <c:v>-111.36320000000001</c:v>
                </c:pt>
                <c:pt idx="36">
                  <c:v>-160.07079999999999</c:v>
                </c:pt>
                <c:pt idx="37">
                  <c:v>-211.4237</c:v>
                </c:pt>
                <c:pt idx="38">
                  <c:v>-153.20689999999999</c:v>
                </c:pt>
                <c:pt idx="39">
                  <c:v>-138.70599999999999</c:v>
                </c:pt>
                <c:pt idx="40">
                  <c:v>-128.58449999999999</c:v>
                </c:pt>
                <c:pt idx="41">
                  <c:v>-166.6497</c:v>
                </c:pt>
                <c:pt idx="42">
                  <c:v>-149.48910000000001</c:v>
                </c:pt>
                <c:pt idx="43">
                  <c:v>-122.07340000000001</c:v>
                </c:pt>
                <c:pt idx="44">
                  <c:v>-113.2471</c:v>
                </c:pt>
                <c:pt idx="45">
                  <c:v>-191.59540000000001</c:v>
                </c:pt>
                <c:pt idx="46">
                  <c:v>-205.2388</c:v>
                </c:pt>
                <c:pt idx="47">
                  <c:v>-165.00360000000001</c:v>
                </c:pt>
                <c:pt idx="48">
                  <c:v>-184.7637</c:v>
                </c:pt>
                <c:pt idx="49">
                  <c:v>-154.1788</c:v>
                </c:pt>
                <c:pt idx="50">
                  <c:v>-177.4179</c:v>
                </c:pt>
                <c:pt idx="51">
                  <c:v>-137.93639999999999</c:v>
                </c:pt>
                <c:pt idx="52">
                  <c:v>-134.44049999999999</c:v>
                </c:pt>
                <c:pt idx="53">
                  <c:v>-161.10329999999999</c:v>
                </c:pt>
                <c:pt idx="54">
                  <c:v>-88.702600000000004</c:v>
                </c:pt>
                <c:pt idx="55">
                  <c:v>-192.99039999999999</c:v>
                </c:pt>
                <c:pt idx="56">
                  <c:v>-107.55970000000001</c:v>
                </c:pt>
                <c:pt idx="57">
                  <c:v>-192.3057</c:v>
                </c:pt>
                <c:pt idx="58">
                  <c:v>-132.6593</c:v>
                </c:pt>
                <c:pt idx="59">
                  <c:v>-194.43879999999999</c:v>
                </c:pt>
                <c:pt idx="60">
                  <c:v>-165.53540000000001</c:v>
                </c:pt>
                <c:pt idx="61">
                  <c:v>-134.97499999999999</c:v>
                </c:pt>
                <c:pt idx="62">
                  <c:v>-171.56370000000001</c:v>
                </c:pt>
                <c:pt idx="63">
                  <c:v>-183.36359999999999</c:v>
                </c:pt>
                <c:pt idx="64">
                  <c:v>-143.89590000000001</c:v>
                </c:pt>
                <c:pt idx="65">
                  <c:v>-159.124</c:v>
                </c:pt>
                <c:pt idx="66">
                  <c:v>-151.37909999999999</c:v>
                </c:pt>
                <c:pt idx="67">
                  <c:v>-138.37</c:v>
                </c:pt>
                <c:pt idx="68">
                  <c:v>-182.876</c:v>
                </c:pt>
                <c:pt idx="69">
                  <c:v>-101.5564</c:v>
                </c:pt>
                <c:pt idx="70">
                  <c:v>-187.32040000000001</c:v>
                </c:pt>
                <c:pt idx="71">
                  <c:v>-184.26840000000001</c:v>
                </c:pt>
                <c:pt idx="72">
                  <c:v>-170.9187</c:v>
                </c:pt>
                <c:pt idx="73">
                  <c:v>-136.67150000000001</c:v>
                </c:pt>
                <c:pt idx="74">
                  <c:v>-169.34010000000001</c:v>
                </c:pt>
                <c:pt idx="75">
                  <c:v>-165.45480000000001</c:v>
                </c:pt>
                <c:pt idx="76">
                  <c:v>-144.91999999999999</c:v>
                </c:pt>
                <c:pt idx="77">
                  <c:v>-175.3683</c:v>
                </c:pt>
                <c:pt idx="78">
                  <c:v>-131.1232</c:v>
                </c:pt>
                <c:pt idx="79">
                  <c:v>-159.94569999999999</c:v>
                </c:pt>
                <c:pt idx="80">
                  <c:v>-161.34119999999999</c:v>
                </c:pt>
                <c:pt idx="81">
                  <c:v>-177.69030000000001</c:v>
                </c:pt>
                <c:pt idx="82">
                  <c:v>-155.73169999999999</c:v>
                </c:pt>
                <c:pt idx="83">
                  <c:v>-141.94159999999999</c:v>
                </c:pt>
                <c:pt idx="84">
                  <c:v>-171.75899999999999</c:v>
                </c:pt>
                <c:pt idx="85">
                  <c:v>-170.54900000000001</c:v>
                </c:pt>
                <c:pt idx="86">
                  <c:v>-111.19</c:v>
                </c:pt>
                <c:pt idx="87">
                  <c:v>-183.11879999999999</c:v>
                </c:pt>
                <c:pt idx="88">
                  <c:v>-161.6867</c:v>
                </c:pt>
                <c:pt idx="89">
                  <c:v>-219.91130000000001</c:v>
                </c:pt>
                <c:pt idx="90">
                  <c:v>-223.20760000000001</c:v>
                </c:pt>
                <c:pt idx="91">
                  <c:v>-183.91909999999999</c:v>
                </c:pt>
                <c:pt idx="92">
                  <c:v>-150.66560000000001</c:v>
                </c:pt>
                <c:pt idx="93">
                  <c:v>-116.5578</c:v>
                </c:pt>
                <c:pt idx="94">
                  <c:v>-140.4512</c:v>
                </c:pt>
                <c:pt idx="95">
                  <c:v>-163.28059999999999</c:v>
                </c:pt>
                <c:pt idx="96">
                  <c:v>-209.09700000000001</c:v>
                </c:pt>
                <c:pt idx="97">
                  <c:v>-132.2473</c:v>
                </c:pt>
                <c:pt idx="98">
                  <c:v>-161.17830000000001</c:v>
                </c:pt>
                <c:pt idx="99">
                  <c:v>-238.9666</c:v>
                </c:pt>
                <c:pt idx="100">
                  <c:v>-148.62790000000001</c:v>
                </c:pt>
                <c:pt idx="101">
                  <c:v>-167.08160000000001</c:v>
                </c:pt>
                <c:pt idx="102">
                  <c:v>-142.4032</c:v>
                </c:pt>
                <c:pt idx="103">
                  <c:v>-111.5048</c:v>
                </c:pt>
                <c:pt idx="104">
                  <c:v>-189.36019999999999</c:v>
                </c:pt>
                <c:pt idx="105">
                  <c:v>-199.119</c:v>
                </c:pt>
                <c:pt idx="106">
                  <c:v>-142.4281</c:v>
                </c:pt>
                <c:pt idx="107">
                  <c:v>-161.24359999999999</c:v>
                </c:pt>
                <c:pt idx="108">
                  <c:v>-139.9487</c:v>
                </c:pt>
                <c:pt idx="109">
                  <c:v>-189.2689</c:v>
                </c:pt>
                <c:pt idx="110">
                  <c:v>-158.79939999999999</c:v>
                </c:pt>
                <c:pt idx="111">
                  <c:v>-149.1097</c:v>
                </c:pt>
                <c:pt idx="112">
                  <c:v>-139.0479</c:v>
                </c:pt>
                <c:pt idx="113">
                  <c:v>-195.71369999999999</c:v>
                </c:pt>
                <c:pt idx="114">
                  <c:v>-146.72900000000001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335-A796-0FA42FEF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77000"/>
        <c:axId val="629674048"/>
      </c:scatterChart>
      <c:valAx>
        <c:axId val="62967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674048"/>
        <c:crosses val="autoZero"/>
        <c:crossBetween val="midCat"/>
      </c:valAx>
      <c:valAx>
        <c:axId val="629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67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163F683-9B97-4768-9DE1-0733EE24557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79B08C-A374-4058-AF00-BFEFA9F7AED1}">
          <cx:dataId val="0"/>
          <cx:layoutPr>
            <cx:binning intervalClosed="r" underflow="auto">
              <cx:binCount val="1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E523EA7-1B23-49C9-BFD3-AC7EF61910C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C2E92E-DE73-4F61-BD37-794436C11DB2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5</xdr:row>
      <xdr:rowOff>142875</xdr:rowOff>
    </xdr:from>
    <xdr:to>
      <xdr:col>22</xdr:col>
      <xdr:colOff>390525</xdr:colOff>
      <xdr:row>27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9371E5C-363F-404D-86D8-6DD47317A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1063625"/>
              <a:ext cx="8982076" cy="395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5</xdr:row>
      <xdr:rowOff>152401</xdr:rowOff>
    </xdr:from>
    <xdr:to>
      <xdr:col>19</xdr:col>
      <xdr:colOff>590551</xdr:colOff>
      <xdr:row>25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B84F3AF-F9B1-41CA-AEA3-9925C7FAB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1073151"/>
              <a:ext cx="7677150" cy="366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6</xdr:row>
      <xdr:rowOff>171450</xdr:rowOff>
    </xdr:from>
    <xdr:to>
      <xdr:col>18</xdr:col>
      <xdr:colOff>466724</xdr:colOff>
      <xdr:row>26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F8E51724-7B34-4F77-ADC0-3EB0FD55E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699" y="1276350"/>
              <a:ext cx="7553325" cy="3582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72020</xdr:colOff>
      <xdr:row>15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39B878-EA16-4FCE-9D33-4AE81A6DF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8702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2" name="AutoShape 1" descr="https://sun9-27.userapi.com/impg/nE_qp6dCz1wmjNrWguBojLc6gaDm-bov4mBmLA/WpzZEmnd_Uc.jpg?size=729x645&amp;quality=96&amp;sign=dbcd1e91bb695c068913e86e2888ea7c&amp;type=album">
          <a:extLst>
            <a:ext uri="{FF2B5EF4-FFF2-40B4-BE49-F238E27FC236}">
              <a16:creationId xmlns:a16="http://schemas.microsoft.com/office/drawing/2014/main" id="{A373C13A-CA65-4DDC-8B83-9850B2068CA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3" name="AutoShape 2" descr="https://sun9-27.userapi.com/impg/nE_qp6dCz1wmjNrWguBojLc6gaDm-bov4mBmLA/WpzZEmnd_Uc.jpg?size=729x645&amp;quality=96&amp;sign=dbcd1e91bb695c068913e86e2888ea7c&amp;type=album">
          <a:extLst>
            <a:ext uri="{FF2B5EF4-FFF2-40B4-BE49-F238E27FC236}">
              <a16:creationId xmlns:a16="http://schemas.microsoft.com/office/drawing/2014/main" id="{B8D7DEDA-6F2E-46CE-9CAF-17C549D4C52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4" name="AutoShape 3" descr="https://sun9-27.userapi.com/impg/nE_qp6dCz1wmjNrWguBojLc6gaDm-bov4mBmLA/WpzZEmnd_Uc.jpg?size=729x645&amp;quality=96&amp;sign=dbcd1e91bb695c068913e86e2888ea7c&amp;type=album">
          <a:extLst>
            <a:ext uri="{FF2B5EF4-FFF2-40B4-BE49-F238E27FC236}">
              <a16:creationId xmlns:a16="http://schemas.microsoft.com/office/drawing/2014/main" id="{CCAE3BAA-82BF-4BE3-9D8D-DAD86F99D675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447674</xdr:colOff>
      <xdr:row>0</xdr:row>
      <xdr:rowOff>66675</xdr:rowOff>
    </xdr:from>
    <xdr:ext cx="3971925" cy="3292517"/>
    <xdr:pic>
      <xdr:nvPicPr>
        <xdr:cNvPr id="2" name="Рисунок 1">
          <a:extLst>
            <a:ext uri="{FF2B5EF4-FFF2-40B4-BE49-F238E27FC236}">
              <a16:creationId xmlns:a16="http://schemas.microsoft.com/office/drawing/2014/main" id="{589A1F85-302C-4360-8CE6-C36B133FB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0474" y="66675"/>
          <a:ext cx="3971925" cy="329251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190499</xdr:rowOff>
    </xdr:from>
    <xdr:to>
      <xdr:col>6</xdr:col>
      <xdr:colOff>676274</xdr:colOff>
      <xdr:row>25</xdr:row>
      <xdr:rowOff>12699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0BE344-7834-4A1E-96E8-15C92969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999"/>
          <a:ext cx="4333874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3</xdr:row>
      <xdr:rowOff>155575</xdr:rowOff>
    </xdr:from>
    <xdr:to>
      <xdr:col>12</xdr:col>
      <xdr:colOff>25400</xdr:colOff>
      <xdr:row>18</xdr:row>
      <xdr:rowOff>136525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4B6984-DAF1-40DD-ACB7-8B8819EF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260"/>
  <sheetViews>
    <sheetView topLeftCell="A34" workbookViewId="0">
      <selection activeCell="N36" sqref="N36"/>
    </sheetView>
  </sheetViews>
  <sheetFormatPr defaultRowHeight="14.5" x14ac:dyDescent="0.35"/>
  <sheetData>
    <row r="1" spans="1:7" x14ac:dyDescent="0.35">
      <c r="A1">
        <v>-30.474499999999999</v>
      </c>
    </row>
    <row r="2" spans="1:7" x14ac:dyDescent="0.35">
      <c r="A2">
        <v>-60.755000000000003</v>
      </c>
    </row>
    <row r="3" spans="1:7" x14ac:dyDescent="0.35">
      <c r="A3">
        <v>-116.3155</v>
      </c>
      <c r="D3">
        <f>MAX(A:A)</f>
        <v>-30.474499999999999</v>
      </c>
      <c r="E3" t="s">
        <v>0</v>
      </c>
    </row>
    <row r="4" spans="1:7" x14ac:dyDescent="0.35">
      <c r="A4">
        <v>-152.68100000000001</v>
      </c>
      <c r="D4">
        <f>MIN(A:A)</f>
        <v>-333.27949999999998</v>
      </c>
      <c r="E4" t="s">
        <v>1</v>
      </c>
    </row>
    <row r="5" spans="1:7" x14ac:dyDescent="0.35">
      <c r="A5">
        <v>-160.58099999999999</v>
      </c>
      <c r="D5">
        <f>D3-D4</f>
        <v>302.80500000000001</v>
      </c>
      <c r="E5" t="s">
        <v>2</v>
      </c>
    </row>
    <row r="6" spans="1:7" x14ac:dyDescent="0.35">
      <c r="A6">
        <v>-166.048</v>
      </c>
    </row>
    <row r="7" spans="1:7" x14ac:dyDescent="0.35">
      <c r="A7">
        <v>-169.126</v>
      </c>
      <c r="D7">
        <f>_xlfn.QUARTILE.INC(A:A,1)</f>
        <v>-227.95125000000002</v>
      </c>
      <c r="E7" t="s">
        <v>3</v>
      </c>
    </row>
    <row r="8" spans="1:7" x14ac:dyDescent="0.35">
      <c r="A8">
        <v>-170.488</v>
      </c>
    </row>
    <row r="9" spans="1:7" x14ac:dyDescent="0.35">
      <c r="A9">
        <v>-170.49700000000001</v>
      </c>
      <c r="D9">
        <f>_xlfn.QUARTILE.INC(A:A,3)</f>
        <v>-196.74</v>
      </c>
      <c r="E9" t="s">
        <v>4</v>
      </c>
    </row>
    <row r="10" spans="1:7" x14ac:dyDescent="0.35">
      <c r="A10">
        <v>-170.64500000000001</v>
      </c>
      <c r="D10" s="3">
        <f>PERCENTILE(A:A,0.35)</f>
        <v>-220.45840000000001</v>
      </c>
      <c r="E10" t="s">
        <v>40</v>
      </c>
    </row>
    <row r="11" spans="1:7" x14ac:dyDescent="0.35">
      <c r="A11">
        <v>-172.73099999999999</v>
      </c>
      <c r="D11">
        <f>D9-D7</f>
        <v>31.211250000000007</v>
      </c>
      <c r="E11" t="s">
        <v>5</v>
      </c>
    </row>
    <row r="12" spans="1:7" x14ac:dyDescent="0.35">
      <c r="A12">
        <v>-173.64</v>
      </c>
    </row>
    <row r="13" spans="1:7" x14ac:dyDescent="0.35">
      <c r="A13">
        <v>-175.61600000000001</v>
      </c>
      <c r="C13" s="1" t="s">
        <v>9</v>
      </c>
      <c r="D13" s="1"/>
      <c r="E13" s="1"/>
      <c r="F13" s="1"/>
      <c r="G13" s="1"/>
    </row>
    <row r="14" spans="1:7" x14ac:dyDescent="0.35">
      <c r="A14">
        <v>-176.18299999999999</v>
      </c>
      <c r="D14">
        <f>MEDIAN(A:A)</f>
        <v>-212.08249999999998</v>
      </c>
      <c r="E14" t="s">
        <v>6</v>
      </c>
      <c r="F14" t="s">
        <v>7</v>
      </c>
    </row>
    <row r="15" spans="1:7" x14ac:dyDescent="0.35">
      <c r="A15">
        <v>-176.21100000000001</v>
      </c>
      <c r="D15">
        <f>_xlfn.QUARTILE.INC(A:A,2)</f>
        <v>-212.08249999999998</v>
      </c>
      <c r="E15" t="s">
        <v>8</v>
      </c>
    </row>
    <row r="16" spans="1:7" x14ac:dyDescent="0.35">
      <c r="A16">
        <v>-177.32400000000001</v>
      </c>
    </row>
    <row r="17" spans="1:11" x14ac:dyDescent="0.35">
      <c r="A17">
        <v>-177.93100000000001</v>
      </c>
      <c r="D17">
        <f>D7-1.5*D11</f>
        <v>-274.76812500000005</v>
      </c>
      <c r="E17" s="2" t="s">
        <v>10</v>
      </c>
      <c r="F17" s="2"/>
      <c r="G17" s="2"/>
      <c r="H17" s="2"/>
      <c r="I17" s="2"/>
      <c r="J17" s="2"/>
      <c r="K17" s="2"/>
    </row>
    <row r="18" spans="1:11" x14ac:dyDescent="0.35">
      <c r="A18">
        <v>-179.50399999999999</v>
      </c>
      <c r="D18">
        <f>D9+1.5*D11</f>
        <v>-149.923125</v>
      </c>
      <c r="E18" s="2" t="s">
        <v>11</v>
      </c>
      <c r="F18" s="2"/>
      <c r="G18" s="2"/>
      <c r="H18" s="2"/>
      <c r="I18" s="2"/>
      <c r="J18" s="2"/>
      <c r="K18" s="2"/>
    </row>
    <row r="19" spans="1:11" x14ac:dyDescent="0.35">
      <c r="A19">
        <v>-181.28800000000001</v>
      </c>
    </row>
    <row r="20" spans="1:11" x14ac:dyDescent="0.35">
      <c r="A20">
        <v>-182.08699999999999</v>
      </c>
      <c r="D20" t="s">
        <v>12</v>
      </c>
    </row>
    <row r="21" spans="1:11" x14ac:dyDescent="0.35">
      <c r="A21">
        <v>-182.14</v>
      </c>
      <c r="D21" t="s">
        <v>13</v>
      </c>
    </row>
    <row r="22" spans="1:11" x14ac:dyDescent="0.35">
      <c r="A22">
        <v>-182.23500000000001</v>
      </c>
      <c r="D22" t="s">
        <v>14</v>
      </c>
    </row>
    <row r="23" spans="1:11" x14ac:dyDescent="0.35">
      <c r="A23">
        <v>-182.53100000000001</v>
      </c>
      <c r="D23" t="s">
        <v>15</v>
      </c>
    </row>
    <row r="24" spans="1:11" x14ac:dyDescent="0.35">
      <c r="A24">
        <v>-183.36699999999999</v>
      </c>
    </row>
    <row r="25" spans="1:11" x14ac:dyDescent="0.35">
      <c r="A25">
        <v>-183.423</v>
      </c>
      <c r="D25">
        <f>SKEW(A:A)</f>
        <v>0.93489095927501298</v>
      </c>
      <c r="E25" t="s">
        <v>17</v>
      </c>
    </row>
    <row r="26" spans="1:11" x14ac:dyDescent="0.35">
      <c r="A26">
        <v>-183.70400000000001</v>
      </c>
      <c r="D26">
        <f>AVERAGE(A:A)</f>
        <v>-212.18725192307699</v>
      </c>
      <c r="E26" t="s">
        <v>18</v>
      </c>
    </row>
    <row r="27" spans="1:11" x14ac:dyDescent="0.35">
      <c r="A27">
        <v>-183.857</v>
      </c>
    </row>
    <row r="28" spans="1:11" x14ac:dyDescent="0.35">
      <c r="A28">
        <v>-184.01900000000001</v>
      </c>
      <c r="D28">
        <f>KURT(A:A)</f>
        <v>9.4263452618511039</v>
      </c>
      <c r="E28" t="s">
        <v>19</v>
      </c>
    </row>
    <row r="29" spans="1:11" x14ac:dyDescent="0.35">
      <c r="A29">
        <v>-184.767</v>
      </c>
    </row>
    <row r="30" spans="1:11" x14ac:dyDescent="0.35">
      <c r="A30">
        <v>-185.43299999999999</v>
      </c>
      <c r="D30">
        <f>_xlfn.VAR.S(A:A)</f>
        <v>851.44212614957053</v>
      </c>
      <c r="E30" t="s">
        <v>20</v>
      </c>
      <c r="H30">
        <f>SQRT(D30)</f>
        <v>29.179481252235629</v>
      </c>
      <c r="I30" t="s">
        <v>22</v>
      </c>
    </row>
    <row r="31" spans="1:11" x14ac:dyDescent="0.35">
      <c r="A31">
        <v>-185.596</v>
      </c>
      <c r="D31">
        <f>_xlfn.VAR.P(A:A)</f>
        <v>848.16734874130702</v>
      </c>
      <c r="E31" t="s">
        <v>21</v>
      </c>
      <c r="H31">
        <f>_xlfn.STDEV.S(A:A)</f>
        <v>29.179481252235629</v>
      </c>
      <c r="I31" t="s">
        <v>23</v>
      </c>
    </row>
    <row r="32" spans="1:11" x14ac:dyDescent="0.35">
      <c r="A32">
        <v>-186.18899999999999</v>
      </c>
    </row>
    <row r="33" spans="1:16" x14ac:dyDescent="0.35">
      <c r="A33">
        <v>-186.66399999999999</v>
      </c>
    </row>
    <row r="34" spans="1:16" x14ac:dyDescent="0.35">
      <c r="A34">
        <v>-186.77099999999999</v>
      </c>
      <c r="D34">
        <f>H31/D26</f>
        <v>-0.1375175981958327</v>
      </c>
      <c r="E34" s="4">
        <v>0.12</v>
      </c>
      <c r="F34" t="s">
        <v>24</v>
      </c>
      <c r="H34" t="s">
        <v>25</v>
      </c>
    </row>
    <row r="35" spans="1:16" x14ac:dyDescent="0.35">
      <c r="A35">
        <v>-186.886</v>
      </c>
      <c r="M35" t="s">
        <v>26</v>
      </c>
      <c r="N35">
        <v>0.9</v>
      </c>
      <c r="O35" t="s">
        <v>27</v>
      </c>
      <c r="P35">
        <f>COUNT(A:A)</f>
        <v>260</v>
      </c>
    </row>
    <row r="36" spans="1:16" x14ac:dyDescent="0.35">
      <c r="A36">
        <v>-188.28800000000001</v>
      </c>
    </row>
    <row r="37" spans="1:16" x14ac:dyDescent="0.35">
      <c r="A37">
        <v>-188.744</v>
      </c>
      <c r="D37">
        <f>_xlfn.T.INV.2T(1-N35,P35)</f>
        <v>1.6507353424626587</v>
      </c>
      <c r="E37" t="s">
        <v>28</v>
      </c>
    </row>
    <row r="38" spans="1:16" x14ac:dyDescent="0.35">
      <c r="A38">
        <v>-188.76499999999999</v>
      </c>
      <c r="D38">
        <f>SQRT(D30)/SQRT(P35)</f>
        <v>1.8096346062859152</v>
      </c>
      <c r="E38" t="s">
        <v>29</v>
      </c>
    </row>
    <row r="39" spans="1:16" x14ac:dyDescent="0.35">
      <c r="A39">
        <v>-189.59700000000001</v>
      </c>
      <c r="D39">
        <f>D38*D37</f>
        <v>2.9872278015396589</v>
      </c>
      <c r="E39" t="s">
        <v>30</v>
      </c>
    </row>
    <row r="40" spans="1:16" x14ac:dyDescent="0.35">
      <c r="A40">
        <v>-189.65299999999999</v>
      </c>
    </row>
    <row r="41" spans="1:16" x14ac:dyDescent="0.35">
      <c r="A41">
        <v>-189.90299999999999</v>
      </c>
      <c r="D41" s="2">
        <f>D26-D39</f>
        <v>-215.17447972461665</v>
      </c>
      <c r="E41" t="s">
        <v>32</v>
      </c>
    </row>
    <row r="42" spans="1:16" x14ac:dyDescent="0.35">
      <c r="A42">
        <v>-190.08699999999999</v>
      </c>
      <c r="D42" s="2">
        <f>D26+D39</f>
        <v>-209.20002412153733</v>
      </c>
      <c r="E42" t="s">
        <v>31</v>
      </c>
    </row>
    <row r="43" spans="1:16" x14ac:dyDescent="0.35">
      <c r="A43">
        <v>-190.35599999999999</v>
      </c>
    </row>
    <row r="44" spans="1:16" x14ac:dyDescent="0.35">
      <c r="A44">
        <v>-190.45500000000001</v>
      </c>
    </row>
    <row r="45" spans="1:16" x14ac:dyDescent="0.35">
      <c r="A45">
        <v>-190.78800000000001</v>
      </c>
      <c r="D45">
        <f>D30*(P35-1)</f>
        <v>220523.51067273878</v>
      </c>
      <c r="E45" t="s">
        <v>33</v>
      </c>
    </row>
    <row r="46" spans="1:16" x14ac:dyDescent="0.35">
      <c r="A46">
        <v>-191.20099999999999</v>
      </c>
      <c r="D46">
        <f>(1+N35)/2</f>
        <v>0.95</v>
      </c>
      <c r="E46" t="s">
        <v>34</v>
      </c>
    </row>
    <row r="47" spans="1:16" x14ac:dyDescent="0.35">
      <c r="A47">
        <v>-191.32499999999999</v>
      </c>
      <c r="D47">
        <f>(1-N35)/2</f>
        <v>4.9999999999999989E-2</v>
      </c>
      <c r="E47" t="s">
        <v>35</v>
      </c>
    </row>
    <row r="48" spans="1:16" x14ac:dyDescent="0.35">
      <c r="A48">
        <v>-191.96600000000001</v>
      </c>
    </row>
    <row r="49" spans="1:312" x14ac:dyDescent="0.35">
      <c r="A49">
        <v>-191.982</v>
      </c>
      <c r="D49">
        <f>_xlfn.CHISQ.INV(D46,P35-1)</f>
        <v>297.53831927611367</v>
      </c>
      <c r="E49" t="s">
        <v>36</v>
      </c>
    </row>
    <row r="50" spans="1:312" x14ac:dyDescent="0.35">
      <c r="A50">
        <v>-192.345</v>
      </c>
      <c r="D50">
        <f>_xlfn.CHISQ.INV(D47,P35-1)</f>
        <v>222.7347861854355</v>
      </c>
      <c r="E50" t="s">
        <v>37</v>
      </c>
    </row>
    <row r="51" spans="1:312" x14ac:dyDescent="0.35">
      <c r="A51">
        <v>-192.45599999999999</v>
      </c>
    </row>
    <row r="52" spans="1:312" x14ac:dyDescent="0.35">
      <c r="A52">
        <v>-192.50299999999999</v>
      </c>
      <c r="D52" s="2">
        <f>D45/D49</f>
        <v>741.1600334681408</v>
      </c>
      <c r="E52" t="s">
        <v>38</v>
      </c>
    </row>
    <row r="53" spans="1:312" x14ac:dyDescent="0.35">
      <c r="A53">
        <v>-192.67099999999999</v>
      </c>
      <c r="D53" s="2">
        <f>D45/D50</f>
        <v>990.07215913343794</v>
      </c>
      <c r="E53" t="s">
        <v>39</v>
      </c>
    </row>
    <row r="54" spans="1:312" x14ac:dyDescent="0.35">
      <c r="A54">
        <v>-192.708</v>
      </c>
    </row>
    <row r="55" spans="1:312" x14ac:dyDescent="0.35">
      <c r="A55">
        <v>-192.815</v>
      </c>
    </row>
    <row r="56" spans="1:312" x14ac:dyDescent="0.35">
      <c r="A56">
        <v>-193.18899999999999</v>
      </c>
    </row>
    <row r="57" spans="1:312" x14ac:dyDescent="0.35">
      <c r="A57">
        <v>-193.39400000000001</v>
      </c>
      <c r="C57" t="s">
        <v>222</v>
      </c>
      <c r="D57" t="s">
        <v>223</v>
      </c>
      <c r="E57" t="s">
        <v>224</v>
      </c>
      <c r="F57" t="s">
        <v>225</v>
      </c>
      <c r="G57">
        <v>-153</v>
      </c>
      <c r="H57" t="s">
        <v>226</v>
      </c>
      <c r="I57" t="s">
        <v>227</v>
      </c>
      <c r="J57" t="s">
        <v>224</v>
      </c>
      <c r="K57" t="s">
        <v>224</v>
      </c>
      <c r="L57" t="s">
        <v>228</v>
      </c>
      <c r="M57">
        <v>-206</v>
      </c>
      <c r="N57" t="s">
        <v>229</v>
      </c>
      <c r="O57" t="s">
        <v>230</v>
      </c>
      <c r="P57" t="s">
        <v>224</v>
      </c>
      <c r="Q57" t="s">
        <v>231</v>
      </c>
      <c r="R57" t="s">
        <v>232</v>
      </c>
      <c r="S57">
        <v>-183</v>
      </c>
      <c r="T57" t="s">
        <v>233</v>
      </c>
      <c r="U57">
        <v>-192</v>
      </c>
      <c r="V57" t="s">
        <v>224</v>
      </c>
      <c r="W57" t="s">
        <v>234</v>
      </c>
      <c r="X57" t="s">
        <v>234</v>
      </c>
      <c r="Y57" t="s">
        <v>235</v>
      </c>
      <c r="Z57" t="s">
        <v>236</v>
      </c>
      <c r="AA57" t="s">
        <v>237</v>
      </c>
      <c r="AB57" t="s">
        <v>238</v>
      </c>
      <c r="AC57" t="s">
        <v>239</v>
      </c>
      <c r="AD57" t="s">
        <v>224</v>
      </c>
      <c r="AE57" t="s">
        <v>240</v>
      </c>
      <c r="AF57" t="s">
        <v>241</v>
      </c>
      <c r="AG57" t="s">
        <v>242</v>
      </c>
      <c r="AH57" t="s">
        <v>243</v>
      </c>
      <c r="AI57" t="s">
        <v>244</v>
      </c>
      <c r="AJ57" t="s">
        <v>245</v>
      </c>
      <c r="AK57" t="s">
        <v>246</v>
      </c>
      <c r="AL57" t="s">
        <v>247</v>
      </c>
      <c r="AM57" t="s">
        <v>248</v>
      </c>
      <c r="AN57" t="s">
        <v>238</v>
      </c>
      <c r="AO57" t="s">
        <v>249</v>
      </c>
      <c r="AP57" t="s">
        <v>250</v>
      </c>
      <c r="AQ57" t="s">
        <v>251</v>
      </c>
      <c r="AR57" t="s">
        <v>224</v>
      </c>
      <c r="AS57" t="s">
        <v>252</v>
      </c>
      <c r="AT57" t="s">
        <v>253</v>
      </c>
      <c r="AU57">
        <v>-158</v>
      </c>
      <c r="AV57" t="s">
        <v>224</v>
      </c>
      <c r="AW57" t="s">
        <v>254</v>
      </c>
      <c r="AX57" t="s">
        <v>224</v>
      </c>
      <c r="AY57">
        <v>-179</v>
      </c>
      <c r="AZ57" t="s">
        <v>255</v>
      </c>
      <c r="BA57" t="s">
        <v>256</v>
      </c>
      <c r="BB57" t="s">
        <v>257</v>
      </c>
      <c r="BC57" t="s">
        <v>258</v>
      </c>
      <c r="BD57" t="s">
        <v>242</v>
      </c>
      <c r="BE57" t="s">
        <v>259</v>
      </c>
      <c r="BF57" t="s">
        <v>224</v>
      </c>
      <c r="BG57" t="s">
        <v>224</v>
      </c>
      <c r="BH57" t="s">
        <v>260</v>
      </c>
      <c r="BI57" t="s">
        <v>261</v>
      </c>
      <c r="BJ57" t="s">
        <v>262</v>
      </c>
      <c r="BK57" t="s">
        <v>263</v>
      </c>
      <c r="BL57" t="s">
        <v>264</v>
      </c>
      <c r="BM57" t="s">
        <v>265</v>
      </c>
      <c r="BN57" t="s">
        <v>224</v>
      </c>
      <c r="BO57" t="s">
        <v>239</v>
      </c>
      <c r="BP57" t="s">
        <v>266</v>
      </c>
      <c r="BQ57" t="s">
        <v>267</v>
      </c>
      <c r="BR57" t="s">
        <v>224</v>
      </c>
      <c r="BS57">
        <v>-180</v>
      </c>
      <c r="BT57" t="s">
        <v>268</v>
      </c>
      <c r="BU57" t="s">
        <v>269</v>
      </c>
      <c r="BV57" t="s">
        <v>270</v>
      </c>
      <c r="BW57" t="s">
        <v>271</v>
      </c>
      <c r="BX57" t="s">
        <v>272</v>
      </c>
      <c r="BY57" t="s">
        <v>273</v>
      </c>
      <c r="BZ57" t="s">
        <v>224</v>
      </c>
      <c r="CA57" t="s">
        <v>274</v>
      </c>
      <c r="CB57" t="s">
        <v>275</v>
      </c>
      <c r="CC57" t="s">
        <v>276</v>
      </c>
      <c r="CD57" t="s">
        <v>277</v>
      </c>
      <c r="CE57" t="s">
        <v>278</v>
      </c>
      <c r="CF57" t="s">
        <v>279</v>
      </c>
      <c r="CG57" t="s">
        <v>280</v>
      </c>
      <c r="CH57" t="s">
        <v>281</v>
      </c>
      <c r="CI57" t="s">
        <v>224</v>
      </c>
      <c r="CJ57" t="s">
        <v>282</v>
      </c>
      <c r="CK57" t="s">
        <v>283</v>
      </c>
      <c r="CL57" t="s">
        <v>284</v>
      </c>
      <c r="CM57" t="s">
        <v>285</v>
      </c>
      <c r="CN57" t="s">
        <v>282</v>
      </c>
      <c r="CO57" t="s">
        <v>286</v>
      </c>
      <c r="CP57" t="s">
        <v>287</v>
      </c>
      <c r="CQ57" t="s">
        <v>288</v>
      </c>
      <c r="CR57" t="s">
        <v>235</v>
      </c>
      <c r="CS57" t="s">
        <v>224</v>
      </c>
      <c r="CT57" t="s">
        <v>224</v>
      </c>
      <c r="CU57" t="s">
        <v>224</v>
      </c>
      <c r="CV57" t="s">
        <v>289</v>
      </c>
      <c r="CW57" t="s">
        <v>290</v>
      </c>
      <c r="CX57" t="s">
        <v>291</v>
      </c>
      <c r="CY57" t="s">
        <v>292</v>
      </c>
      <c r="CZ57" t="s">
        <v>243</v>
      </c>
      <c r="DA57" t="s">
        <v>224</v>
      </c>
      <c r="DB57" t="s">
        <v>293</v>
      </c>
      <c r="DC57">
        <v>-153</v>
      </c>
      <c r="DD57" t="s">
        <v>294</v>
      </c>
      <c r="DE57" t="s">
        <v>295</v>
      </c>
      <c r="DF57" t="s">
        <v>296</v>
      </c>
      <c r="DG57" t="s">
        <v>297</v>
      </c>
      <c r="DH57" t="s">
        <v>298</v>
      </c>
      <c r="DI57" t="s">
        <v>299</v>
      </c>
      <c r="DJ57" t="s">
        <v>300</v>
      </c>
      <c r="DK57" t="s">
        <v>301</v>
      </c>
      <c r="DL57">
        <v>-171</v>
      </c>
      <c r="DM57" t="s">
        <v>302</v>
      </c>
      <c r="DN57" t="s">
        <v>224</v>
      </c>
      <c r="DO57" t="s">
        <v>303</v>
      </c>
      <c r="DP57" t="s">
        <v>304</v>
      </c>
      <c r="DQ57" t="s">
        <v>305</v>
      </c>
      <c r="DR57" t="s">
        <v>306</v>
      </c>
      <c r="DS57" t="s">
        <v>228</v>
      </c>
      <c r="DT57" t="s">
        <v>307</v>
      </c>
      <c r="DU57">
        <v>-171</v>
      </c>
      <c r="DV57" t="s">
        <v>308</v>
      </c>
      <c r="DW57">
        <v>-142</v>
      </c>
      <c r="DX57" t="s">
        <v>309</v>
      </c>
      <c r="DY57" t="s">
        <v>310</v>
      </c>
      <c r="DZ57" t="s">
        <v>311</v>
      </c>
      <c r="EA57">
        <v>-186</v>
      </c>
      <c r="EB57" t="s">
        <v>312</v>
      </c>
      <c r="EC57" t="s">
        <v>313</v>
      </c>
      <c r="ED57" t="s">
        <v>314</v>
      </c>
      <c r="EE57" t="s">
        <v>224</v>
      </c>
      <c r="EF57" t="s">
        <v>224</v>
      </c>
      <c r="EG57" t="s">
        <v>224</v>
      </c>
      <c r="EH57" t="s">
        <v>315</v>
      </c>
      <c r="EI57" t="s">
        <v>316</v>
      </c>
      <c r="EJ57" t="s">
        <v>231</v>
      </c>
      <c r="EK57" t="s">
        <v>317</v>
      </c>
      <c r="EL57" t="s">
        <v>318</v>
      </c>
      <c r="EM57" t="s">
        <v>319</v>
      </c>
      <c r="EN57" t="s">
        <v>320</v>
      </c>
      <c r="EO57" t="s">
        <v>321</v>
      </c>
      <c r="EP57">
        <v>-222</v>
      </c>
      <c r="EQ57" t="s">
        <v>224</v>
      </c>
      <c r="ER57" t="s">
        <v>322</v>
      </c>
      <c r="ES57" t="s">
        <v>323</v>
      </c>
      <c r="ET57">
        <v>-188</v>
      </c>
      <c r="EU57" t="s">
        <v>324</v>
      </c>
      <c r="EV57" t="s">
        <v>255</v>
      </c>
      <c r="EW57" t="s">
        <v>325</v>
      </c>
      <c r="EX57" t="s">
        <v>326</v>
      </c>
      <c r="EY57" t="s">
        <v>327</v>
      </c>
      <c r="EZ57" t="s">
        <v>328</v>
      </c>
      <c r="FA57" t="s">
        <v>329</v>
      </c>
      <c r="FB57" t="s">
        <v>330</v>
      </c>
      <c r="FC57">
        <v>-143</v>
      </c>
      <c r="FD57" t="s">
        <v>331</v>
      </c>
      <c r="FE57" t="s">
        <v>332</v>
      </c>
      <c r="FF57" t="s">
        <v>333</v>
      </c>
      <c r="FG57" t="s">
        <v>334</v>
      </c>
      <c r="FH57" t="s">
        <v>335</v>
      </c>
      <c r="FI57" t="s">
        <v>336</v>
      </c>
      <c r="FJ57" t="s">
        <v>337</v>
      </c>
      <c r="FK57" t="s">
        <v>338</v>
      </c>
      <c r="FL57" t="s">
        <v>339</v>
      </c>
      <c r="FM57" t="s">
        <v>294</v>
      </c>
      <c r="FN57" t="s">
        <v>224</v>
      </c>
      <c r="FO57" t="s">
        <v>340</v>
      </c>
      <c r="FP57" t="s">
        <v>341</v>
      </c>
      <c r="FQ57" t="s">
        <v>342</v>
      </c>
      <c r="FR57" t="s">
        <v>343</v>
      </c>
      <c r="FS57" t="s">
        <v>285</v>
      </c>
      <c r="FT57" t="s">
        <v>344</v>
      </c>
      <c r="FU57" t="s">
        <v>345</v>
      </c>
      <c r="FV57" t="s">
        <v>346</v>
      </c>
      <c r="FW57" t="s">
        <v>224</v>
      </c>
      <c r="FX57" t="s">
        <v>224</v>
      </c>
      <c r="FY57" t="s">
        <v>347</v>
      </c>
      <c r="FZ57" t="s">
        <v>348</v>
      </c>
      <c r="GA57" t="s">
        <v>349</v>
      </c>
      <c r="GB57" t="s">
        <v>350</v>
      </c>
      <c r="GC57" t="s">
        <v>351</v>
      </c>
      <c r="GD57" t="s">
        <v>352</v>
      </c>
      <c r="GE57" t="s">
        <v>353</v>
      </c>
      <c r="GF57" t="s">
        <v>354</v>
      </c>
      <c r="GG57" t="s">
        <v>355</v>
      </c>
      <c r="GH57" t="s">
        <v>356</v>
      </c>
      <c r="GI57" t="s">
        <v>291</v>
      </c>
      <c r="GJ57" t="s">
        <v>286</v>
      </c>
      <c r="GK57" t="s">
        <v>357</v>
      </c>
      <c r="GL57" t="s">
        <v>358</v>
      </c>
      <c r="GM57" t="s">
        <v>359</v>
      </c>
      <c r="GN57" t="s">
        <v>360</v>
      </c>
      <c r="GO57" t="s">
        <v>361</v>
      </c>
      <c r="GP57" t="s">
        <v>362</v>
      </c>
      <c r="GQ57">
        <v>-209</v>
      </c>
      <c r="GR57" t="s">
        <v>363</v>
      </c>
      <c r="GS57" t="s">
        <v>364</v>
      </c>
      <c r="GT57" t="s">
        <v>365</v>
      </c>
      <c r="GU57">
        <v>-174</v>
      </c>
      <c r="GV57" t="s">
        <v>366</v>
      </c>
      <c r="GW57" t="s">
        <v>224</v>
      </c>
      <c r="GX57" t="s">
        <v>224</v>
      </c>
      <c r="GY57" t="s">
        <v>367</v>
      </c>
      <c r="GZ57">
        <v>-126</v>
      </c>
      <c r="HA57" t="s">
        <v>233</v>
      </c>
      <c r="HB57" t="s">
        <v>368</v>
      </c>
      <c r="HC57" t="s">
        <v>224</v>
      </c>
      <c r="HD57" t="s">
        <v>224</v>
      </c>
      <c r="HE57" t="s">
        <v>369</v>
      </c>
      <c r="HF57" t="s">
        <v>243</v>
      </c>
      <c r="HG57" t="s">
        <v>224</v>
      </c>
      <c r="HH57">
        <v>-173</v>
      </c>
      <c r="HI57" t="s">
        <v>370</v>
      </c>
      <c r="HJ57" t="s">
        <v>371</v>
      </c>
      <c r="HK57" t="s">
        <v>224</v>
      </c>
      <c r="HL57" t="s">
        <v>224</v>
      </c>
      <c r="HM57" t="s">
        <v>372</v>
      </c>
      <c r="HN57" t="s">
        <v>373</v>
      </c>
      <c r="HO57" t="s">
        <v>275</v>
      </c>
      <c r="HP57" t="s">
        <v>374</v>
      </c>
      <c r="HQ57" t="s">
        <v>375</v>
      </c>
      <c r="HR57" t="s">
        <v>376</v>
      </c>
      <c r="HS57" t="s">
        <v>330</v>
      </c>
      <c r="HT57" t="s">
        <v>377</v>
      </c>
      <c r="HU57" t="s">
        <v>290</v>
      </c>
      <c r="HV57" t="s">
        <v>224</v>
      </c>
      <c r="HW57" t="s">
        <v>378</v>
      </c>
      <c r="HX57" t="s">
        <v>287</v>
      </c>
      <c r="HY57" t="s">
        <v>379</v>
      </c>
      <c r="HZ57" t="s">
        <v>380</v>
      </c>
      <c r="IA57" t="s">
        <v>224</v>
      </c>
      <c r="IB57" t="s">
        <v>381</v>
      </c>
      <c r="IC57">
        <v>-206</v>
      </c>
      <c r="ID57" t="s">
        <v>382</v>
      </c>
      <c r="IE57" t="s">
        <v>383</v>
      </c>
      <c r="IF57" t="s">
        <v>224</v>
      </c>
      <c r="IG57" t="s">
        <v>224</v>
      </c>
      <c r="IH57" t="s">
        <v>249</v>
      </c>
      <c r="II57" t="s">
        <v>384</v>
      </c>
      <c r="IJ57" t="s">
        <v>342</v>
      </c>
      <c r="IK57" t="s">
        <v>224</v>
      </c>
      <c r="IL57" t="s">
        <v>385</v>
      </c>
      <c r="IM57" t="s">
        <v>386</v>
      </c>
      <c r="IN57" t="s">
        <v>387</v>
      </c>
      <c r="IO57" t="s">
        <v>388</v>
      </c>
      <c r="IP57" t="s">
        <v>389</v>
      </c>
      <c r="IQ57" t="s">
        <v>338</v>
      </c>
      <c r="IR57" t="s">
        <v>390</v>
      </c>
      <c r="IS57" t="s">
        <v>377</v>
      </c>
      <c r="IT57" t="s">
        <v>391</v>
      </c>
      <c r="IU57" t="s">
        <v>343</v>
      </c>
      <c r="IV57" t="s">
        <v>392</v>
      </c>
      <c r="IW57" t="s">
        <v>224</v>
      </c>
      <c r="IX57" t="s">
        <v>393</v>
      </c>
      <c r="IY57">
        <v>-290</v>
      </c>
      <c r="IZ57" t="s">
        <v>394</v>
      </c>
      <c r="JA57">
        <v>-202</v>
      </c>
      <c r="JB57" t="s">
        <v>395</v>
      </c>
      <c r="JC57" t="s">
        <v>396</v>
      </c>
      <c r="JD57" t="s">
        <v>397</v>
      </c>
      <c r="JE57" t="s">
        <v>398</v>
      </c>
      <c r="JF57" t="s">
        <v>302</v>
      </c>
      <c r="JG57">
        <v>-124</v>
      </c>
      <c r="JH57">
        <v>-183</v>
      </c>
      <c r="JI57" t="s">
        <v>224</v>
      </c>
      <c r="JJ57" t="s">
        <v>399</v>
      </c>
      <c r="JK57" t="s">
        <v>400</v>
      </c>
      <c r="JL57" t="s">
        <v>342</v>
      </c>
      <c r="JM57" t="s">
        <v>401</v>
      </c>
      <c r="JN57" t="s">
        <v>224</v>
      </c>
      <c r="JO57" t="s">
        <v>402</v>
      </c>
      <c r="JP57" t="s">
        <v>403</v>
      </c>
      <c r="JQ57" t="s">
        <v>404</v>
      </c>
      <c r="JR57" t="s">
        <v>405</v>
      </c>
      <c r="JS57" t="s">
        <v>406</v>
      </c>
      <c r="JT57" t="s">
        <v>274</v>
      </c>
      <c r="JU57" t="s">
        <v>407</v>
      </c>
      <c r="JV57" t="s">
        <v>408</v>
      </c>
      <c r="JW57" t="s">
        <v>409</v>
      </c>
      <c r="JX57">
        <v>-191</v>
      </c>
      <c r="JY57" t="s">
        <v>404</v>
      </c>
      <c r="JZ57" t="s">
        <v>410</v>
      </c>
      <c r="KA57">
        <v>-186</v>
      </c>
      <c r="KB57" t="s">
        <v>411</v>
      </c>
      <c r="KC57" t="s">
        <v>412</v>
      </c>
      <c r="KD57" t="s">
        <v>413</v>
      </c>
      <c r="KE57" t="s">
        <v>414</v>
      </c>
      <c r="KF57" t="s">
        <v>415</v>
      </c>
      <c r="KG57" t="s">
        <v>416</v>
      </c>
      <c r="KH57">
        <v>-170</v>
      </c>
      <c r="KI57" t="s">
        <v>417</v>
      </c>
      <c r="KJ57" t="s">
        <v>224</v>
      </c>
      <c r="KK57">
        <v>-139</v>
      </c>
      <c r="KL57" t="s">
        <v>418</v>
      </c>
      <c r="KM57" t="s">
        <v>224</v>
      </c>
      <c r="KN57" t="s">
        <v>419</v>
      </c>
      <c r="KO57" t="s">
        <v>420</v>
      </c>
      <c r="KP57" t="s">
        <v>224</v>
      </c>
      <c r="KQ57" t="s">
        <v>421</v>
      </c>
      <c r="KR57" t="s">
        <v>422</v>
      </c>
      <c r="KS57" t="s">
        <v>423</v>
      </c>
      <c r="KT57" t="s">
        <v>424</v>
      </c>
      <c r="KU57" t="s">
        <v>382</v>
      </c>
      <c r="KV57" t="s">
        <v>425</v>
      </c>
      <c r="KW57" t="s">
        <v>328</v>
      </c>
      <c r="KX57" t="s">
        <v>426</v>
      </c>
      <c r="KY57" t="s">
        <v>326</v>
      </c>
      <c r="KZ57" t="s">
        <v>427</v>
      </c>
    </row>
    <row r="58" spans="1:312" x14ac:dyDescent="0.35">
      <c r="A58">
        <v>-193.75299999999999</v>
      </c>
    </row>
    <row r="59" spans="1:312" x14ac:dyDescent="0.35">
      <c r="A59">
        <v>-193.898</v>
      </c>
    </row>
    <row r="60" spans="1:312" x14ac:dyDescent="0.35">
      <c r="A60">
        <v>-193.97499999999999</v>
      </c>
    </row>
    <row r="61" spans="1:312" x14ac:dyDescent="0.35">
      <c r="A61">
        <v>-194.66399999999999</v>
      </c>
    </row>
    <row r="62" spans="1:312" x14ac:dyDescent="0.35">
      <c r="A62">
        <v>-195.036</v>
      </c>
    </row>
    <row r="63" spans="1:312" x14ac:dyDescent="0.35">
      <c r="A63">
        <v>-195.98699999999999</v>
      </c>
    </row>
    <row r="64" spans="1:312" x14ac:dyDescent="0.35">
      <c r="A64">
        <v>-196.06100000000001</v>
      </c>
    </row>
    <row r="65" spans="1:1" x14ac:dyDescent="0.35">
      <c r="A65">
        <v>-196.251</v>
      </c>
    </row>
    <row r="66" spans="1:1" x14ac:dyDescent="0.35">
      <c r="A66">
        <v>-196.90299999999999</v>
      </c>
    </row>
    <row r="67" spans="1:1" x14ac:dyDescent="0.35">
      <c r="A67">
        <v>-196.989</v>
      </c>
    </row>
    <row r="68" spans="1:1" x14ac:dyDescent="0.35">
      <c r="A68">
        <v>-197.102</v>
      </c>
    </row>
    <row r="69" spans="1:1" x14ac:dyDescent="0.35">
      <c r="A69">
        <v>-197.583</v>
      </c>
    </row>
    <row r="70" spans="1:1" x14ac:dyDescent="0.35">
      <c r="A70">
        <v>-198.178</v>
      </c>
    </row>
    <row r="71" spans="1:1" x14ac:dyDescent="0.35">
      <c r="A71">
        <v>-198.39699999999999</v>
      </c>
    </row>
    <row r="72" spans="1:1" x14ac:dyDescent="0.35">
      <c r="A72">
        <v>-198.77</v>
      </c>
    </row>
    <row r="73" spans="1:1" x14ac:dyDescent="0.35">
      <c r="A73">
        <v>-199.767</v>
      </c>
    </row>
    <row r="74" spans="1:1" x14ac:dyDescent="0.35">
      <c r="A74">
        <v>-199.87700000000001</v>
      </c>
    </row>
    <row r="75" spans="1:1" x14ac:dyDescent="0.35">
      <c r="A75">
        <v>-199.90600000000001</v>
      </c>
    </row>
    <row r="76" spans="1:1" x14ac:dyDescent="0.35">
      <c r="A76">
        <v>-199.91</v>
      </c>
    </row>
    <row r="77" spans="1:1" x14ac:dyDescent="0.35">
      <c r="A77">
        <v>-200.327</v>
      </c>
    </row>
    <row r="78" spans="1:1" x14ac:dyDescent="0.35">
      <c r="A78">
        <v>-200.459</v>
      </c>
    </row>
    <row r="79" spans="1:1" x14ac:dyDescent="0.35">
      <c r="A79">
        <v>-201.244</v>
      </c>
    </row>
    <row r="80" spans="1:1" x14ac:dyDescent="0.35">
      <c r="A80">
        <v>-201.589</v>
      </c>
    </row>
    <row r="81" spans="1:1" x14ac:dyDescent="0.35">
      <c r="A81">
        <v>-202.179</v>
      </c>
    </row>
    <row r="82" spans="1:1" x14ac:dyDescent="0.35">
      <c r="A82">
        <v>-202.18600000000001</v>
      </c>
    </row>
    <row r="83" spans="1:1" x14ac:dyDescent="0.35">
      <c r="A83">
        <v>-202.19399999999999</v>
      </c>
    </row>
    <row r="84" spans="1:1" x14ac:dyDescent="0.35">
      <c r="A84">
        <v>-202.63200000000001</v>
      </c>
    </row>
    <row r="85" spans="1:1" x14ac:dyDescent="0.35">
      <c r="A85">
        <v>-202.66200000000001</v>
      </c>
    </row>
    <row r="86" spans="1:1" x14ac:dyDescent="0.35">
      <c r="A86">
        <v>-202.83199999999999</v>
      </c>
    </row>
    <row r="87" spans="1:1" x14ac:dyDescent="0.35">
      <c r="A87">
        <v>-203.006</v>
      </c>
    </row>
    <row r="88" spans="1:1" x14ac:dyDescent="0.35">
      <c r="A88">
        <v>-203.178</v>
      </c>
    </row>
    <row r="89" spans="1:1" x14ac:dyDescent="0.35">
      <c r="A89">
        <v>-203.28299999999999</v>
      </c>
    </row>
    <row r="90" spans="1:1" x14ac:dyDescent="0.35">
      <c r="A90">
        <v>-203.54300000000001</v>
      </c>
    </row>
    <row r="91" spans="1:1" x14ac:dyDescent="0.35">
      <c r="A91">
        <v>-203.80099999999999</v>
      </c>
    </row>
    <row r="92" spans="1:1" x14ac:dyDescent="0.35">
      <c r="A92">
        <v>-204.09200000000001</v>
      </c>
    </row>
    <row r="93" spans="1:1" x14ac:dyDescent="0.35">
      <c r="A93">
        <v>-204.43899999999999</v>
      </c>
    </row>
    <row r="94" spans="1:1" x14ac:dyDescent="0.35">
      <c r="A94">
        <v>-204.666</v>
      </c>
    </row>
    <row r="95" spans="1:1" x14ac:dyDescent="0.35">
      <c r="A95">
        <v>-204.86799999999999</v>
      </c>
    </row>
    <row r="96" spans="1:1" x14ac:dyDescent="0.35">
      <c r="A96">
        <v>-205.00700000000001</v>
      </c>
    </row>
    <row r="97" spans="1:1" x14ac:dyDescent="0.35">
      <c r="A97">
        <v>-205.12899999999999</v>
      </c>
    </row>
    <row r="98" spans="1:1" x14ac:dyDescent="0.35">
      <c r="A98">
        <v>-205.423</v>
      </c>
    </row>
    <row r="99" spans="1:1" x14ac:dyDescent="0.35">
      <c r="A99">
        <v>-205.71</v>
      </c>
    </row>
    <row r="100" spans="1:1" x14ac:dyDescent="0.35">
      <c r="A100">
        <v>-205.84700000000001</v>
      </c>
    </row>
    <row r="101" spans="1:1" x14ac:dyDescent="0.35">
      <c r="A101">
        <v>-206.31700000000001</v>
      </c>
    </row>
    <row r="102" spans="1:1" x14ac:dyDescent="0.35">
      <c r="A102">
        <v>-206.51599999999999</v>
      </c>
    </row>
    <row r="103" spans="1:1" x14ac:dyDescent="0.35">
      <c r="A103">
        <v>-206.57499999999999</v>
      </c>
    </row>
    <row r="104" spans="1:1" x14ac:dyDescent="0.35">
      <c r="A104">
        <v>-206.636</v>
      </c>
    </row>
    <row r="105" spans="1:1" x14ac:dyDescent="0.35">
      <c r="A105">
        <v>-206.875</v>
      </c>
    </row>
    <row r="106" spans="1:1" x14ac:dyDescent="0.35">
      <c r="A106">
        <v>-206.88300000000001</v>
      </c>
    </row>
    <row r="107" spans="1:1" x14ac:dyDescent="0.35">
      <c r="A107">
        <v>-207.16300000000001</v>
      </c>
    </row>
    <row r="108" spans="1:1" x14ac:dyDescent="0.35">
      <c r="A108">
        <v>-207.39</v>
      </c>
    </row>
    <row r="109" spans="1:1" x14ac:dyDescent="0.35">
      <c r="A109">
        <v>-207.547</v>
      </c>
    </row>
    <row r="110" spans="1:1" x14ac:dyDescent="0.35">
      <c r="A110">
        <v>-207.77799999999999</v>
      </c>
    </row>
    <row r="111" spans="1:1" x14ac:dyDescent="0.35">
      <c r="A111">
        <v>-208.09800000000001</v>
      </c>
    </row>
    <row r="112" spans="1:1" x14ac:dyDescent="0.35">
      <c r="A112">
        <v>-208.33500000000001</v>
      </c>
    </row>
    <row r="113" spans="1:1" x14ac:dyDescent="0.35">
      <c r="A113">
        <v>-208.36</v>
      </c>
    </row>
    <row r="114" spans="1:1" x14ac:dyDescent="0.35">
      <c r="A114">
        <v>-208.36099999999999</v>
      </c>
    </row>
    <row r="115" spans="1:1" x14ac:dyDescent="0.35">
      <c r="A115">
        <v>-208.422</v>
      </c>
    </row>
    <row r="116" spans="1:1" x14ac:dyDescent="0.35">
      <c r="A116">
        <v>-208.78700000000001</v>
      </c>
    </row>
    <row r="117" spans="1:1" x14ac:dyDescent="0.35">
      <c r="A117">
        <v>-209.00399999999999</v>
      </c>
    </row>
    <row r="118" spans="1:1" x14ac:dyDescent="0.35">
      <c r="A118">
        <v>-209.09800000000001</v>
      </c>
    </row>
    <row r="119" spans="1:1" x14ac:dyDescent="0.35">
      <c r="A119">
        <v>-209.584</v>
      </c>
    </row>
    <row r="120" spans="1:1" x14ac:dyDescent="0.35">
      <c r="A120">
        <v>-209.73500000000001</v>
      </c>
    </row>
    <row r="121" spans="1:1" x14ac:dyDescent="0.35">
      <c r="A121">
        <v>-209.97499999999999</v>
      </c>
    </row>
    <row r="122" spans="1:1" x14ac:dyDescent="0.35">
      <c r="A122">
        <v>-210.33799999999999</v>
      </c>
    </row>
    <row r="123" spans="1:1" x14ac:dyDescent="0.35">
      <c r="A123">
        <v>-210.65700000000001</v>
      </c>
    </row>
    <row r="124" spans="1:1" x14ac:dyDescent="0.35">
      <c r="A124">
        <v>-210.809</v>
      </c>
    </row>
    <row r="125" spans="1:1" x14ac:dyDescent="0.35">
      <c r="A125">
        <v>-210.87299999999999</v>
      </c>
    </row>
    <row r="126" spans="1:1" x14ac:dyDescent="0.35">
      <c r="A126">
        <v>-210.94900000000001</v>
      </c>
    </row>
    <row r="127" spans="1:1" x14ac:dyDescent="0.35">
      <c r="A127">
        <v>-210.97900000000001</v>
      </c>
    </row>
    <row r="128" spans="1:1" x14ac:dyDescent="0.35">
      <c r="A128">
        <v>-211.172</v>
      </c>
    </row>
    <row r="129" spans="1:1" x14ac:dyDescent="0.35">
      <c r="A129">
        <v>-211.90799999999999</v>
      </c>
    </row>
    <row r="130" spans="1:1" x14ac:dyDescent="0.35">
      <c r="A130">
        <v>-212.01</v>
      </c>
    </row>
    <row r="131" spans="1:1" x14ac:dyDescent="0.35">
      <c r="A131">
        <v>-212.155</v>
      </c>
    </row>
    <row r="132" spans="1:1" x14ac:dyDescent="0.35">
      <c r="A132">
        <v>-212.238</v>
      </c>
    </row>
    <row r="133" spans="1:1" x14ac:dyDescent="0.35">
      <c r="A133">
        <v>-212.34100000000001</v>
      </c>
    </row>
    <row r="134" spans="1:1" x14ac:dyDescent="0.35">
      <c r="A134">
        <v>-212.48</v>
      </c>
    </row>
    <row r="135" spans="1:1" x14ac:dyDescent="0.35">
      <c r="A135">
        <v>-212.76</v>
      </c>
    </row>
    <row r="136" spans="1:1" x14ac:dyDescent="0.35">
      <c r="A136">
        <v>-212.792</v>
      </c>
    </row>
    <row r="137" spans="1:1" x14ac:dyDescent="0.35">
      <c r="A137">
        <v>-213.35499999999999</v>
      </c>
    </row>
    <row r="138" spans="1:1" x14ac:dyDescent="0.35">
      <c r="A138">
        <v>-213.75</v>
      </c>
    </row>
    <row r="139" spans="1:1" x14ac:dyDescent="0.35">
      <c r="A139">
        <v>-213.83199999999999</v>
      </c>
    </row>
    <row r="140" spans="1:1" x14ac:dyDescent="0.35">
      <c r="A140">
        <v>-213.93600000000001</v>
      </c>
    </row>
    <row r="141" spans="1:1" x14ac:dyDescent="0.35">
      <c r="A141">
        <v>-214.21700000000001</v>
      </c>
    </row>
    <row r="142" spans="1:1" x14ac:dyDescent="0.35">
      <c r="A142">
        <v>-214.67099999999999</v>
      </c>
    </row>
    <row r="143" spans="1:1" x14ac:dyDescent="0.35">
      <c r="A143">
        <v>-215.125</v>
      </c>
    </row>
    <row r="144" spans="1:1" x14ac:dyDescent="0.35">
      <c r="A144">
        <v>-215.172</v>
      </c>
    </row>
    <row r="145" spans="1:1" x14ac:dyDescent="0.35">
      <c r="A145">
        <v>-215.221</v>
      </c>
    </row>
    <row r="146" spans="1:1" x14ac:dyDescent="0.35">
      <c r="A146">
        <v>-215.334</v>
      </c>
    </row>
    <row r="147" spans="1:1" x14ac:dyDescent="0.35">
      <c r="A147">
        <v>-215.38499999999999</v>
      </c>
    </row>
    <row r="148" spans="1:1" x14ac:dyDescent="0.35">
      <c r="A148">
        <v>-215.73500000000001</v>
      </c>
    </row>
    <row r="149" spans="1:1" x14ac:dyDescent="0.35">
      <c r="A149">
        <v>-215.761</v>
      </c>
    </row>
    <row r="150" spans="1:1" x14ac:dyDescent="0.35">
      <c r="A150">
        <v>-215.88</v>
      </c>
    </row>
    <row r="151" spans="1:1" x14ac:dyDescent="0.35">
      <c r="A151">
        <v>-215.88200000000001</v>
      </c>
    </row>
    <row r="152" spans="1:1" x14ac:dyDescent="0.35">
      <c r="A152">
        <v>-216.131</v>
      </c>
    </row>
    <row r="153" spans="1:1" x14ac:dyDescent="0.35">
      <c r="A153">
        <v>-217.11500000000001</v>
      </c>
    </row>
    <row r="154" spans="1:1" x14ac:dyDescent="0.35">
      <c r="A154">
        <v>-217.285</v>
      </c>
    </row>
    <row r="155" spans="1:1" x14ac:dyDescent="0.35">
      <c r="A155">
        <v>-217.517</v>
      </c>
    </row>
    <row r="156" spans="1:1" x14ac:dyDescent="0.35">
      <c r="A156">
        <v>-217.93199999999999</v>
      </c>
    </row>
    <row r="157" spans="1:1" x14ac:dyDescent="0.35">
      <c r="A157">
        <v>-217.983</v>
      </c>
    </row>
    <row r="158" spans="1:1" x14ac:dyDescent="0.35">
      <c r="A158">
        <v>-218.07300000000001</v>
      </c>
    </row>
    <row r="159" spans="1:1" x14ac:dyDescent="0.35">
      <c r="A159">
        <v>-218.23500000000001</v>
      </c>
    </row>
    <row r="160" spans="1:1" x14ac:dyDescent="0.35">
      <c r="A160">
        <v>-218.352</v>
      </c>
    </row>
    <row r="161" spans="1:1" x14ac:dyDescent="0.35">
      <c r="A161">
        <v>-218.577</v>
      </c>
    </row>
    <row r="162" spans="1:1" x14ac:dyDescent="0.35">
      <c r="A162">
        <v>-218.923</v>
      </c>
    </row>
    <row r="163" spans="1:1" x14ac:dyDescent="0.35">
      <c r="A163">
        <v>-219.851</v>
      </c>
    </row>
    <row r="164" spans="1:1" x14ac:dyDescent="0.35">
      <c r="A164">
        <v>-219.87700000000001</v>
      </c>
    </row>
    <row r="165" spans="1:1" x14ac:dyDescent="0.35">
      <c r="A165">
        <v>-219.92599999999999</v>
      </c>
    </row>
    <row r="166" spans="1:1" x14ac:dyDescent="0.35">
      <c r="A166">
        <v>-220.08799999999999</v>
      </c>
    </row>
    <row r="167" spans="1:1" x14ac:dyDescent="0.35">
      <c r="A167">
        <v>-220.107</v>
      </c>
    </row>
    <row r="168" spans="1:1" x14ac:dyDescent="0.35">
      <c r="A168">
        <v>-220.285</v>
      </c>
    </row>
    <row r="169" spans="1:1" x14ac:dyDescent="0.35">
      <c r="A169">
        <v>-220.429</v>
      </c>
    </row>
    <row r="170" spans="1:1" x14ac:dyDescent="0.35">
      <c r="A170">
        <v>-220.51300000000001</v>
      </c>
    </row>
    <row r="171" spans="1:1" x14ac:dyDescent="0.35">
      <c r="A171">
        <v>-220.666</v>
      </c>
    </row>
    <row r="172" spans="1:1" x14ac:dyDescent="0.35">
      <c r="A172">
        <v>-220.74100000000001</v>
      </c>
    </row>
    <row r="173" spans="1:1" x14ac:dyDescent="0.35">
      <c r="A173">
        <v>-220.923</v>
      </c>
    </row>
    <row r="174" spans="1:1" x14ac:dyDescent="0.35">
      <c r="A174">
        <v>-221.12799999999999</v>
      </c>
    </row>
    <row r="175" spans="1:1" x14ac:dyDescent="0.35">
      <c r="A175">
        <v>-221.363</v>
      </c>
    </row>
    <row r="176" spans="1:1" x14ac:dyDescent="0.35">
      <c r="A176">
        <v>-221.46299999999999</v>
      </c>
    </row>
    <row r="177" spans="1:1" x14ac:dyDescent="0.35">
      <c r="A177">
        <v>-222.24199999999999</v>
      </c>
    </row>
    <row r="178" spans="1:1" x14ac:dyDescent="0.35">
      <c r="A178">
        <v>-222.69</v>
      </c>
    </row>
    <row r="179" spans="1:1" x14ac:dyDescent="0.35">
      <c r="A179">
        <v>-222.80199999999999</v>
      </c>
    </row>
    <row r="180" spans="1:1" x14ac:dyDescent="0.35">
      <c r="A180">
        <v>-222.94800000000001</v>
      </c>
    </row>
    <row r="181" spans="1:1" x14ac:dyDescent="0.35">
      <c r="A181">
        <v>-223.09800000000001</v>
      </c>
    </row>
    <row r="182" spans="1:1" x14ac:dyDescent="0.35">
      <c r="A182">
        <v>-223.35</v>
      </c>
    </row>
    <row r="183" spans="1:1" x14ac:dyDescent="0.35">
      <c r="A183">
        <v>-223.69200000000001</v>
      </c>
    </row>
    <row r="184" spans="1:1" x14ac:dyDescent="0.35">
      <c r="A184">
        <v>-223.73599999999999</v>
      </c>
    </row>
    <row r="185" spans="1:1" x14ac:dyDescent="0.35">
      <c r="A185">
        <v>-223.90100000000001</v>
      </c>
    </row>
    <row r="186" spans="1:1" x14ac:dyDescent="0.35">
      <c r="A186">
        <v>-224.602</v>
      </c>
    </row>
    <row r="187" spans="1:1" x14ac:dyDescent="0.35">
      <c r="A187">
        <v>-224.75399999999999</v>
      </c>
    </row>
    <row r="188" spans="1:1" x14ac:dyDescent="0.35">
      <c r="A188">
        <v>-225.44200000000001</v>
      </c>
    </row>
    <row r="189" spans="1:1" x14ac:dyDescent="0.35">
      <c r="A189">
        <v>-225.69300000000001</v>
      </c>
    </row>
    <row r="190" spans="1:1" x14ac:dyDescent="0.35">
      <c r="A190">
        <v>-226.297</v>
      </c>
    </row>
    <row r="191" spans="1:1" x14ac:dyDescent="0.35">
      <c r="A191">
        <v>-226.48599999999999</v>
      </c>
    </row>
    <row r="192" spans="1:1" x14ac:dyDescent="0.35">
      <c r="A192">
        <v>-226.709</v>
      </c>
    </row>
    <row r="193" spans="1:1" x14ac:dyDescent="0.35">
      <c r="A193">
        <v>-226.96700000000001</v>
      </c>
    </row>
    <row r="194" spans="1:1" x14ac:dyDescent="0.35">
      <c r="A194">
        <v>-227.40799999999999</v>
      </c>
    </row>
    <row r="195" spans="1:1" x14ac:dyDescent="0.35">
      <c r="A195">
        <v>-227.786</v>
      </c>
    </row>
    <row r="196" spans="1:1" x14ac:dyDescent="0.35">
      <c r="A196">
        <v>-228.447</v>
      </c>
    </row>
    <row r="197" spans="1:1" x14ac:dyDescent="0.35">
      <c r="A197">
        <v>-228.828</v>
      </c>
    </row>
    <row r="198" spans="1:1" x14ac:dyDescent="0.35">
      <c r="A198">
        <v>-228.87100000000001</v>
      </c>
    </row>
    <row r="199" spans="1:1" x14ac:dyDescent="0.35">
      <c r="A199">
        <v>-229.22800000000001</v>
      </c>
    </row>
    <row r="200" spans="1:1" x14ac:dyDescent="0.35">
      <c r="A200">
        <v>-229.65799999999999</v>
      </c>
    </row>
    <row r="201" spans="1:1" x14ac:dyDescent="0.35">
      <c r="A201">
        <v>-229.982</v>
      </c>
    </row>
    <row r="202" spans="1:1" x14ac:dyDescent="0.35">
      <c r="A202">
        <v>-230.137</v>
      </c>
    </row>
    <row r="203" spans="1:1" x14ac:dyDescent="0.35">
      <c r="A203">
        <v>-230.42099999999999</v>
      </c>
    </row>
    <row r="204" spans="1:1" x14ac:dyDescent="0.35">
      <c r="A204">
        <v>-230.595</v>
      </c>
    </row>
    <row r="205" spans="1:1" x14ac:dyDescent="0.35">
      <c r="A205">
        <v>-231.31700000000001</v>
      </c>
    </row>
    <row r="206" spans="1:1" x14ac:dyDescent="0.35">
      <c r="A206">
        <v>-231.52</v>
      </c>
    </row>
    <row r="207" spans="1:1" x14ac:dyDescent="0.35">
      <c r="A207">
        <v>-232.602</v>
      </c>
    </row>
    <row r="208" spans="1:1" x14ac:dyDescent="0.35">
      <c r="A208">
        <v>-232.63499999999999</v>
      </c>
    </row>
    <row r="209" spans="1:1" x14ac:dyDescent="0.35">
      <c r="A209">
        <v>-233.542</v>
      </c>
    </row>
    <row r="210" spans="1:1" x14ac:dyDescent="0.35">
      <c r="A210">
        <v>-233.56299999999999</v>
      </c>
    </row>
    <row r="211" spans="1:1" x14ac:dyDescent="0.35">
      <c r="A211">
        <v>-233.59399999999999</v>
      </c>
    </row>
    <row r="212" spans="1:1" x14ac:dyDescent="0.35">
      <c r="A212">
        <v>-234.018</v>
      </c>
    </row>
    <row r="213" spans="1:1" x14ac:dyDescent="0.35">
      <c r="A213">
        <v>-234.131</v>
      </c>
    </row>
    <row r="214" spans="1:1" x14ac:dyDescent="0.35">
      <c r="A214">
        <v>-234.29499999999999</v>
      </c>
    </row>
    <row r="215" spans="1:1" x14ac:dyDescent="0.35">
      <c r="A215">
        <v>-234.381</v>
      </c>
    </row>
    <row r="216" spans="1:1" x14ac:dyDescent="0.35">
      <c r="A216">
        <v>-234.54400000000001</v>
      </c>
    </row>
    <row r="217" spans="1:1" x14ac:dyDescent="0.35">
      <c r="A217">
        <v>-234.68600000000001</v>
      </c>
    </row>
    <row r="218" spans="1:1" x14ac:dyDescent="0.35">
      <c r="A218">
        <v>-234.876</v>
      </c>
    </row>
    <row r="219" spans="1:1" x14ac:dyDescent="0.35">
      <c r="A219">
        <v>-234.91499999999999</v>
      </c>
    </row>
    <row r="220" spans="1:1" x14ac:dyDescent="0.35">
      <c r="A220">
        <v>-234.96100000000001</v>
      </c>
    </row>
    <row r="221" spans="1:1" x14ac:dyDescent="0.35">
      <c r="A221">
        <v>-235.369</v>
      </c>
    </row>
    <row r="222" spans="1:1" x14ac:dyDescent="0.35">
      <c r="A222">
        <v>-235.46899999999999</v>
      </c>
    </row>
    <row r="223" spans="1:1" x14ac:dyDescent="0.35">
      <c r="A223">
        <v>-235.92</v>
      </c>
    </row>
    <row r="224" spans="1:1" x14ac:dyDescent="0.35">
      <c r="A224">
        <v>-236.196</v>
      </c>
    </row>
    <row r="225" spans="1:1" x14ac:dyDescent="0.35">
      <c r="A225">
        <v>-236.40100000000001</v>
      </c>
    </row>
    <row r="226" spans="1:1" x14ac:dyDescent="0.35">
      <c r="A226">
        <v>-237.67</v>
      </c>
    </row>
    <row r="227" spans="1:1" x14ac:dyDescent="0.35">
      <c r="A227">
        <v>-238.02099999999999</v>
      </c>
    </row>
    <row r="228" spans="1:1" x14ac:dyDescent="0.35">
      <c r="A228">
        <v>-238.79300000000001</v>
      </c>
    </row>
    <row r="229" spans="1:1" x14ac:dyDescent="0.35">
      <c r="A229">
        <v>-239.083</v>
      </c>
    </row>
    <row r="230" spans="1:1" x14ac:dyDescent="0.35">
      <c r="A230">
        <v>-239.196</v>
      </c>
    </row>
    <row r="231" spans="1:1" x14ac:dyDescent="0.35">
      <c r="A231">
        <v>-239.75200000000001</v>
      </c>
    </row>
    <row r="232" spans="1:1" x14ac:dyDescent="0.35">
      <c r="A232">
        <v>-239.941</v>
      </c>
    </row>
    <row r="233" spans="1:1" x14ac:dyDescent="0.35">
      <c r="A233">
        <v>-240.64</v>
      </c>
    </row>
    <row r="234" spans="1:1" x14ac:dyDescent="0.35">
      <c r="A234">
        <v>-241.315</v>
      </c>
    </row>
    <row r="235" spans="1:1" x14ac:dyDescent="0.35">
      <c r="A235">
        <v>-241.63900000000001</v>
      </c>
    </row>
    <row r="236" spans="1:1" x14ac:dyDescent="0.35">
      <c r="A236">
        <v>-242.04900000000001</v>
      </c>
    </row>
    <row r="237" spans="1:1" x14ac:dyDescent="0.35">
      <c r="A237">
        <v>-242.154</v>
      </c>
    </row>
    <row r="238" spans="1:1" x14ac:dyDescent="0.35">
      <c r="A238">
        <v>-242.68299999999999</v>
      </c>
    </row>
    <row r="239" spans="1:1" x14ac:dyDescent="0.35">
      <c r="A239">
        <v>-242.971</v>
      </c>
    </row>
    <row r="240" spans="1:1" x14ac:dyDescent="0.35">
      <c r="A240">
        <v>-245.55500000000001</v>
      </c>
    </row>
    <row r="241" spans="1:1" x14ac:dyDescent="0.35">
      <c r="A241">
        <v>-246.2</v>
      </c>
    </row>
    <row r="242" spans="1:1" x14ac:dyDescent="0.35">
      <c r="A242">
        <v>-246.90100000000001</v>
      </c>
    </row>
    <row r="243" spans="1:1" x14ac:dyDescent="0.35">
      <c r="A243">
        <v>-247.506</v>
      </c>
    </row>
    <row r="244" spans="1:1" x14ac:dyDescent="0.35">
      <c r="A244">
        <v>-247.55500000000001</v>
      </c>
    </row>
    <row r="245" spans="1:1" x14ac:dyDescent="0.35">
      <c r="A245">
        <v>-248.215</v>
      </c>
    </row>
    <row r="246" spans="1:1" x14ac:dyDescent="0.35">
      <c r="A246">
        <v>-249.75800000000001</v>
      </c>
    </row>
    <row r="247" spans="1:1" x14ac:dyDescent="0.35">
      <c r="A247">
        <v>-250.488</v>
      </c>
    </row>
    <row r="248" spans="1:1" x14ac:dyDescent="0.35">
      <c r="A248">
        <v>-251.285</v>
      </c>
    </row>
    <row r="249" spans="1:1" x14ac:dyDescent="0.35">
      <c r="A249">
        <v>-253.49100000000001</v>
      </c>
    </row>
    <row r="250" spans="1:1" x14ac:dyDescent="0.35">
      <c r="A250">
        <v>-255.37100000000001</v>
      </c>
    </row>
    <row r="251" spans="1:1" x14ac:dyDescent="0.35">
      <c r="A251">
        <v>-255.47300000000001</v>
      </c>
    </row>
    <row r="252" spans="1:1" x14ac:dyDescent="0.35">
      <c r="A252">
        <v>-258.16899999999998</v>
      </c>
    </row>
    <row r="253" spans="1:1" x14ac:dyDescent="0.35">
      <c r="A253">
        <v>-260.71499999999997</v>
      </c>
    </row>
    <row r="254" spans="1:1" x14ac:dyDescent="0.35">
      <c r="A254">
        <v>-260.89699999999999</v>
      </c>
    </row>
    <row r="255" spans="1:1" x14ac:dyDescent="0.35">
      <c r="A255">
        <v>-266.767</v>
      </c>
    </row>
    <row r="256" spans="1:1" x14ac:dyDescent="0.35">
      <c r="A256">
        <v>-268.13499999999999</v>
      </c>
    </row>
    <row r="257" spans="1:1" x14ac:dyDescent="0.35">
      <c r="A257">
        <v>-302.99900000000002</v>
      </c>
    </row>
    <row r="258" spans="1:1" x14ac:dyDescent="0.35">
      <c r="A258">
        <v>-304.16149999999999</v>
      </c>
    </row>
    <row r="259" spans="1:1" x14ac:dyDescent="0.35">
      <c r="A259">
        <v>-309.31150000000002</v>
      </c>
    </row>
    <row r="260" spans="1:1" x14ac:dyDescent="0.35">
      <c r="A260">
        <v>-333.27949999999998</v>
      </c>
    </row>
  </sheetData>
  <sortState xmlns:xlrd2="http://schemas.microsoft.com/office/spreadsheetml/2017/richdata2" ref="A1:A261">
    <sortCondition descending="1" ref="A1:A26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6"/>
  <sheetViews>
    <sheetView workbookViewId="0">
      <selection activeCell="N8" sqref="N8"/>
    </sheetView>
  </sheetViews>
  <sheetFormatPr defaultRowHeight="14.5" x14ac:dyDescent="0.35"/>
  <cols>
    <col min="7" max="7" width="10.26953125" customWidth="1"/>
    <col min="8" max="8" width="22.1796875" customWidth="1"/>
    <col min="9" max="9" width="9.1796875" customWidth="1"/>
    <col min="11" max="11" width="12.1796875" customWidth="1"/>
    <col min="12" max="12" width="18.81640625" customWidth="1"/>
    <col min="13" max="13" width="16.81640625" customWidth="1"/>
    <col min="14" max="14" width="18.453125" customWidth="1"/>
    <col min="17" max="17" width="13.7265625" customWidth="1"/>
    <col min="18" max="18" width="14.1796875" customWidth="1"/>
  </cols>
  <sheetData>
    <row r="1" spans="1:14" x14ac:dyDescent="0.35">
      <c r="A1" s="19" t="s">
        <v>77</v>
      </c>
      <c r="B1" s="10"/>
      <c r="H1" s="10" t="s">
        <v>81</v>
      </c>
      <c r="I1" s="10"/>
      <c r="J1" s="10"/>
    </row>
    <row r="2" spans="1:14" x14ac:dyDescent="0.35">
      <c r="A2" s="6" t="s">
        <v>78</v>
      </c>
    </row>
    <row r="3" spans="1:14" x14ac:dyDescent="0.35">
      <c r="A3" s="6" t="s">
        <v>79</v>
      </c>
      <c r="H3" s="9" t="s">
        <v>83</v>
      </c>
      <c r="M3" s="9" t="s">
        <v>118</v>
      </c>
    </row>
    <row r="4" spans="1:14" x14ac:dyDescent="0.35">
      <c r="A4" s="6" t="s">
        <v>80</v>
      </c>
      <c r="H4" s="21"/>
      <c r="I4" s="21" t="s">
        <v>84</v>
      </c>
      <c r="J4" s="21" t="s">
        <v>85</v>
      </c>
      <c r="K4" s="21" t="s">
        <v>86</v>
      </c>
      <c r="M4" s="31" t="s">
        <v>126</v>
      </c>
      <c r="N4" s="32">
        <v>3</v>
      </c>
    </row>
    <row r="5" spans="1:14" x14ac:dyDescent="0.35">
      <c r="H5" s="21">
        <v>1</v>
      </c>
      <c r="I5" s="21">
        <v>280</v>
      </c>
      <c r="J5" s="21">
        <v>300</v>
      </c>
      <c r="K5" s="21">
        <v>150</v>
      </c>
      <c r="M5" s="31">
        <f>((I17-1)*L17+(I18-1)*L18+(I19-1)*L19)/((I17-1)+(I18-1)+(I19-1))</f>
        <v>1509.4444444444428</v>
      </c>
      <c r="N5" s="32" t="s">
        <v>125</v>
      </c>
    </row>
    <row r="6" spans="1:14" x14ac:dyDescent="0.35">
      <c r="H6" s="21">
        <v>2</v>
      </c>
      <c r="I6" s="21">
        <v>250</v>
      </c>
      <c r="J6" s="21">
        <v>250</v>
      </c>
      <c r="K6" s="21">
        <v>240</v>
      </c>
      <c r="M6" s="31">
        <f>1/(1+(1/(3*(N4-1))*(1/(I17-1)+1/(I18-1)+1/(I19-1)-1/((I17-1)+(I18-1)+(I19-1)))))</f>
        <v>0.89552238805970152</v>
      </c>
      <c r="N6" s="32" t="s">
        <v>127</v>
      </c>
    </row>
    <row r="7" spans="1:14" x14ac:dyDescent="0.35">
      <c r="H7" s="21">
        <v>3</v>
      </c>
      <c r="I7" s="21">
        <v>200</v>
      </c>
      <c r="J7" s="21">
        <v>210</v>
      </c>
      <c r="K7" s="21">
        <v>170</v>
      </c>
    </row>
    <row r="8" spans="1:14" x14ac:dyDescent="0.35">
      <c r="H8" s="21">
        <v>4</v>
      </c>
      <c r="I8" s="21">
        <v>290</v>
      </c>
      <c r="J8" s="21">
        <v>310</v>
      </c>
      <c r="K8" s="21">
        <v>200</v>
      </c>
      <c r="M8" s="35">
        <f>M6*((I17-1)*LN(M5/L17)+(I18-1)*LN(M5/L18)+(I19-1)*LN(M5/L19))</f>
        <v>1.1660035268576835E-2</v>
      </c>
      <c r="N8" s="32" t="s">
        <v>128</v>
      </c>
    </row>
    <row r="9" spans="1:14" x14ac:dyDescent="0.35">
      <c r="H9" s="21">
        <v>5</v>
      </c>
      <c r="I9" s="21"/>
      <c r="J9" s="21">
        <v>270</v>
      </c>
      <c r="K9" s="21">
        <v>150</v>
      </c>
    </row>
    <row r="10" spans="1:14" x14ac:dyDescent="0.35">
      <c r="H10" s="21">
        <v>6</v>
      </c>
      <c r="I10" s="21"/>
      <c r="J10" s="21">
        <v>300</v>
      </c>
      <c r="K10" s="21"/>
      <c r="M10" s="34">
        <f>CHIINV(0.05,N4-1)</f>
        <v>5.9914645471079817</v>
      </c>
      <c r="N10" s="32" t="s">
        <v>129</v>
      </c>
    </row>
    <row r="13" spans="1:14" x14ac:dyDescent="0.35">
      <c r="H13" t="s">
        <v>87</v>
      </c>
    </row>
    <row r="15" spans="1:14" ht="15" thickBot="1" x14ac:dyDescent="0.4">
      <c r="H15" t="s">
        <v>88</v>
      </c>
    </row>
    <row r="16" spans="1:14" x14ac:dyDescent="0.35">
      <c r="H16" s="24" t="s">
        <v>89</v>
      </c>
      <c r="I16" s="24" t="s">
        <v>90</v>
      </c>
      <c r="J16" s="24" t="s">
        <v>91</v>
      </c>
      <c r="K16" s="24" t="s">
        <v>92</v>
      </c>
      <c r="L16" s="24" t="s">
        <v>93</v>
      </c>
    </row>
    <row r="17" spans="1:14" x14ac:dyDescent="0.35">
      <c r="H17" s="22" t="s">
        <v>122</v>
      </c>
      <c r="I17" s="22">
        <v>4</v>
      </c>
      <c r="J17" s="22">
        <v>1020</v>
      </c>
      <c r="K17" s="22">
        <v>255</v>
      </c>
      <c r="L17" s="22">
        <v>1633.3333333333333</v>
      </c>
      <c r="M17" s="5" t="s">
        <v>119</v>
      </c>
    </row>
    <row r="18" spans="1:14" x14ac:dyDescent="0.35">
      <c r="H18" s="22" t="s">
        <v>123</v>
      </c>
      <c r="I18" s="22">
        <v>6</v>
      </c>
      <c r="J18" s="22">
        <v>1640</v>
      </c>
      <c r="K18" s="22">
        <v>273.33333333333331</v>
      </c>
      <c r="L18" s="22">
        <v>1466.6666666666629</v>
      </c>
      <c r="M18" s="5" t="s">
        <v>120</v>
      </c>
    </row>
    <row r="19" spans="1:14" ht="15" thickBot="1" x14ac:dyDescent="0.4">
      <c r="H19" s="23" t="s">
        <v>124</v>
      </c>
      <c r="I19" s="23">
        <v>5</v>
      </c>
      <c r="J19" s="23">
        <v>910</v>
      </c>
      <c r="K19" s="23">
        <v>182</v>
      </c>
      <c r="L19" s="23">
        <v>1470</v>
      </c>
      <c r="M19" s="5" t="s">
        <v>121</v>
      </c>
    </row>
    <row r="22" spans="1:14" ht="15" thickBot="1" x14ac:dyDescent="0.4">
      <c r="H22" t="s">
        <v>81</v>
      </c>
    </row>
    <row r="23" spans="1:14" x14ac:dyDescent="0.35">
      <c r="H23" s="24" t="s">
        <v>97</v>
      </c>
      <c r="I23" s="24" t="s">
        <v>98</v>
      </c>
      <c r="J23" s="24" t="s">
        <v>99</v>
      </c>
      <c r="K23" s="24" t="s">
        <v>100</v>
      </c>
      <c r="L23" s="24" t="s">
        <v>101</v>
      </c>
      <c r="M23" s="24" t="s">
        <v>102</v>
      </c>
      <c r="N23" s="24" t="s">
        <v>103</v>
      </c>
    </row>
    <row r="24" spans="1:14" x14ac:dyDescent="0.35">
      <c r="H24" s="22" t="s">
        <v>104</v>
      </c>
      <c r="I24" s="22">
        <v>24326.666666666664</v>
      </c>
      <c r="J24" s="22">
        <v>2</v>
      </c>
      <c r="K24" s="22">
        <v>12163.333333333332</v>
      </c>
      <c r="L24" s="22">
        <v>8.0581523739418461</v>
      </c>
      <c r="M24" s="22">
        <v>6.0441888421545013E-3</v>
      </c>
      <c r="N24" s="22">
        <v>3.8852938346523942</v>
      </c>
    </row>
    <row r="25" spans="1:14" x14ac:dyDescent="0.35">
      <c r="H25" s="22" t="s">
        <v>105</v>
      </c>
      <c r="I25" s="22">
        <v>18113.333333333336</v>
      </c>
      <c r="J25" s="22">
        <v>12</v>
      </c>
      <c r="K25" s="22">
        <v>1509.4444444444446</v>
      </c>
      <c r="L25" s="22"/>
      <c r="M25" s="22"/>
      <c r="N25" s="22"/>
    </row>
    <row r="26" spans="1:14" x14ac:dyDescent="0.35">
      <c r="H26" s="22"/>
      <c r="I26" s="22"/>
      <c r="J26" s="22"/>
      <c r="K26" s="22"/>
      <c r="L26" s="22"/>
      <c r="M26" s="22"/>
      <c r="N26" s="22"/>
    </row>
    <row r="27" spans="1:14" ht="15" thickBot="1" x14ac:dyDescent="0.4">
      <c r="A27" s="19" t="s">
        <v>82</v>
      </c>
      <c r="B27" s="20"/>
      <c r="C27" s="20"/>
      <c r="D27" s="20"/>
      <c r="E27" s="20"/>
      <c r="F27" s="20"/>
      <c r="G27" s="20"/>
      <c r="H27" s="23" t="s">
        <v>106</v>
      </c>
      <c r="I27" s="23">
        <v>42440</v>
      </c>
      <c r="J27" s="23">
        <v>14</v>
      </c>
      <c r="K27" s="23"/>
      <c r="L27" s="23"/>
      <c r="M27" s="23"/>
      <c r="N27" s="23"/>
    </row>
    <row r="30" spans="1:14" x14ac:dyDescent="0.35">
      <c r="H30" s="9" t="s">
        <v>107</v>
      </c>
    </row>
    <row r="31" spans="1:14" x14ac:dyDescent="0.35">
      <c r="H31" s="21"/>
      <c r="I31" s="21" t="s">
        <v>109</v>
      </c>
      <c r="J31" s="21" t="s">
        <v>110</v>
      </c>
      <c r="L31" t="s">
        <v>113</v>
      </c>
    </row>
    <row r="32" spans="1:14" x14ac:dyDescent="0.35">
      <c r="H32" s="21" t="s">
        <v>108</v>
      </c>
      <c r="I32" s="27">
        <v>63</v>
      </c>
      <c r="J32" s="27">
        <v>72</v>
      </c>
    </row>
    <row r="33" spans="8:15" x14ac:dyDescent="0.35">
      <c r="H33" s="21"/>
      <c r="I33" s="27">
        <v>63</v>
      </c>
      <c r="J33" s="27">
        <v>73</v>
      </c>
      <c r="L33" t="s">
        <v>88</v>
      </c>
      <c r="M33" t="s">
        <v>109</v>
      </c>
      <c r="N33" t="s">
        <v>110</v>
      </c>
      <c r="O33" t="s">
        <v>106</v>
      </c>
    </row>
    <row r="34" spans="8:15" ht="15" thickBot="1" x14ac:dyDescent="0.4">
      <c r="H34" s="21"/>
      <c r="I34" s="27">
        <v>64</v>
      </c>
      <c r="J34" s="27">
        <v>75</v>
      </c>
      <c r="L34" s="30" t="s">
        <v>108</v>
      </c>
      <c r="M34" s="30"/>
      <c r="N34" s="30"/>
      <c r="O34" s="30"/>
    </row>
    <row r="35" spans="8:15" x14ac:dyDescent="0.35">
      <c r="H35" s="21" t="s">
        <v>111</v>
      </c>
      <c r="I35" s="28">
        <v>65</v>
      </c>
      <c r="J35" s="28">
        <v>79</v>
      </c>
      <c r="L35" s="22" t="s">
        <v>90</v>
      </c>
      <c r="M35" s="22">
        <v>3</v>
      </c>
      <c r="N35" s="22">
        <v>3</v>
      </c>
      <c r="O35" s="22">
        <v>6</v>
      </c>
    </row>
    <row r="36" spans="8:15" x14ac:dyDescent="0.35">
      <c r="H36" s="21"/>
      <c r="I36" s="28">
        <v>68</v>
      </c>
      <c r="J36" s="28">
        <v>80</v>
      </c>
      <c r="L36" s="22" t="s">
        <v>91</v>
      </c>
      <c r="M36" s="22">
        <v>190</v>
      </c>
      <c r="N36" s="22">
        <v>220</v>
      </c>
      <c r="O36" s="22">
        <v>410</v>
      </c>
    </row>
    <row r="37" spans="8:15" x14ac:dyDescent="0.35">
      <c r="H37" s="21"/>
      <c r="I37" s="28">
        <v>69</v>
      </c>
      <c r="J37" s="28">
        <v>80</v>
      </c>
      <c r="L37" s="22" t="s">
        <v>92</v>
      </c>
      <c r="M37" s="22">
        <v>63.333333333333336</v>
      </c>
      <c r="N37" s="22">
        <v>73.333333333333329</v>
      </c>
      <c r="O37" s="22">
        <v>68.333333333333329</v>
      </c>
    </row>
    <row r="38" spans="8:15" x14ac:dyDescent="0.35">
      <c r="H38" s="21" t="s">
        <v>112</v>
      </c>
      <c r="I38" s="29">
        <v>79</v>
      </c>
      <c r="J38" s="29">
        <v>105</v>
      </c>
      <c r="L38" s="22" t="s">
        <v>93</v>
      </c>
      <c r="M38" s="22">
        <v>0.33333333333333337</v>
      </c>
      <c r="N38" s="22">
        <v>2.3333333333333335</v>
      </c>
      <c r="O38" s="22">
        <v>31.06666666666667</v>
      </c>
    </row>
    <row r="39" spans="8:15" x14ac:dyDescent="0.35">
      <c r="H39" s="21"/>
      <c r="I39" s="29">
        <v>79</v>
      </c>
      <c r="J39" s="29">
        <v>104</v>
      </c>
      <c r="L39" s="22"/>
      <c r="M39" s="22"/>
      <c r="N39" s="22"/>
      <c r="O39" s="22"/>
    </row>
    <row r="40" spans="8:15" ht="15" thickBot="1" x14ac:dyDescent="0.4">
      <c r="H40" s="21"/>
      <c r="I40" s="29">
        <v>80</v>
      </c>
      <c r="J40" s="29">
        <v>104</v>
      </c>
      <c r="L40" s="30" t="s">
        <v>111</v>
      </c>
      <c r="M40" s="30"/>
      <c r="N40" s="30"/>
      <c r="O40" s="30"/>
    </row>
    <row r="41" spans="8:15" x14ac:dyDescent="0.35">
      <c r="L41" s="22" t="s">
        <v>90</v>
      </c>
      <c r="M41" s="22">
        <v>3</v>
      </c>
      <c r="N41" s="22">
        <v>3</v>
      </c>
      <c r="O41" s="22">
        <v>6</v>
      </c>
    </row>
    <row r="42" spans="8:15" x14ac:dyDescent="0.35">
      <c r="H42" s="9" t="s">
        <v>118</v>
      </c>
      <c r="L42" s="22" t="s">
        <v>91</v>
      </c>
      <c r="M42" s="22">
        <v>202</v>
      </c>
      <c r="N42" s="22">
        <v>239</v>
      </c>
      <c r="O42" s="22">
        <v>441</v>
      </c>
    </row>
    <row r="43" spans="8:15" x14ac:dyDescent="0.35">
      <c r="L43" s="22" t="s">
        <v>92</v>
      </c>
      <c r="M43" s="22">
        <v>67.333333333333329</v>
      </c>
      <c r="N43" s="22">
        <v>79.666666666666671</v>
      </c>
      <c r="O43" s="22">
        <v>73.5</v>
      </c>
    </row>
    <row r="44" spans="8:15" x14ac:dyDescent="0.35">
      <c r="H44" s="31" t="s">
        <v>126</v>
      </c>
      <c r="I44" s="32">
        <v>2</v>
      </c>
      <c r="L44" s="22" t="s">
        <v>93</v>
      </c>
      <c r="M44" s="22">
        <v>4.3333333333333339</v>
      </c>
      <c r="N44" s="22">
        <v>0.33333333333333331</v>
      </c>
      <c r="O44" s="22">
        <v>47.5</v>
      </c>
    </row>
    <row r="45" spans="8:15" x14ac:dyDescent="0.35">
      <c r="H45" s="31">
        <f>((M53-1)*M56+(N53-1)*N56)/((M53-1)+(N53-1))</f>
        <v>127.59722222222263</v>
      </c>
      <c r="I45" s="32" t="s">
        <v>125</v>
      </c>
      <c r="L45" s="22"/>
      <c r="M45" s="22"/>
      <c r="N45" s="22"/>
      <c r="O45" s="22"/>
    </row>
    <row r="46" spans="8:15" ht="15" thickBot="1" x14ac:dyDescent="0.4">
      <c r="H46" s="31">
        <f>1/(1+(1/(3*(I44-1))*(1/(M53-1)+1/(N53-1)-1/((M53-1)+(N53-1)))))</f>
        <v>0.94117647058823528</v>
      </c>
      <c r="I46" s="32" t="s">
        <v>127</v>
      </c>
      <c r="L46" s="30" t="s">
        <v>112</v>
      </c>
      <c r="M46" s="30"/>
      <c r="N46" s="30"/>
      <c r="O46" s="30"/>
    </row>
    <row r="47" spans="8:15" x14ac:dyDescent="0.35">
      <c r="L47" s="22" t="s">
        <v>90</v>
      </c>
      <c r="M47" s="22">
        <v>3</v>
      </c>
      <c r="N47" s="22">
        <v>3</v>
      </c>
      <c r="O47" s="22">
        <v>6</v>
      </c>
    </row>
    <row r="48" spans="8:15" x14ac:dyDescent="0.35">
      <c r="H48" s="35">
        <f>H46*((M53-1)*LN(H45/M56)+(N53-1)*LN(H45/N56))</f>
        <v>3.1229497663987571</v>
      </c>
      <c r="I48" s="32" t="s">
        <v>128</v>
      </c>
      <c r="L48" s="22" t="s">
        <v>91</v>
      </c>
      <c r="M48" s="22">
        <v>238</v>
      </c>
      <c r="N48" s="22">
        <v>313</v>
      </c>
      <c r="O48" s="22">
        <v>551</v>
      </c>
    </row>
    <row r="49" spans="8:18" x14ac:dyDescent="0.35">
      <c r="L49" s="22" t="s">
        <v>92</v>
      </c>
      <c r="M49" s="22">
        <v>79.333333333333329</v>
      </c>
      <c r="N49" s="22">
        <v>104.33333333333333</v>
      </c>
      <c r="O49" s="22">
        <v>91.833333333333329</v>
      </c>
    </row>
    <row r="50" spans="8:18" x14ac:dyDescent="0.35">
      <c r="H50" s="34">
        <f>CHIINV(0.05,I44-1)</f>
        <v>3.8414588206941236</v>
      </c>
      <c r="I50" s="69" t="s">
        <v>129</v>
      </c>
      <c r="J50" s="69"/>
      <c r="L50" s="22" t="s">
        <v>93</v>
      </c>
      <c r="M50" s="22">
        <v>0.33333333333333331</v>
      </c>
      <c r="N50" s="22">
        <v>0.33333333333333331</v>
      </c>
      <c r="O50" s="22">
        <v>187.76666666666716</v>
      </c>
    </row>
    <row r="51" spans="8:18" x14ac:dyDescent="0.35">
      <c r="L51" s="22"/>
      <c r="M51" s="22"/>
      <c r="N51" s="22"/>
      <c r="O51" s="22"/>
    </row>
    <row r="52" spans="8:18" ht="15" thickBot="1" x14ac:dyDescent="0.4">
      <c r="L52" s="30" t="s">
        <v>106</v>
      </c>
      <c r="M52" s="30"/>
      <c r="N52" s="30"/>
      <c r="O52" s="30"/>
      <c r="P52" s="30"/>
    </row>
    <row r="53" spans="8:18" x14ac:dyDescent="0.35">
      <c r="H53" s="9" t="s">
        <v>130</v>
      </c>
      <c r="L53" s="22" t="s">
        <v>90</v>
      </c>
      <c r="M53" s="22">
        <v>9</v>
      </c>
      <c r="N53" s="22">
        <v>9</v>
      </c>
      <c r="O53" s="22"/>
      <c r="P53" s="22"/>
    </row>
    <row r="54" spans="8:18" x14ac:dyDescent="0.35">
      <c r="L54" s="22" t="s">
        <v>91</v>
      </c>
      <c r="M54" s="22">
        <v>630</v>
      </c>
      <c r="N54" s="22">
        <v>772</v>
      </c>
      <c r="O54" s="22"/>
      <c r="P54" s="22"/>
    </row>
    <row r="55" spans="8:18" x14ac:dyDescent="0.35">
      <c r="H55" t="s">
        <v>131</v>
      </c>
      <c r="I55" s="5">
        <f>M61/M66</f>
        <v>0.57882344672476815</v>
      </c>
      <c r="L55" s="22" t="s">
        <v>92</v>
      </c>
      <c r="M55" s="22">
        <v>70</v>
      </c>
      <c r="N55" s="22">
        <v>85.777777777777771</v>
      </c>
      <c r="O55" s="22"/>
      <c r="P55" s="22"/>
    </row>
    <row r="56" spans="8:18" x14ac:dyDescent="0.35">
      <c r="H56" t="s">
        <v>132</v>
      </c>
      <c r="I56" s="5">
        <f>M62/M66</f>
        <v>0.35430137756536406</v>
      </c>
      <c r="L56" s="22" t="s">
        <v>93</v>
      </c>
      <c r="M56" s="22">
        <v>53.25</v>
      </c>
      <c r="N56" s="22">
        <v>201.94444444444525</v>
      </c>
      <c r="O56" s="22"/>
      <c r="P56" s="22"/>
    </row>
    <row r="57" spans="8:18" x14ac:dyDescent="0.35">
      <c r="H57" t="s">
        <v>133</v>
      </c>
      <c r="I57" s="5">
        <f>M63/M66</f>
        <v>6.1814731515321866E-2</v>
      </c>
      <c r="L57" s="22"/>
      <c r="M57" s="22"/>
      <c r="N57" s="22"/>
      <c r="O57" s="22"/>
      <c r="P57" s="22"/>
    </row>
    <row r="59" spans="8:18" ht="16" customHeight="1" thickBot="1" x14ac:dyDescent="0.4">
      <c r="L59" t="s">
        <v>81</v>
      </c>
    </row>
    <row r="60" spans="8:18" x14ac:dyDescent="0.35">
      <c r="L60" s="24" t="s">
        <v>97</v>
      </c>
      <c r="M60" s="24" t="s">
        <v>98</v>
      </c>
      <c r="N60" s="24" t="s">
        <v>99</v>
      </c>
      <c r="O60" s="24" t="s">
        <v>100</v>
      </c>
      <c r="P60" s="24" t="s">
        <v>101</v>
      </c>
      <c r="Q60" s="24" t="s">
        <v>102</v>
      </c>
      <c r="R60" s="24" t="s">
        <v>103</v>
      </c>
    </row>
    <row r="61" spans="8:18" x14ac:dyDescent="0.35">
      <c r="L61" s="22" t="s">
        <v>114</v>
      </c>
      <c r="M61" s="22">
        <v>1830.1111111111113</v>
      </c>
      <c r="N61" s="22">
        <v>2</v>
      </c>
      <c r="O61" s="22">
        <v>915.05555555555566</v>
      </c>
      <c r="P61" s="22">
        <v>686.29166666666674</v>
      </c>
      <c r="Q61" s="22">
        <v>4.2381163847078331E-13</v>
      </c>
      <c r="R61" s="22">
        <v>3.8852938346523942</v>
      </c>
    </row>
    <row r="62" spans="8:18" x14ac:dyDescent="0.35">
      <c r="L62" s="22" t="s">
        <v>115</v>
      </c>
      <c r="M62" s="22">
        <v>1120.2222222222222</v>
      </c>
      <c r="N62" s="22">
        <v>1</v>
      </c>
      <c r="O62" s="22">
        <v>1120.2222222222222</v>
      </c>
      <c r="P62" s="22">
        <v>840.16666666666663</v>
      </c>
      <c r="Q62" s="22">
        <v>1.7696593715288434E-12</v>
      </c>
      <c r="R62" s="22">
        <v>4.7472253467225149</v>
      </c>
    </row>
    <row r="63" spans="8:18" x14ac:dyDescent="0.35">
      <c r="L63" s="22" t="s">
        <v>116</v>
      </c>
      <c r="M63" s="22">
        <v>195.44444444444434</v>
      </c>
      <c r="N63" s="22">
        <v>2</v>
      </c>
      <c r="O63" s="22">
        <v>97.722222222222172</v>
      </c>
      <c r="P63" s="22">
        <v>73.291666666666629</v>
      </c>
      <c r="Q63" s="22">
        <v>1.8773369273971946E-7</v>
      </c>
      <c r="R63" s="22">
        <v>3.8852938346523942</v>
      </c>
    </row>
    <row r="64" spans="8:18" x14ac:dyDescent="0.35">
      <c r="L64" s="22" t="s">
        <v>117</v>
      </c>
      <c r="M64" s="22">
        <v>16</v>
      </c>
      <c r="N64" s="22">
        <v>12</v>
      </c>
      <c r="O64" s="22">
        <v>1.3333333333333333</v>
      </c>
      <c r="P64" s="22"/>
      <c r="Q64" s="22"/>
      <c r="R64" s="22"/>
    </row>
    <row r="65" spans="12:18" x14ac:dyDescent="0.35">
      <c r="L65" s="22"/>
      <c r="M65" s="22"/>
      <c r="N65" s="22"/>
      <c r="O65" s="22"/>
      <c r="P65" s="22"/>
      <c r="Q65" s="22"/>
      <c r="R65" s="22"/>
    </row>
    <row r="66" spans="12:18" ht="15" thickBot="1" x14ac:dyDescent="0.4">
      <c r="L66" s="23" t="s">
        <v>106</v>
      </c>
      <c r="M66" s="23">
        <v>3161.7777777777778</v>
      </c>
      <c r="N66" s="23">
        <v>17</v>
      </c>
      <c r="O66" s="23"/>
      <c r="P66" s="23"/>
      <c r="Q66" s="23"/>
      <c r="R66" s="23"/>
    </row>
  </sheetData>
  <mergeCells count="1">
    <mergeCell ref="I50:J5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1"/>
  <sheetViews>
    <sheetView workbookViewId="0">
      <selection activeCell="J13" sqref="J13"/>
    </sheetView>
  </sheetViews>
  <sheetFormatPr defaultRowHeight="14.5" x14ac:dyDescent="0.35"/>
  <cols>
    <col min="1" max="1" width="18.54296875" customWidth="1"/>
    <col min="3" max="3" width="13.1796875" customWidth="1"/>
    <col min="4" max="4" width="13.81640625" customWidth="1"/>
    <col min="5" max="5" width="19.1796875" customWidth="1"/>
    <col min="6" max="6" width="13.81640625" customWidth="1"/>
    <col min="7" max="7" width="22.81640625" customWidth="1"/>
    <col min="8" max="8" width="8" customWidth="1"/>
    <col min="9" max="9" width="11.81640625" customWidth="1"/>
    <col min="10" max="10" width="14.54296875" customWidth="1"/>
    <col min="11" max="11" width="14" customWidth="1"/>
  </cols>
  <sheetData>
    <row r="1" spans="1:12" x14ac:dyDescent="0.35">
      <c r="A1" s="21"/>
      <c r="B1" s="29" t="s">
        <v>134</v>
      </c>
      <c r="C1" s="37" t="s">
        <v>135</v>
      </c>
      <c r="D1" s="29" t="s">
        <v>136</v>
      </c>
      <c r="E1" s="29" t="s">
        <v>137</v>
      </c>
      <c r="G1" s="39" t="s">
        <v>77</v>
      </c>
    </row>
    <row r="2" spans="1:12" x14ac:dyDescent="0.35">
      <c r="A2" s="28">
        <v>1</v>
      </c>
      <c r="B2" s="21">
        <v>310</v>
      </c>
      <c r="C2" s="21">
        <v>311</v>
      </c>
      <c r="D2" s="21">
        <v>308</v>
      </c>
      <c r="E2" s="21">
        <v>299</v>
      </c>
    </row>
    <row r="3" spans="1:12" x14ac:dyDescent="0.35">
      <c r="A3" s="28">
        <v>2</v>
      </c>
      <c r="B3" s="21">
        <v>314</v>
      </c>
      <c r="C3" s="21">
        <v>309</v>
      </c>
      <c r="D3" s="21">
        <v>307</v>
      </c>
      <c r="E3" s="21">
        <v>287</v>
      </c>
      <c r="G3" s="41" t="s">
        <v>139</v>
      </c>
      <c r="H3" s="42" t="s">
        <v>141</v>
      </c>
      <c r="I3" s="40">
        <v>3</v>
      </c>
      <c r="J3" s="40"/>
      <c r="K3" s="42" t="s">
        <v>145</v>
      </c>
      <c r="L3" s="40">
        <f>E11</f>
        <v>4.333333333333333</v>
      </c>
    </row>
    <row r="4" spans="1:12" x14ac:dyDescent="0.35">
      <c r="A4" s="28">
        <v>3</v>
      </c>
      <c r="B4" s="21">
        <v>311</v>
      </c>
      <c r="C4" s="21">
        <v>305</v>
      </c>
      <c r="D4" s="21">
        <v>300</v>
      </c>
      <c r="E4" s="21">
        <v>301</v>
      </c>
      <c r="G4" s="41" t="s">
        <v>140</v>
      </c>
      <c r="H4" s="42" t="s">
        <v>142</v>
      </c>
      <c r="I4" s="40">
        <v>4</v>
      </c>
      <c r="J4" s="40"/>
      <c r="K4" s="42" t="s">
        <v>146</v>
      </c>
      <c r="L4" s="40">
        <f>E12</f>
        <v>6.666666666666667</v>
      </c>
    </row>
    <row r="5" spans="1:12" x14ac:dyDescent="0.35">
      <c r="A5" s="28">
        <v>4</v>
      </c>
      <c r="B5" s="21"/>
      <c r="C5" s="21">
        <v>307</v>
      </c>
      <c r="D5" s="21"/>
      <c r="E5" s="21">
        <v>300</v>
      </c>
      <c r="G5" s="40"/>
      <c r="H5" s="42" t="s">
        <v>143</v>
      </c>
      <c r="I5" s="40">
        <v>3</v>
      </c>
      <c r="J5" s="40"/>
      <c r="K5" s="42" t="s">
        <v>147</v>
      </c>
      <c r="L5" s="40">
        <f>E13</f>
        <v>19</v>
      </c>
    </row>
    <row r="6" spans="1:12" x14ac:dyDescent="0.35">
      <c r="G6" s="40"/>
      <c r="H6" s="42" t="s">
        <v>144</v>
      </c>
      <c r="I6" s="40">
        <v>4</v>
      </c>
      <c r="J6" s="40"/>
      <c r="K6" s="42" t="s">
        <v>148</v>
      </c>
      <c r="L6" s="40">
        <f>E14</f>
        <v>42.916666666666664</v>
      </c>
    </row>
    <row r="7" spans="1:12" x14ac:dyDescent="0.35">
      <c r="A7" s="10" t="s">
        <v>87</v>
      </c>
      <c r="B7" s="10"/>
      <c r="C7" s="10"/>
      <c r="D7" s="10"/>
    </row>
    <row r="8" spans="1:12" x14ac:dyDescent="0.35">
      <c r="H8" s="33" t="s">
        <v>149</v>
      </c>
      <c r="I8">
        <f>((B11-1)*E11+(B12-1)*E12+(B13-1)*E13+(B14-1)*E14)/((B11-1)+(B12-1)+(B13-1)+(B14-1))</f>
        <v>19.541666666666664</v>
      </c>
    </row>
    <row r="9" spans="1:12" ht="15" thickBot="1" x14ac:dyDescent="0.4">
      <c r="A9" s="26" t="s">
        <v>88</v>
      </c>
      <c r="H9" s="33" t="s">
        <v>127</v>
      </c>
      <c r="I9">
        <f>1/(1+(1/(3*(I10-1))*(1/(B11-1)+1/(B12-1)+1/(B13-1)+1/(B14-1)-1/((B11-1)+(B12-1)+(B13-1)+(B14-1)))))</f>
        <v>0.8517350157728707</v>
      </c>
    </row>
    <row r="10" spans="1:12" x14ac:dyDescent="0.35">
      <c r="A10" s="38" t="s">
        <v>89</v>
      </c>
      <c r="B10" s="38" t="s">
        <v>90</v>
      </c>
      <c r="C10" s="38" t="s">
        <v>91</v>
      </c>
      <c r="D10" s="38" t="s">
        <v>92</v>
      </c>
      <c r="E10" s="38" t="s">
        <v>93</v>
      </c>
      <c r="H10" s="43" t="s">
        <v>126</v>
      </c>
      <c r="I10">
        <v>4</v>
      </c>
    </row>
    <row r="11" spans="1:12" x14ac:dyDescent="0.35">
      <c r="A11" s="22" t="s">
        <v>94</v>
      </c>
      <c r="B11" s="22">
        <v>3</v>
      </c>
      <c r="C11" s="22">
        <v>935</v>
      </c>
      <c r="D11" s="22">
        <v>311.66666666666669</v>
      </c>
      <c r="E11" s="22">
        <v>4.333333333333333</v>
      </c>
      <c r="H11" s="33" t="s">
        <v>150</v>
      </c>
      <c r="I11">
        <f>I9*((B11-1)*LN(I8/E11)+(B12-1)*LN(I8/E12)+(B13-1)*LN(I8/E13)+(B14-1)*LN(I8/E14))</f>
        <v>3.3514040252374215</v>
      </c>
    </row>
    <row r="12" spans="1:12" x14ac:dyDescent="0.35">
      <c r="A12" s="22" t="s">
        <v>95</v>
      </c>
      <c r="B12" s="22">
        <v>4</v>
      </c>
      <c r="C12" s="22">
        <v>1232</v>
      </c>
      <c r="D12" s="22">
        <v>308</v>
      </c>
      <c r="E12" s="22">
        <v>6.666666666666667</v>
      </c>
    </row>
    <row r="13" spans="1:12" x14ac:dyDescent="0.35">
      <c r="A13" s="22" t="s">
        <v>96</v>
      </c>
      <c r="B13" s="22">
        <v>3</v>
      </c>
      <c r="C13" s="22">
        <v>915</v>
      </c>
      <c r="D13" s="22">
        <v>305</v>
      </c>
      <c r="E13" s="22">
        <v>19</v>
      </c>
      <c r="H13" s="44" t="s">
        <v>151</v>
      </c>
      <c r="I13" s="25"/>
      <c r="J13">
        <f>_xlfn.CHISQ.INV(1-0.05,I10-1)</f>
        <v>7.8147279032511774</v>
      </c>
    </row>
    <row r="14" spans="1:12" ht="15" thickBot="1" x14ac:dyDescent="0.4">
      <c r="A14" s="23" t="s">
        <v>138</v>
      </c>
      <c r="B14" s="23">
        <v>4</v>
      </c>
      <c r="C14" s="23">
        <v>1187</v>
      </c>
      <c r="D14" s="23">
        <v>296.75</v>
      </c>
      <c r="E14" s="23">
        <v>42.916666666666664</v>
      </c>
    </row>
    <row r="17" spans="1:8" ht="15" thickBot="1" x14ac:dyDescent="0.4">
      <c r="A17" s="26" t="s">
        <v>81</v>
      </c>
      <c r="B17" s="26"/>
    </row>
    <row r="18" spans="1:8" x14ac:dyDescent="0.35">
      <c r="A18" s="38" t="s">
        <v>97</v>
      </c>
      <c r="B18" s="38" t="s">
        <v>98</v>
      </c>
      <c r="C18" s="38" t="s">
        <v>99</v>
      </c>
      <c r="D18" s="38" t="s">
        <v>100</v>
      </c>
      <c r="E18" s="38" t="s">
        <v>101</v>
      </c>
      <c r="F18" s="38" t="s">
        <v>102</v>
      </c>
      <c r="G18" s="38" t="s">
        <v>103</v>
      </c>
    </row>
    <row r="19" spans="1:8" x14ac:dyDescent="0.35">
      <c r="A19" s="22" t="s">
        <v>104</v>
      </c>
      <c r="B19" s="22">
        <v>441.5119047619047</v>
      </c>
      <c r="C19" s="22">
        <v>3</v>
      </c>
      <c r="D19" s="22">
        <v>147.17063492063491</v>
      </c>
      <c r="E19" s="22">
        <v>7.531119910650828</v>
      </c>
      <c r="F19" s="22">
        <v>6.346747110468752E-3</v>
      </c>
      <c r="G19" s="22">
        <v>3.7082648190468448</v>
      </c>
    </row>
    <row r="20" spans="1:8" x14ac:dyDescent="0.35">
      <c r="A20" s="22" t="s">
        <v>105</v>
      </c>
      <c r="B20" s="22">
        <v>195.41666666666666</v>
      </c>
      <c r="C20" s="22">
        <v>10</v>
      </c>
      <c r="D20" s="22">
        <v>19.541666666666664</v>
      </c>
      <c r="E20" s="22"/>
      <c r="F20" s="22"/>
      <c r="G20" s="22"/>
    </row>
    <row r="21" spans="1:8" x14ac:dyDescent="0.35">
      <c r="A21" s="22"/>
      <c r="B21" s="22"/>
      <c r="C21" s="22"/>
      <c r="D21" s="22"/>
      <c r="E21" s="22"/>
      <c r="F21" s="22"/>
      <c r="G21" s="22"/>
    </row>
    <row r="22" spans="1:8" ht="15" thickBot="1" x14ac:dyDescent="0.4">
      <c r="A22" s="23" t="s">
        <v>106</v>
      </c>
      <c r="B22" s="23">
        <v>636.92857142857133</v>
      </c>
      <c r="C22" s="23">
        <v>13</v>
      </c>
      <c r="D22" s="23"/>
      <c r="E22" s="23"/>
      <c r="F22" s="23"/>
      <c r="G22" s="23"/>
    </row>
    <row r="25" spans="1:8" x14ac:dyDescent="0.35">
      <c r="A25" s="45"/>
    </row>
    <row r="26" spans="1:8" x14ac:dyDescent="0.35">
      <c r="A26" s="21"/>
      <c r="B26" s="36" t="s">
        <v>109</v>
      </c>
      <c r="C26" s="36" t="s">
        <v>110</v>
      </c>
      <c r="E26" t="s">
        <v>113</v>
      </c>
    </row>
    <row r="27" spans="1:8" x14ac:dyDescent="0.35">
      <c r="A27" s="36" t="s">
        <v>108</v>
      </c>
      <c r="B27" s="27">
        <v>650000</v>
      </c>
      <c r="C27" s="27">
        <v>620000</v>
      </c>
    </row>
    <row r="28" spans="1:8" x14ac:dyDescent="0.35">
      <c r="A28" s="21"/>
      <c r="B28" s="27">
        <v>600000</v>
      </c>
      <c r="C28" s="27">
        <v>600000</v>
      </c>
      <c r="E28" t="s">
        <v>88</v>
      </c>
      <c r="F28" t="s">
        <v>109</v>
      </c>
      <c r="G28" t="s">
        <v>110</v>
      </c>
      <c r="H28" t="s">
        <v>106</v>
      </c>
    </row>
    <row r="29" spans="1:8" ht="15" thickBot="1" x14ac:dyDescent="0.4">
      <c r="A29" s="21"/>
      <c r="B29" s="27">
        <v>650000</v>
      </c>
      <c r="C29" s="27">
        <v>590000</v>
      </c>
      <c r="E29" s="30" t="s">
        <v>108</v>
      </c>
      <c r="F29" s="30"/>
      <c r="G29" s="30"/>
      <c r="H29" s="30"/>
    </row>
    <row r="30" spans="1:8" x14ac:dyDescent="0.35">
      <c r="A30" s="36" t="s">
        <v>111</v>
      </c>
      <c r="B30" s="28">
        <v>620000</v>
      </c>
      <c r="C30" s="28">
        <v>580000</v>
      </c>
      <c r="E30" s="22" t="s">
        <v>90</v>
      </c>
      <c r="F30" s="22">
        <v>3</v>
      </c>
      <c r="G30" s="22">
        <v>3</v>
      </c>
      <c r="H30" s="22">
        <v>6</v>
      </c>
    </row>
    <row r="31" spans="1:8" x14ac:dyDescent="0.35">
      <c r="A31" s="21"/>
      <c r="B31" s="28">
        <v>630000</v>
      </c>
      <c r="C31" s="28">
        <v>580000</v>
      </c>
      <c r="E31" s="22" t="s">
        <v>91</v>
      </c>
      <c r="F31" s="22">
        <v>1900000</v>
      </c>
      <c r="G31" s="22">
        <v>1810000</v>
      </c>
      <c r="H31" s="22">
        <v>3710000</v>
      </c>
    </row>
    <row r="32" spans="1:8" x14ac:dyDescent="0.35">
      <c r="A32" s="21"/>
      <c r="B32" s="28">
        <v>600000</v>
      </c>
      <c r="C32" s="28">
        <v>580000</v>
      </c>
      <c r="E32" s="22" t="s">
        <v>92</v>
      </c>
      <c r="F32" s="22">
        <v>633333.33333333337</v>
      </c>
      <c r="G32" s="22">
        <v>603333.33333333337</v>
      </c>
      <c r="H32" s="22">
        <v>618333.33333333337</v>
      </c>
    </row>
    <row r="33" spans="1:9" x14ac:dyDescent="0.35">
      <c r="A33" s="36" t="s">
        <v>112</v>
      </c>
      <c r="B33" s="29">
        <v>521000</v>
      </c>
      <c r="C33" s="29">
        <v>510000</v>
      </c>
      <c r="E33" s="22" t="s">
        <v>93</v>
      </c>
      <c r="F33" s="22">
        <v>833333333.33333337</v>
      </c>
      <c r="G33" s="22">
        <v>233333333.33333331</v>
      </c>
      <c r="H33" s="22">
        <v>696666666.66666675</v>
      </c>
    </row>
    <row r="34" spans="1:9" x14ac:dyDescent="0.35">
      <c r="A34" s="21"/>
      <c r="B34" s="29">
        <v>520000</v>
      </c>
      <c r="C34" s="29">
        <v>520000</v>
      </c>
      <c r="E34" s="22"/>
      <c r="F34" s="22"/>
      <c r="G34" s="22"/>
      <c r="H34" s="22"/>
    </row>
    <row r="35" spans="1:9" ht="15" thickBot="1" x14ac:dyDescent="0.4">
      <c r="A35" s="21"/>
      <c r="B35" s="29">
        <f>(50+6)*10000</f>
        <v>560000</v>
      </c>
      <c r="C35" s="29">
        <v>500000</v>
      </c>
      <c r="E35" s="30" t="s">
        <v>111</v>
      </c>
      <c r="F35" s="30"/>
      <c r="G35" s="30"/>
      <c r="H35" s="30"/>
    </row>
    <row r="36" spans="1:9" x14ac:dyDescent="0.35">
      <c r="E36" s="22" t="s">
        <v>90</v>
      </c>
      <c r="F36" s="22">
        <v>3</v>
      </c>
      <c r="G36" s="22">
        <v>3</v>
      </c>
      <c r="H36" s="22">
        <v>6</v>
      </c>
    </row>
    <row r="37" spans="1:9" x14ac:dyDescent="0.35">
      <c r="E37" s="22" t="s">
        <v>91</v>
      </c>
      <c r="F37" s="22">
        <v>1850000</v>
      </c>
      <c r="G37" s="22">
        <v>1740000</v>
      </c>
      <c r="H37" s="22">
        <v>3590000</v>
      </c>
    </row>
    <row r="38" spans="1:9" x14ac:dyDescent="0.35">
      <c r="E38" s="22" t="s">
        <v>92</v>
      </c>
      <c r="F38" s="22">
        <v>616666.66666666663</v>
      </c>
      <c r="G38" s="22">
        <v>580000</v>
      </c>
      <c r="H38" s="22">
        <v>598333.33333333337</v>
      </c>
    </row>
    <row r="39" spans="1:9" x14ac:dyDescent="0.35">
      <c r="E39" s="22" t="s">
        <v>93</v>
      </c>
      <c r="F39" s="22">
        <v>233333333.33333331</v>
      </c>
      <c r="G39" s="22">
        <v>0</v>
      </c>
      <c r="H39" s="22">
        <v>496666666.66666669</v>
      </c>
    </row>
    <row r="40" spans="1:9" x14ac:dyDescent="0.35">
      <c r="E40" s="22"/>
      <c r="F40" s="22"/>
      <c r="G40" s="22"/>
      <c r="H40" s="22"/>
    </row>
    <row r="41" spans="1:9" ht="15" thickBot="1" x14ac:dyDescent="0.4">
      <c r="E41" s="30" t="s">
        <v>112</v>
      </c>
      <c r="F41" s="30"/>
      <c r="G41" s="30"/>
      <c r="H41" s="30"/>
    </row>
    <row r="42" spans="1:9" x14ac:dyDescent="0.35">
      <c r="E42" s="22" t="s">
        <v>90</v>
      </c>
      <c r="F42" s="22">
        <v>3</v>
      </c>
      <c r="G42" s="22">
        <v>3</v>
      </c>
      <c r="H42" s="22">
        <v>6</v>
      </c>
    </row>
    <row r="43" spans="1:9" x14ac:dyDescent="0.35">
      <c r="E43" s="22" t="s">
        <v>91</v>
      </c>
      <c r="F43" s="22">
        <v>1601000</v>
      </c>
      <c r="G43" s="22">
        <v>1530000</v>
      </c>
      <c r="H43" s="22">
        <v>3131000</v>
      </c>
    </row>
    <row r="44" spans="1:9" x14ac:dyDescent="0.35">
      <c r="E44" s="22" t="s">
        <v>92</v>
      </c>
      <c r="F44" s="22">
        <v>533666.66666666663</v>
      </c>
      <c r="G44" s="22">
        <v>510000</v>
      </c>
      <c r="H44" s="22">
        <v>521833.33333333331</v>
      </c>
    </row>
    <row r="45" spans="1:9" x14ac:dyDescent="0.35">
      <c r="E45" s="22" t="s">
        <v>93</v>
      </c>
      <c r="F45" s="22">
        <v>520333333.33333331</v>
      </c>
      <c r="G45" s="22">
        <v>100000000</v>
      </c>
      <c r="H45" s="22">
        <v>416166666.66666669</v>
      </c>
    </row>
    <row r="46" spans="1:9" x14ac:dyDescent="0.35">
      <c r="E46" s="22"/>
      <c r="F46" s="22"/>
      <c r="G46" s="22"/>
      <c r="H46" s="22"/>
    </row>
    <row r="47" spans="1:9" ht="15" thickBot="1" x14ac:dyDescent="0.4">
      <c r="E47" s="30" t="s">
        <v>106</v>
      </c>
      <c r="F47" s="30"/>
      <c r="G47" s="30"/>
      <c r="H47" s="30"/>
      <c r="I47" s="30"/>
    </row>
    <row r="48" spans="1:9" x14ac:dyDescent="0.35">
      <c r="E48" s="22" t="s">
        <v>90</v>
      </c>
      <c r="F48" s="22">
        <v>9</v>
      </c>
      <c r="G48" s="22">
        <v>9</v>
      </c>
      <c r="H48" s="22"/>
      <c r="I48" s="22"/>
    </row>
    <row r="49" spans="5:11" x14ac:dyDescent="0.35">
      <c r="E49" s="22" t="s">
        <v>91</v>
      </c>
      <c r="F49" s="22">
        <v>5351000</v>
      </c>
      <c r="G49" s="22">
        <v>5080000</v>
      </c>
      <c r="H49" s="22"/>
      <c r="I49" s="22"/>
    </row>
    <row r="50" spans="5:11" x14ac:dyDescent="0.35">
      <c r="E50" s="22" t="s">
        <v>92</v>
      </c>
      <c r="F50" s="22">
        <v>594555.5555555555</v>
      </c>
      <c r="G50" s="22">
        <v>564444.4444444445</v>
      </c>
      <c r="H50" s="22"/>
      <c r="I50" s="22"/>
    </row>
    <row r="51" spans="5:11" x14ac:dyDescent="0.35">
      <c r="E51" s="22" t="s">
        <v>93</v>
      </c>
      <c r="F51" s="22">
        <v>2534277777.7777777</v>
      </c>
      <c r="G51" s="22">
        <v>1852777777.7777777</v>
      </c>
      <c r="H51" s="22"/>
      <c r="I51" s="22"/>
    </row>
    <row r="52" spans="5:11" x14ac:dyDescent="0.35">
      <c r="E52" s="22"/>
      <c r="F52" s="22"/>
      <c r="G52" s="22"/>
      <c r="H52" s="22"/>
      <c r="I52" s="22"/>
    </row>
    <row r="54" spans="5:11" ht="15" thickBot="1" x14ac:dyDescent="0.4">
      <c r="E54" s="26" t="s">
        <v>81</v>
      </c>
      <c r="F54" s="26"/>
    </row>
    <row r="55" spans="5:11" x14ac:dyDescent="0.35">
      <c r="E55" s="38" t="s">
        <v>97</v>
      </c>
      <c r="F55" s="38" t="s">
        <v>98</v>
      </c>
      <c r="G55" s="38" t="s">
        <v>99</v>
      </c>
      <c r="H55" s="38" t="s">
        <v>100</v>
      </c>
      <c r="I55" s="38" t="s">
        <v>101</v>
      </c>
      <c r="J55" s="38" t="s">
        <v>102</v>
      </c>
      <c r="K55" s="38" t="s">
        <v>103</v>
      </c>
    </row>
    <row r="56" spans="5:11" x14ac:dyDescent="0.35">
      <c r="E56" s="22" t="s">
        <v>114</v>
      </c>
      <c r="F56" s="22">
        <v>31129000000</v>
      </c>
      <c r="G56" s="22">
        <v>2</v>
      </c>
      <c r="H56" s="22">
        <v>15564500000</v>
      </c>
      <c r="I56" s="22">
        <v>48.630619684082632</v>
      </c>
      <c r="J56" s="22">
        <v>1.7550550422235994E-6</v>
      </c>
      <c r="K56" s="22">
        <v>3.8852938346523942</v>
      </c>
    </row>
    <row r="57" spans="5:11" x14ac:dyDescent="0.35">
      <c r="E57" s="22" t="s">
        <v>115</v>
      </c>
      <c r="F57" s="22">
        <v>4080055555.5555573</v>
      </c>
      <c r="G57" s="22">
        <v>1</v>
      </c>
      <c r="H57" s="22">
        <v>4080055555.5555573</v>
      </c>
      <c r="I57" s="22">
        <v>12.747960423537586</v>
      </c>
      <c r="J57" s="22">
        <v>3.8493597813295554E-3</v>
      </c>
      <c r="K57" s="22">
        <v>4.7472253467225149</v>
      </c>
    </row>
    <row r="58" spans="5:11" x14ac:dyDescent="0.35">
      <c r="E58" s="22" t="s">
        <v>116</v>
      </c>
      <c r="F58" s="22">
        <v>126777777.77777624</v>
      </c>
      <c r="G58" s="22">
        <v>2</v>
      </c>
      <c r="H58" s="22">
        <v>63388888.888888121</v>
      </c>
      <c r="I58" s="22">
        <v>0.1980558930741167</v>
      </c>
      <c r="J58" s="22">
        <v>0.82295212764554337</v>
      </c>
      <c r="K58" s="22">
        <v>3.8852938346523942</v>
      </c>
    </row>
    <row r="59" spans="5:11" x14ac:dyDescent="0.35">
      <c r="E59" s="22" t="s">
        <v>117</v>
      </c>
      <c r="F59" s="22">
        <v>3840666666.6666665</v>
      </c>
      <c r="G59" s="22">
        <v>12</v>
      </c>
      <c r="H59" s="22">
        <v>320055555.55555552</v>
      </c>
      <c r="I59" s="22"/>
      <c r="J59" s="22"/>
      <c r="K59" s="22"/>
    </row>
    <row r="60" spans="5:11" x14ac:dyDescent="0.35">
      <c r="E60" s="22"/>
      <c r="F60" s="22"/>
      <c r="G60" s="22"/>
      <c r="H60" s="22"/>
      <c r="I60" s="22"/>
      <c r="J60" s="22"/>
      <c r="K60" s="22"/>
    </row>
    <row r="61" spans="5:11" ht="15" thickBot="1" x14ac:dyDescent="0.4">
      <c r="E61" s="23" t="s">
        <v>106</v>
      </c>
      <c r="F61" s="23">
        <v>39176500000</v>
      </c>
      <c r="G61" s="23">
        <v>17</v>
      </c>
      <c r="H61" s="23"/>
      <c r="I61" s="23"/>
      <c r="J61" s="23"/>
      <c r="K61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DCE9-E052-47D9-BD08-FC4EED872698}">
  <dimension ref="A1:P298"/>
  <sheetViews>
    <sheetView topLeftCell="F25" workbookViewId="0">
      <selection activeCell="I43" sqref="I43"/>
    </sheetView>
  </sheetViews>
  <sheetFormatPr defaultColWidth="9.1796875" defaultRowHeight="14.5" x14ac:dyDescent="0.35"/>
  <cols>
    <col min="2" max="2" width="9.1796875" style="40"/>
    <col min="3" max="3" width="16.453125" style="40" customWidth="1"/>
    <col min="4" max="4" width="10" style="40" customWidth="1"/>
    <col min="5" max="5" width="11.26953125" style="40" customWidth="1"/>
    <col min="6" max="6" width="13.81640625" style="40" customWidth="1"/>
    <col min="7" max="7" width="9.1796875" style="40"/>
    <col min="8" max="8" width="14.1796875" style="40" customWidth="1"/>
    <col min="9" max="9" width="15.54296875" style="40" customWidth="1"/>
    <col min="10" max="16384" width="9.1796875" style="40"/>
  </cols>
  <sheetData>
    <row r="1" spans="1:13" x14ac:dyDescent="0.35">
      <c r="A1" t="s">
        <v>101</v>
      </c>
      <c r="C1" s="47" t="s">
        <v>152</v>
      </c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35">
      <c r="A2" t="s">
        <v>101</v>
      </c>
      <c r="C2" s="46">
        <v>6</v>
      </c>
    </row>
    <row r="3" spans="1:13" x14ac:dyDescent="0.35">
      <c r="A3" t="s">
        <v>101</v>
      </c>
      <c r="C3" s="48" t="s">
        <v>153</v>
      </c>
      <c r="D3" s="47"/>
      <c r="E3" s="47"/>
      <c r="F3" s="47"/>
      <c r="G3" s="47"/>
    </row>
    <row r="4" spans="1:13" x14ac:dyDescent="0.35">
      <c r="A4" t="s">
        <v>101</v>
      </c>
      <c r="C4" s="46">
        <f>COUNTA(A:A)</f>
        <v>298</v>
      </c>
    </row>
    <row r="5" spans="1:13" x14ac:dyDescent="0.35">
      <c r="A5" t="s">
        <v>101</v>
      </c>
      <c r="C5" s="48" t="s">
        <v>154</v>
      </c>
      <c r="D5" s="47"/>
      <c r="E5" s="47"/>
      <c r="F5" s="47"/>
      <c r="G5" s="47"/>
      <c r="H5" s="47"/>
      <c r="I5" s="47"/>
    </row>
    <row r="6" spans="1:13" x14ac:dyDescent="0.35">
      <c r="A6" t="s">
        <v>101</v>
      </c>
      <c r="C6" s="46">
        <v>22</v>
      </c>
      <c r="D6" s="40" t="s">
        <v>155</v>
      </c>
    </row>
    <row r="7" spans="1:13" x14ac:dyDescent="0.35">
      <c r="A7" t="s">
        <v>101</v>
      </c>
      <c r="C7" s="48" t="s">
        <v>429</v>
      </c>
      <c r="D7" s="47"/>
      <c r="E7" s="47"/>
      <c r="F7" s="47"/>
      <c r="G7" s="47"/>
    </row>
    <row r="8" spans="1:13" x14ac:dyDescent="0.35">
      <c r="A8" t="s">
        <v>101</v>
      </c>
      <c r="C8" s="46">
        <f>COUNTIF(A:A,"B")/C4</f>
        <v>0.21476510067114093</v>
      </c>
    </row>
    <row r="9" spans="1:13" x14ac:dyDescent="0.35">
      <c r="A9" t="s">
        <v>101</v>
      </c>
      <c r="C9" s="48" t="s">
        <v>156</v>
      </c>
      <c r="D9" s="47"/>
      <c r="E9" s="47"/>
      <c r="F9" s="47"/>
      <c r="G9" s="47"/>
      <c r="H9" s="47"/>
      <c r="I9" s="47"/>
      <c r="J9" s="47"/>
      <c r="K9" s="47"/>
    </row>
    <row r="10" spans="1:13" x14ac:dyDescent="0.35">
      <c r="A10" t="s">
        <v>101</v>
      </c>
      <c r="C10" s="46">
        <f>D29</f>
        <v>0.2613903976014253</v>
      </c>
    </row>
    <row r="11" spans="1:13" x14ac:dyDescent="0.35">
      <c r="A11" t="s">
        <v>101</v>
      </c>
      <c r="C11" s="48" t="s">
        <v>157</v>
      </c>
      <c r="D11" s="47"/>
      <c r="E11" s="47"/>
      <c r="F11" s="47"/>
      <c r="G11" s="47"/>
      <c r="H11" s="47"/>
      <c r="I11" s="47"/>
      <c r="J11" s="47"/>
      <c r="K11" s="47"/>
    </row>
    <row r="12" spans="1:13" x14ac:dyDescent="0.35">
      <c r="A12" t="s">
        <v>101</v>
      </c>
      <c r="C12" s="46">
        <f>D28</f>
        <v>0.16813980374085657</v>
      </c>
    </row>
    <row r="13" spans="1:13" ht="18.75" customHeight="1" x14ac:dyDescent="0.35">
      <c r="A13" t="s">
        <v>101</v>
      </c>
      <c r="C13" s="48" t="s">
        <v>158</v>
      </c>
      <c r="D13" s="47"/>
      <c r="E13" s="47"/>
      <c r="F13" s="47"/>
      <c r="G13" s="47"/>
      <c r="H13" s="47"/>
      <c r="I13" s="70" t="s">
        <v>167</v>
      </c>
      <c r="J13" s="70"/>
      <c r="K13" s="70"/>
      <c r="L13" s="70"/>
    </row>
    <row r="14" spans="1:13" x14ac:dyDescent="0.35">
      <c r="A14" t="s">
        <v>101</v>
      </c>
      <c r="C14" s="46">
        <f>CHIINV(0.1,3)</f>
        <v>6.2513886311703235</v>
      </c>
      <c r="I14" s="70"/>
      <c r="J14" s="70"/>
      <c r="K14" s="70"/>
      <c r="L14" s="70"/>
    </row>
    <row r="15" spans="1:13" x14ac:dyDescent="0.35">
      <c r="A15" t="s">
        <v>101</v>
      </c>
      <c r="C15" s="48" t="s">
        <v>159</v>
      </c>
      <c r="D15" s="47"/>
      <c r="E15" s="47"/>
      <c r="F15" s="47"/>
      <c r="I15" s="70"/>
      <c r="J15" s="70"/>
      <c r="K15" s="70"/>
      <c r="L15" s="70"/>
    </row>
    <row r="16" spans="1:13" x14ac:dyDescent="0.35">
      <c r="A16" t="s">
        <v>101</v>
      </c>
      <c r="C16" s="46">
        <f>C2-1</f>
        <v>5</v>
      </c>
      <c r="I16" s="70"/>
      <c r="J16" s="70"/>
      <c r="K16" s="70"/>
      <c r="L16" s="70"/>
    </row>
    <row r="17" spans="1:16" x14ac:dyDescent="0.35">
      <c r="A17" t="s">
        <v>101</v>
      </c>
      <c r="C17" s="48" t="s">
        <v>160</v>
      </c>
      <c r="D17" s="47"/>
      <c r="E17" s="47"/>
      <c r="F17" s="47"/>
      <c r="G17" s="47"/>
      <c r="I17" s="70"/>
      <c r="J17" s="70"/>
      <c r="K17" s="70"/>
      <c r="L17" s="70"/>
    </row>
    <row r="18" spans="1:16" x14ac:dyDescent="0.35">
      <c r="A18" t="s">
        <v>101</v>
      </c>
      <c r="C18" s="46">
        <f>I40</f>
        <v>21.76733780760626</v>
      </c>
    </row>
    <row r="19" spans="1:16" x14ac:dyDescent="0.35">
      <c r="A19" t="s">
        <v>101</v>
      </c>
      <c r="C19" s="48" t="s">
        <v>161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1:16" x14ac:dyDescent="0.35">
      <c r="A20" t="s">
        <v>101</v>
      </c>
      <c r="C20" s="46">
        <v>1</v>
      </c>
    </row>
    <row r="21" spans="1:16" x14ac:dyDescent="0.35">
      <c r="A21" t="s">
        <v>101</v>
      </c>
      <c r="D21" s="50" t="s">
        <v>162</v>
      </c>
      <c r="E21" s="50" t="s">
        <v>163</v>
      </c>
    </row>
    <row r="22" spans="1:16" x14ac:dyDescent="0.35">
      <c r="A22" t="s">
        <v>101</v>
      </c>
      <c r="C22" s="50" t="s">
        <v>51</v>
      </c>
      <c r="D22" s="51">
        <f>COUNTIF(A:A,"M")</f>
        <v>0</v>
      </c>
      <c r="E22" s="49">
        <f>D22/$C$4</f>
        <v>0</v>
      </c>
      <c r="F22" s="20" t="s">
        <v>26</v>
      </c>
      <c r="G22" s="40">
        <v>0.95</v>
      </c>
      <c r="H22" s="20" t="s">
        <v>27</v>
      </c>
      <c r="I22" s="40">
        <f>C4</f>
        <v>298</v>
      </c>
    </row>
    <row r="23" spans="1:16" x14ac:dyDescent="0.35">
      <c r="A23" t="s">
        <v>101</v>
      </c>
      <c r="C23" s="50" t="s">
        <v>53</v>
      </c>
      <c r="D23" s="51">
        <f>COUNTIF(A:A,"B")</f>
        <v>64</v>
      </c>
      <c r="E23" s="49">
        <f>D23/$C$4</f>
        <v>0.21476510067114093</v>
      </c>
    </row>
    <row r="24" spans="1:16" x14ac:dyDescent="0.35">
      <c r="A24" t="s">
        <v>101</v>
      </c>
      <c r="C24" s="50" t="s">
        <v>54</v>
      </c>
      <c r="D24" s="51">
        <f>COUNTIF(A:A,"Child")</f>
        <v>0</v>
      </c>
      <c r="E24" s="49">
        <f>D24/$C$4</f>
        <v>0</v>
      </c>
    </row>
    <row r="25" spans="1:16" x14ac:dyDescent="0.35">
      <c r="A25" t="s">
        <v>101</v>
      </c>
    </row>
    <row r="26" spans="1:16" x14ac:dyDescent="0.35">
      <c r="A26" t="s">
        <v>101</v>
      </c>
      <c r="C26" s="52" t="s">
        <v>164</v>
      </c>
      <c r="D26" s="40">
        <f>_xlfn.NORM.S.INV((1+G22)/2)</f>
        <v>1.9599639845400536</v>
      </c>
    </row>
    <row r="27" spans="1:16" x14ac:dyDescent="0.35">
      <c r="A27" t="s">
        <v>101</v>
      </c>
    </row>
    <row r="28" spans="1:16" x14ac:dyDescent="0.35">
      <c r="A28" t="s">
        <v>101</v>
      </c>
      <c r="C28" s="52" t="s">
        <v>165</v>
      </c>
      <c r="D28" s="40">
        <f>E23-D26*SQRT(E23*(1-E23)/I22)</f>
        <v>0.16813980374085657</v>
      </c>
    </row>
    <row r="29" spans="1:16" x14ac:dyDescent="0.35">
      <c r="A29" t="s">
        <v>101</v>
      </c>
      <c r="C29" s="52" t="s">
        <v>166</v>
      </c>
      <c r="D29" s="40">
        <f>E23+D26*SQRT(E23*(1-E23)/I22)</f>
        <v>0.2613903976014253</v>
      </c>
    </row>
    <row r="30" spans="1:16" x14ac:dyDescent="0.35">
      <c r="A30" t="s">
        <v>101</v>
      </c>
    </row>
    <row r="31" spans="1:16" x14ac:dyDescent="0.35">
      <c r="A31" t="s">
        <v>101</v>
      </c>
    </row>
    <row r="32" spans="1:16" x14ac:dyDescent="0.35">
      <c r="A32" t="s">
        <v>101</v>
      </c>
      <c r="C32" s="12" t="s">
        <v>44</v>
      </c>
      <c r="D32" s="12" t="s">
        <v>45</v>
      </c>
      <c r="E32" s="12" t="s">
        <v>46</v>
      </c>
      <c r="F32" s="12" t="s">
        <v>47</v>
      </c>
      <c r="G32" s="12" t="s">
        <v>48</v>
      </c>
      <c r="H32" s="12" t="s">
        <v>49</v>
      </c>
      <c r="I32" s="12" t="s">
        <v>50</v>
      </c>
    </row>
    <row r="33" spans="1:9" x14ac:dyDescent="0.35">
      <c r="A33" t="s">
        <v>101</v>
      </c>
      <c r="C33" s="50" t="s">
        <v>51</v>
      </c>
      <c r="D33" s="51">
        <f>COUNTIF(A:A,"A")</f>
        <v>45</v>
      </c>
      <c r="E33" s="11">
        <f>1/$D$42</f>
        <v>0.16666666666666666</v>
      </c>
      <c r="F33" s="11">
        <f>$D$40*E33</f>
        <v>49.666666666666664</v>
      </c>
      <c r="G33" s="11">
        <f>F33-D33</f>
        <v>4.6666666666666643</v>
      </c>
      <c r="H33" s="11">
        <f>G33^2</f>
        <v>21.777777777777757</v>
      </c>
      <c r="I33" s="11">
        <f>H33/F33</f>
        <v>0.43847874720357904</v>
      </c>
    </row>
    <row r="34" spans="1:9" x14ac:dyDescent="0.35">
      <c r="A34" t="s">
        <v>101</v>
      </c>
      <c r="C34" s="50" t="s">
        <v>53</v>
      </c>
      <c r="D34" s="51">
        <f>COUNTIF(A:A,"B")</f>
        <v>64</v>
      </c>
      <c r="E34" s="11">
        <f t="shared" ref="E34:E38" si="0">1/$D$42</f>
        <v>0.16666666666666666</v>
      </c>
      <c r="F34" s="11">
        <f t="shared" ref="F34:F38" si="1">$D$40*E34</f>
        <v>49.666666666666664</v>
      </c>
      <c r="G34" s="11">
        <f t="shared" ref="G34:G38" si="2">F34-D34</f>
        <v>-14.333333333333336</v>
      </c>
      <c r="H34" s="11">
        <f t="shared" ref="H34:H37" si="3">G34^2</f>
        <v>205.44444444444451</v>
      </c>
      <c r="I34" s="11">
        <f t="shared" ref="I34:I38" si="4">H34/F34</f>
        <v>4.1364653243847886</v>
      </c>
    </row>
    <row r="35" spans="1:9" x14ac:dyDescent="0.35">
      <c r="A35" t="s">
        <v>101</v>
      </c>
      <c r="C35" s="50" t="s">
        <v>54</v>
      </c>
      <c r="D35" s="51">
        <f>COUNTIF(A:A,"C")</f>
        <v>25</v>
      </c>
      <c r="E35" s="11">
        <f t="shared" si="0"/>
        <v>0.16666666666666666</v>
      </c>
      <c r="F35" s="11">
        <f t="shared" si="1"/>
        <v>49.666666666666664</v>
      </c>
      <c r="G35" s="11">
        <f t="shared" si="2"/>
        <v>24.666666666666664</v>
      </c>
      <c r="H35" s="11">
        <f t="shared" si="3"/>
        <v>608.44444444444434</v>
      </c>
      <c r="I35" s="11">
        <f t="shared" si="4"/>
        <v>12.25055928411633</v>
      </c>
    </row>
    <row r="36" spans="1:9" x14ac:dyDescent="0.35">
      <c r="A36" t="s">
        <v>101</v>
      </c>
      <c r="C36" s="50" t="s">
        <v>52</v>
      </c>
      <c r="D36" s="51">
        <f>COUNTIF(A:A,"D")</f>
        <v>34</v>
      </c>
      <c r="E36" s="11">
        <f t="shared" si="0"/>
        <v>0.16666666666666666</v>
      </c>
      <c r="F36" s="11">
        <f t="shared" si="1"/>
        <v>49.666666666666664</v>
      </c>
      <c r="G36" s="11">
        <f t="shared" si="2"/>
        <v>15.666666666666664</v>
      </c>
      <c r="H36" s="11">
        <f t="shared" si="3"/>
        <v>245.44444444444437</v>
      </c>
      <c r="I36" s="11">
        <f t="shared" si="4"/>
        <v>4.9418344519015651</v>
      </c>
    </row>
    <row r="37" spans="1:9" x14ac:dyDescent="0.35">
      <c r="A37" t="s">
        <v>101</v>
      </c>
      <c r="C37" s="50" t="s">
        <v>431</v>
      </c>
      <c r="D37" s="51">
        <f>COUNTIF(A:A,"E")</f>
        <v>90</v>
      </c>
      <c r="E37" s="11">
        <f t="shared" si="0"/>
        <v>0.16666666666666666</v>
      </c>
      <c r="F37" s="11">
        <f t="shared" si="1"/>
        <v>49.666666666666664</v>
      </c>
      <c r="G37" s="11">
        <f t="shared" si="2"/>
        <v>-40.333333333333336</v>
      </c>
      <c r="H37" s="11">
        <f t="shared" si="3"/>
        <v>1626.7777777777781</v>
      </c>
      <c r="I37" s="11">
        <f t="shared" si="4"/>
        <v>32.753914988814323</v>
      </c>
    </row>
    <row r="38" spans="1:9" x14ac:dyDescent="0.35">
      <c r="A38" t="s">
        <v>101</v>
      </c>
      <c r="C38" s="50" t="s">
        <v>101</v>
      </c>
      <c r="D38" s="51">
        <f>COUNTIF(A:A,"F")</f>
        <v>40</v>
      </c>
      <c r="E38" s="11">
        <f t="shared" si="0"/>
        <v>0.16666666666666666</v>
      </c>
      <c r="F38" s="11">
        <f t="shared" si="1"/>
        <v>49.666666666666664</v>
      </c>
      <c r="G38" s="11">
        <f t="shared" si="2"/>
        <v>9.6666666666666643</v>
      </c>
      <c r="H38" s="11">
        <f>G38^2</f>
        <v>93.4444444444444</v>
      </c>
      <c r="I38" s="11">
        <f t="shared" si="4"/>
        <v>1.8814317673378067</v>
      </c>
    </row>
    <row r="39" spans="1:9" x14ac:dyDescent="0.35">
      <c r="A39" t="s">
        <v>101</v>
      </c>
      <c r="C39"/>
      <c r="D39"/>
      <c r="E39"/>
      <c r="F39"/>
      <c r="G39"/>
      <c r="H39"/>
      <c r="I39"/>
    </row>
    <row r="40" spans="1:9" x14ac:dyDescent="0.35">
      <c r="A40" t="s">
        <v>101</v>
      </c>
      <c r="C40" s="5" t="s">
        <v>55</v>
      </c>
      <c r="D40" s="10">
        <f>SUM(D33:D38)</f>
        <v>298</v>
      </c>
      <c r="E40">
        <f>SUM(E33:E38)</f>
        <v>0.99999999999999989</v>
      </c>
      <c r="F40"/>
      <c r="G40" s="53"/>
      <c r="H40" s="5" t="s">
        <v>56</v>
      </c>
      <c r="I40" s="10">
        <f>SUM(I33:I36)</f>
        <v>21.76733780760626</v>
      </c>
    </row>
    <row r="41" spans="1:9" x14ac:dyDescent="0.35">
      <c r="A41" t="s">
        <v>431</v>
      </c>
      <c r="C41"/>
      <c r="D41"/>
      <c r="E41"/>
      <c r="F41"/>
      <c r="G41"/>
      <c r="H41"/>
      <c r="I41"/>
    </row>
    <row r="42" spans="1:9" x14ac:dyDescent="0.35">
      <c r="A42" t="s">
        <v>431</v>
      </c>
      <c r="C42" s="5" t="s">
        <v>59</v>
      </c>
      <c r="D42" s="10">
        <f>COUNTA(C33:C38)</f>
        <v>6</v>
      </c>
      <c r="E42"/>
      <c r="F42"/>
      <c r="G42"/>
      <c r="H42" s="5" t="s">
        <v>57</v>
      </c>
      <c r="I42" s="10">
        <f>CHIINV(0.1,D42-1)</f>
        <v>9.2363568997811178</v>
      </c>
    </row>
    <row r="43" spans="1:9" x14ac:dyDescent="0.35">
      <c r="A43" t="s">
        <v>431</v>
      </c>
      <c r="C43"/>
      <c r="D43"/>
      <c r="E43"/>
      <c r="F43"/>
      <c r="G43"/>
      <c r="H43"/>
      <c r="I43"/>
    </row>
    <row r="44" spans="1:9" x14ac:dyDescent="0.35">
      <c r="A44" t="s">
        <v>431</v>
      </c>
      <c r="C44"/>
      <c r="D44"/>
      <c r="E44"/>
      <c r="F44"/>
      <c r="G44"/>
      <c r="H44" s="9" t="s">
        <v>430</v>
      </c>
      <c r="I44" s="9"/>
    </row>
    <row r="45" spans="1:9" x14ac:dyDescent="0.35">
      <c r="A45" t="s">
        <v>431</v>
      </c>
    </row>
    <row r="46" spans="1:9" x14ac:dyDescent="0.35">
      <c r="A46" t="s">
        <v>431</v>
      </c>
    </row>
    <row r="47" spans="1:9" x14ac:dyDescent="0.35">
      <c r="A47" t="s">
        <v>431</v>
      </c>
    </row>
    <row r="48" spans="1:9" x14ac:dyDescent="0.35">
      <c r="A48" t="s">
        <v>431</v>
      </c>
    </row>
    <row r="49" spans="1:1" x14ac:dyDescent="0.35">
      <c r="A49" t="s">
        <v>431</v>
      </c>
    </row>
    <row r="50" spans="1:1" x14ac:dyDescent="0.35">
      <c r="A50" t="s">
        <v>431</v>
      </c>
    </row>
    <row r="51" spans="1:1" x14ac:dyDescent="0.35">
      <c r="A51" t="s">
        <v>431</v>
      </c>
    </row>
    <row r="52" spans="1:1" x14ac:dyDescent="0.35">
      <c r="A52" t="s">
        <v>431</v>
      </c>
    </row>
    <row r="53" spans="1:1" x14ac:dyDescent="0.35">
      <c r="A53" t="s">
        <v>431</v>
      </c>
    </row>
    <row r="54" spans="1:1" x14ac:dyDescent="0.35">
      <c r="A54" t="s">
        <v>431</v>
      </c>
    </row>
    <row r="55" spans="1:1" x14ac:dyDescent="0.35">
      <c r="A55" t="s">
        <v>431</v>
      </c>
    </row>
    <row r="56" spans="1:1" x14ac:dyDescent="0.35">
      <c r="A56" t="s">
        <v>431</v>
      </c>
    </row>
    <row r="57" spans="1:1" x14ac:dyDescent="0.35">
      <c r="A57" t="s">
        <v>431</v>
      </c>
    </row>
    <row r="58" spans="1:1" x14ac:dyDescent="0.35">
      <c r="A58" t="s">
        <v>431</v>
      </c>
    </row>
    <row r="59" spans="1:1" x14ac:dyDescent="0.35">
      <c r="A59" t="s">
        <v>431</v>
      </c>
    </row>
    <row r="60" spans="1:1" x14ac:dyDescent="0.35">
      <c r="A60" t="s">
        <v>431</v>
      </c>
    </row>
    <row r="61" spans="1:1" x14ac:dyDescent="0.35">
      <c r="A61" t="s">
        <v>431</v>
      </c>
    </row>
    <row r="62" spans="1:1" x14ac:dyDescent="0.35">
      <c r="A62" t="s">
        <v>431</v>
      </c>
    </row>
    <row r="63" spans="1:1" x14ac:dyDescent="0.35">
      <c r="A63" t="s">
        <v>431</v>
      </c>
    </row>
    <row r="64" spans="1:1" x14ac:dyDescent="0.35">
      <c r="A64" t="s">
        <v>431</v>
      </c>
    </row>
    <row r="65" spans="1:1" x14ac:dyDescent="0.35">
      <c r="A65" t="s">
        <v>431</v>
      </c>
    </row>
    <row r="66" spans="1:1" x14ac:dyDescent="0.35">
      <c r="A66" t="s">
        <v>431</v>
      </c>
    </row>
    <row r="67" spans="1:1" x14ac:dyDescent="0.35">
      <c r="A67" t="s">
        <v>431</v>
      </c>
    </row>
    <row r="68" spans="1:1" x14ac:dyDescent="0.35">
      <c r="A68" t="s">
        <v>431</v>
      </c>
    </row>
    <row r="69" spans="1:1" x14ac:dyDescent="0.35">
      <c r="A69" t="s">
        <v>431</v>
      </c>
    </row>
    <row r="70" spans="1:1" x14ac:dyDescent="0.35">
      <c r="A70" t="s">
        <v>431</v>
      </c>
    </row>
    <row r="71" spans="1:1" x14ac:dyDescent="0.35">
      <c r="A71" t="s">
        <v>431</v>
      </c>
    </row>
    <row r="72" spans="1:1" x14ac:dyDescent="0.35">
      <c r="A72" t="s">
        <v>431</v>
      </c>
    </row>
    <row r="73" spans="1:1" x14ac:dyDescent="0.35">
      <c r="A73" t="s">
        <v>431</v>
      </c>
    </row>
    <row r="74" spans="1:1" x14ac:dyDescent="0.35">
      <c r="A74" t="s">
        <v>431</v>
      </c>
    </row>
    <row r="75" spans="1:1" x14ac:dyDescent="0.35">
      <c r="A75" t="s">
        <v>431</v>
      </c>
    </row>
    <row r="76" spans="1:1" x14ac:dyDescent="0.35">
      <c r="A76" t="s">
        <v>431</v>
      </c>
    </row>
    <row r="77" spans="1:1" x14ac:dyDescent="0.35">
      <c r="A77" t="s">
        <v>431</v>
      </c>
    </row>
    <row r="78" spans="1:1" x14ac:dyDescent="0.35">
      <c r="A78" t="s">
        <v>431</v>
      </c>
    </row>
    <row r="79" spans="1:1" x14ac:dyDescent="0.35">
      <c r="A79" t="s">
        <v>431</v>
      </c>
    </row>
    <row r="80" spans="1:1" x14ac:dyDescent="0.35">
      <c r="A80" t="s">
        <v>431</v>
      </c>
    </row>
    <row r="81" spans="1:1" x14ac:dyDescent="0.35">
      <c r="A81" t="s">
        <v>431</v>
      </c>
    </row>
    <row r="82" spans="1:1" x14ac:dyDescent="0.35">
      <c r="A82" t="s">
        <v>431</v>
      </c>
    </row>
    <row r="83" spans="1:1" x14ac:dyDescent="0.35">
      <c r="A83" t="s">
        <v>431</v>
      </c>
    </row>
    <row r="84" spans="1:1" x14ac:dyDescent="0.35">
      <c r="A84" t="s">
        <v>431</v>
      </c>
    </row>
    <row r="85" spans="1:1" x14ac:dyDescent="0.35">
      <c r="A85" t="s">
        <v>431</v>
      </c>
    </row>
    <row r="86" spans="1:1" x14ac:dyDescent="0.35">
      <c r="A86" t="s">
        <v>431</v>
      </c>
    </row>
    <row r="87" spans="1:1" x14ac:dyDescent="0.35">
      <c r="A87" t="s">
        <v>431</v>
      </c>
    </row>
    <row r="88" spans="1:1" x14ac:dyDescent="0.35">
      <c r="A88" t="s">
        <v>431</v>
      </c>
    </row>
    <row r="89" spans="1:1" x14ac:dyDescent="0.35">
      <c r="A89" t="s">
        <v>431</v>
      </c>
    </row>
    <row r="90" spans="1:1" x14ac:dyDescent="0.35">
      <c r="A90" t="s">
        <v>431</v>
      </c>
    </row>
    <row r="91" spans="1:1" x14ac:dyDescent="0.35">
      <c r="A91" t="s">
        <v>431</v>
      </c>
    </row>
    <row r="92" spans="1:1" x14ac:dyDescent="0.35">
      <c r="A92" t="s">
        <v>431</v>
      </c>
    </row>
    <row r="93" spans="1:1" x14ac:dyDescent="0.35">
      <c r="A93" t="s">
        <v>431</v>
      </c>
    </row>
    <row r="94" spans="1:1" x14ac:dyDescent="0.35">
      <c r="A94" t="s">
        <v>431</v>
      </c>
    </row>
    <row r="95" spans="1:1" x14ac:dyDescent="0.35">
      <c r="A95" t="s">
        <v>431</v>
      </c>
    </row>
    <row r="96" spans="1:1" x14ac:dyDescent="0.35">
      <c r="A96" t="s">
        <v>431</v>
      </c>
    </row>
    <row r="97" spans="1:1" x14ac:dyDescent="0.35">
      <c r="A97" t="s">
        <v>431</v>
      </c>
    </row>
    <row r="98" spans="1:1" x14ac:dyDescent="0.35">
      <c r="A98" t="s">
        <v>431</v>
      </c>
    </row>
    <row r="99" spans="1:1" x14ac:dyDescent="0.35">
      <c r="A99" t="s">
        <v>431</v>
      </c>
    </row>
    <row r="100" spans="1:1" x14ac:dyDescent="0.35">
      <c r="A100" t="s">
        <v>431</v>
      </c>
    </row>
    <row r="101" spans="1:1" x14ac:dyDescent="0.35">
      <c r="A101" t="s">
        <v>431</v>
      </c>
    </row>
    <row r="102" spans="1:1" x14ac:dyDescent="0.35">
      <c r="A102" t="s">
        <v>431</v>
      </c>
    </row>
    <row r="103" spans="1:1" x14ac:dyDescent="0.35">
      <c r="A103" t="s">
        <v>431</v>
      </c>
    </row>
    <row r="104" spans="1:1" x14ac:dyDescent="0.35">
      <c r="A104" t="s">
        <v>431</v>
      </c>
    </row>
    <row r="105" spans="1:1" x14ac:dyDescent="0.35">
      <c r="A105" t="s">
        <v>431</v>
      </c>
    </row>
    <row r="106" spans="1:1" x14ac:dyDescent="0.35">
      <c r="A106" t="s">
        <v>431</v>
      </c>
    </row>
    <row r="107" spans="1:1" x14ac:dyDescent="0.35">
      <c r="A107" t="s">
        <v>431</v>
      </c>
    </row>
    <row r="108" spans="1:1" x14ac:dyDescent="0.35">
      <c r="A108" t="s">
        <v>431</v>
      </c>
    </row>
    <row r="109" spans="1:1" x14ac:dyDescent="0.35">
      <c r="A109" t="s">
        <v>431</v>
      </c>
    </row>
    <row r="110" spans="1:1" x14ac:dyDescent="0.35">
      <c r="A110" t="s">
        <v>431</v>
      </c>
    </row>
    <row r="111" spans="1:1" x14ac:dyDescent="0.35">
      <c r="A111" t="s">
        <v>431</v>
      </c>
    </row>
    <row r="112" spans="1:1" x14ac:dyDescent="0.35">
      <c r="A112" t="s">
        <v>431</v>
      </c>
    </row>
    <row r="113" spans="1:1" x14ac:dyDescent="0.35">
      <c r="A113" t="s">
        <v>431</v>
      </c>
    </row>
    <row r="114" spans="1:1" x14ac:dyDescent="0.35">
      <c r="A114" t="s">
        <v>431</v>
      </c>
    </row>
    <row r="115" spans="1:1" x14ac:dyDescent="0.35">
      <c r="A115" t="s">
        <v>431</v>
      </c>
    </row>
    <row r="116" spans="1:1" x14ac:dyDescent="0.35">
      <c r="A116" t="s">
        <v>431</v>
      </c>
    </row>
    <row r="117" spans="1:1" x14ac:dyDescent="0.35">
      <c r="A117" t="s">
        <v>431</v>
      </c>
    </row>
    <row r="118" spans="1:1" x14ac:dyDescent="0.35">
      <c r="A118" t="s">
        <v>431</v>
      </c>
    </row>
    <row r="119" spans="1:1" x14ac:dyDescent="0.35">
      <c r="A119" t="s">
        <v>431</v>
      </c>
    </row>
    <row r="120" spans="1:1" x14ac:dyDescent="0.35">
      <c r="A120" t="s">
        <v>431</v>
      </c>
    </row>
    <row r="121" spans="1:1" x14ac:dyDescent="0.35">
      <c r="A121" t="s">
        <v>431</v>
      </c>
    </row>
    <row r="122" spans="1:1" x14ac:dyDescent="0.35">
      <c r="A122" t="s">
        <v>431</v>
      </c>
    </row>
    <row r="123" spans="1:1" x14ac:dyDescent="0.35">
      <c r="A123" t="s">
        <v>431</v>
      </c>
    </row>
    <row r="124" spans="1:1" x14ac:dyDescent="0.35">
      <c r="A124" t="s">
        <v>431</v>
      </c>
    </row>
    <row r="125" spans="1:1" x14ac:dyDescent="0.35">
      <c r="A125" t="s">
        <v>431</v>
      </c>
    </row>
    <row r="126" spans="1:1" x14ac:dyDescent="0.35">
      <c r="A126" t="s">
        <v>431</v>
      </c>
    </row>
    <row r="127" spans="1:1" x14ac:dyDescent="0.35">
      <c r="A127" t="s">
        <v>431</v>
      </c>
    </row>
    <row r="128" spans="1:1" x14ac:dyDescent="0.35">
      <c r="A128" t="s">
        <v>431</v>
      </c>
    </row>
    <row r="129" spans="1:1" x14ac:dyDescent="0.35">
      <c r="A129" t="s">
        <v>431</v>
      </c>
    </row>
    <row r="130" spans="1:1" x14ac:dyDescent="0.35">
      <c r="A130" t="s">
        <v>431</v>
      </c>
    </row>
    <row r="131" spans="1:1" x14ac:dyDescent="0.35">
      <c r="A131" t="s">
        <v>52</v>
      </c>
    </row>
    <row r="132" spans="1:1" x14ac:dyDescent="0.35">
      <c r="A132" t="s">
        <v>52</v>
      </c>
    </row>
    <row r="133" spans="1:1" x14ac:dyDescent="0.35">
      <c r="A133" t="s">
        <v>52</v>
      </c>
    </row>
    <row r="134" spans="1:1" x14ac:dyDescent="0.35">
      <c r="A134" t="s">
        <v>52</v>
      </c>
    </row>
    <row r="135" spans="1:1" x14ac:dyDescent="0.35">
      <c r="A135" t="s">
        <v>52</v>
      </c>
    </row>
    <row r="136" spans="1:1" x14ac:dyDescent="0.35">
      <c r="A136" t="s">
        <v>52</v>
      </c>
    </row>
    <row r="137" spans="1:1" x14ac:dyDescent="0.35">
      <c r="A137" t="s">
        <v>52</v>
      </c>
    </row>
    <row r="138" spans="1:1" x14ac:dyDescent="0.35">
      <c r="A138" t="s">
        <v>52</v>
      </c>
    </row>
    <row r="139" spans="1:1" x14ac:dyDescent="0.35">
      <c r="A139" t="s">
        <v>52</v>
      </c>
    </row>
    <row r="140" spans="1:1" x14ac:dyDescent="0.35">
      <c r="A140" t="s">
        <v>52</v>
      </c>
    </row>
    <row r="141" spans="1:1" x14ac:dyDescent="0.35">
      <c r="A141" t="s">
        <v>52</v>
      </c>
    </row>
    <row r="142" spans="1:1" x14ac:dyDescent="0.35">
      <c r="A142" t="s">
        <v>52</v>
      </c>
    </row>
    <row r="143" spans="1:1" x14ac:dyDescent="0.35">
      <c r="A143" t="s">
        <v>52</v>
      </c>
    </row>
    <row r="144" spans="1:1" x14ac:dyDescent="0.35">
      <c r="A144" t="s">
        <v>52</v>
      </c>
    </row>
    <row r="145" spans="1:1" x14ac:dyDescent="0.35">
      <c r="A145" t="s">
        <v>52</v>
      </c>
    </row>
    <row r="146" spans="1:1" x14ac:dyDescent="0.35">
      <c r="A146" t="s">
        <v>52</v>
      </c>
    </row>
    <row r="147" spans="1:1" x14ac:dyDescent="0.35">
      <c r="A147" t="s">
        <v>52</v>
      </c>
    </row>
    <row r="148" spans="1:1" x14ac:dyDescent="0.35">
      <c r="A148" t="s">
        <v>52</v>
      </c>
    </row>
    <row r="149" spans="1:1" x14ac:dyDescent="0.35">
      <c r="A149" t="s">
        <v>52</v>
      </c>
    </row>
    <row r="150" spans="1:1" x14ac:dyDescent="0.35">
      <c r="A150" t="s">
        <v>52</v>
      </c>
    </row>
    <row r="151" spans="1:1" x14ac:dyDescent="0.35">
      <c r="A151" t="s">
        <v>52</v>
      </c>
    </row>
    <row r="152" spans="1:1" x14ac:dyDescent="0.35">
      <c r="A152" t="s">
        <v>52</v>
      </c>
    </row>
    <row r="153" spans="1:1" x14ac:dyDescent="0.35">
      <c r="A153" t="s">
        <v>52</v>
      </c>
    </row>
    <row r="154" spans="1:1" x14ac:dyDescent="0.35">
      <c r="A154" t="s">
        <v>52</v>
      </c>
    </row>
    <row r="155" spans="1:1" x14ac:dyDescent="0.35">
      <c r="A155" t="s">
        <v>52</v>
      </c>
    </row>
    <row r="156" spans="1:1" x14ac:dyDescent="0.35">
      <c r="A156" t="s">
        <v>52</v>
      </c>
    </row>
    <row r="157" spans="1:1" x14ac:dyDescent="0.35">
      <c r="A157" t="s">
        <v>52</v>
      </c>
    </row>
    <row r="158" spans="1:1" x14ac:dyDescent="0.35">
      <c r="A158" t="s">
        <v>52</v>
      </c>
    </row>
    <row r="159" spans="1:1" x14ac:dyDescent="0.35">
      <c r="A159" t="s">
        <v>52</v>
      </c>
    </row>
    <row r="160" spans="1:1" x14ac:dyDescent="0.35">
      <c r="A160" t="s">
        <v>52</v>
      </c>
    </row>
    <row r="161" spans="1:1" x14ac:dyDescent="0.35">
      <c r="A161" t="s">
        <v>52</v>
      </c>
    </row>
    <row r="162" spans="1:1" x14ac:dyDescent="0.35">
      <c r="A162" t="s">
        <v>52</v>
      </c>
    </row>
    <row r="163" spans="1:1" x14ac:dyDescent="0.35">
      <c r="A163" t="s">
        <v>52</v>
      </c>
    </row>
    <row r="164" spans="1:1" x14ac:dyDescent="0.35">
      <c r="A164" t="s">
        <v>52</v>
      </c>
    </row>
    <row r="165" spans="1:1" x14ac:dyDescent="0.35">
      <c r="A165" t="s">
        <v>54</v>
      </c>
    </row>
    <row r="166" spans="1:1" x14ac:dyDescent="0.35">
      <c r="A166" t="s">
        <v>54</v>
      </c>
    </row>
    <row r="167" spans="1:1" x14ac:dyDescent="0.35">
      <c r="A167" t="s">
        <v>54</v>
      </c>
    </row>
    <row r="168" spans="1:1" x14ac:dyDescent="0.35">
      <c r="A168" t="s">
        <v>54</v>
      </c>
    </row>
    <row r="169" spans="1:1" x14ac:dyDescent="0.35">
      <c r="A169" t="s">
        <v>54</v>
      </c>
    </row>
    <row r="170" spans="1:1" x14ac:dyDescent="0.35">
      <c r="A170" t="s">
        <v>54</v>
      </c>
    </row>
    <row r="171" spans="1:1" x14ac:dyDescent="0.35">
      <c r="A171" t="s">
        <v>54</v>
      </c>
    </row>
    <row r="172" spans="1:1" x14ac:dyDescent="0.35">
      <c r="A172" t="s">
        <v>54</v>
      </c>
    </row>
    <row r="173" spans="1:1" x14ac:dyDescent="0.35">
      <c r="A173" t="s">
        <v>54</v>
      </c>
    </row>
    <row r="174" spans="1:1" x14ac:dyDescent="0.35">
      <c r="A174" t="s">
        <v>54</v>
      </c>
    </row>
    <row r="175" spans="1:1" x14ac:dyDescent="0.35">
      <c r="A175" t="s">
        <v>54</v>
      </c>
    </row>
    <row r="176" spans="1:1" x14ac:dyDescent="0.35">
      <c r="A176" t="s">
        <v>54</v>
      </c>
    </row>
    <row r="177" spans="1:1" x14ac:dyDescent="0.35">
      <c r="A177" t="s">
        <v>54</v>
      </c>
    </row>
    <row r="178" spans="1:1" x14ac:dyDescent="0.35">
      <c r="A178" t="s">
        <v>54</v>
      </c>
    </row>
    <row r="179" spans="1:1" x14ac:dyDescent="0.35">
      <c r="A179" t="s">
        <v>54</v>
      </c>
    </row>
    <row r="180" spans="1:1" x14ac:dyDescent="0.35">
      <c r="A180" t="s">
        <v>54</v>
      </c>
    </row>
    <row r="181" spans="1:1" x14ac:dyDescent="0.35">
      <c r="A181" t="s">
        <v>54</v>
      </c>
    </row>
    <row r="182" spans="1:1" x14ac:dyDescent="0.35">
      <c r="A182" t="s">
        <v>54</v>
      </c>
    </row>
    <row r="183" spans="1:1" x14ac:dyDescent="0.35">
      <c r="A183" t="s">
        <v>54</v>
      </c>
    </row>
    <row r="184" spans="1:1" x14ac:dyDescent="0.35">
      <c r="A184" t="s">
        <v>54</v>
      </c>
    </row>
    <row r="185" spans="1:1" x14ac:dyDescent="0.35">
      <c r="A185" t="s">
        <v>54</v>
      </c>
    </row>
    <row r="186" spans="1:1" x14ac:dyDescent="0.35">
      <c r="A186" t="s">
        <v>54</v>
      </c>
    </row>
    <row r="187" spans="1:1" x14ac:dyDescent="0.35">
      <c r="A187" t="s">
        <v>54</v>
      </c>
    </row>
    <row r="188" spans="1:1" x14ac:dyDescent="0.35">
      <c r="A188" t="s">
        <v>54</v>
      </c>
    </row>
    <row r="189" spans="1:1" x14ac:dyDescent="0.35">
      <c r="A189" t="s">
        <v>54</v>
      </c>
    </row>
    <row r="190" spans="1:1" x14ac:dyDescent="0.35">
      <c r="A190" t="s">
        <v>53</v>
      </c>
    </row>
    <row r="191" spans="1:1" x14ac:dyDescent="0.35">
      <c r="A191" t="s">
        <v>53</v>
      </c>
    </row>
    <row r="192" spans="1:1" x14ac:dyDescent="0.35">
      <c r="A192" t="s">
        <v>53</v>
      </c>
    </row>
    <row r="193" spans="1:1" x14ac:dyDescent="0.35">
      <c r="A193" t="s">
        <v>53</v>
      </c>
    </row>
    <row r="194" spans="1:1" x14ac:dyDescent="0.35">
      <c r="A194" t="s">
        <v>53</v>
      </c>
    </row>
    <row r="195" spans="1:1" x14ac:dyDescent="0.35">
      <c r="A195" t="s">
        <v>53</v>
      </c>
    </row>
    <row r="196" spans="1:1" x14ac:dyDescent="0.35">
      <c r="A196" t="s">
        <v>53</v>
      </c>
    </row>
    <row r="197" spans="1:1" x14ac:dyDescent="0.35">
      <c r="A197" t="s">
        <v>53</v>
      </c>
    </row>
    <row r="198" spans="1:1" x14ac:dyDescent="0.35">
      <c r="A198" t="s">
        <v>53</v>
      </c>
    </row>
    <row r="199" spans="1:1" x14ac:dyDescent="0.35">
      <c r="A199" t="s">
        <v>53</v>
      </c>
    </row>
    <row r="200" spans="1:1" x14ac:dyDescent="0.35">
      <c r="A200" t="s">
        <v>53</v>
      </c>
    </row>
    <row r="201" spans="1:1" x14ac:dyDescent="0.35">
      <c r="A201" t="s">
        <v>53</v>
      </c>
    </row>
    <row r="202" spans="1:1" x14ac:dyDescent="0.35">
      <c r="A202" t="s">
        <v>53</v>
      </c>
    </row>
    <row r="203" spans="1:1" x14ac:dyDescent="0.35">
      <c r="A203" t="s">
        <v>53</v>
      </c>
    </row>
    <row r="204" spans="1:1" x14ac:dyDescent="0.35">
      <c r="A204" t="s">
        <v>53</v>
      </c>
    </row>
    <row r="205" spans="1:1" x14ac:dyDescent="0.35">
      <c r="A205" t="s">
        <v>53</v>
      </c>
    </row>
    <row r="206" spans="1:1" x14ac:dyDescent="0.35">
      <c r="A206" t="s">
        <v>53</v>
      </c>
    </row>
    <row r="207" spans="1:1" x14ac:dyDescent="0.35">
      <c r="A207" t="s">
        <v>53</v>
      </c>
    </row>
    <row r="208" spans="1:1" x14ac:dyDescent="0.35">
      <c r="A208" t="s">
        <v>53</v>
      </c>
    </row>
    <row r="209" spans="1:1" x14ac:dyDescent="0.35">
      <c r="A209" t="s">
        <v>53</v>
      </c>
    </row>
    <row r="210" spans="1:1" x14ac:dyDescent="0.35">
      <c r="A210" t="s">
        <v>53</v>
      </c>
    </row>
    <row r="211" spans="1:1" x14ac:dyDescent="0.35">
      <c r="A211" t="s">
        <v>53</v>
      </c>
    </row>
    <row r="212" spans="1:1" x14ac:dyDescent="0.35">
      <c r="A212" t="s">
        <v>53</v>
      </c>
    </row>
    <row r="213" spans="1:1" x14ac:dyDescent="0.35">
      <c r="A213" t="s">
        <v>53</v>
      </c>
    </row>
    <row r="214" spans="1:1" x14ac:dyDescent="0.35">
      <c r="A214" t="s">
        <v>53</v>
      </c>
    </row>
    <row r="215" spans="1:1" x14ac:dyDescent="0.35">
      <c r="A215" t="s">
        <v>53</v>
      </c>
    </row>
    <row r="216" spans="1:1" x14ac:dyDescent="0.35">
      <c r="A216" t="s">
        <v>53</v>
      </c>
    </row>
    <row r="217" spans="1:1" x14ac:dyDescent="0.35">
      <c r="A217" t="s">
        <v>53</v>
      </c>
    </row>
    <row r="218" spans="1:1" x14ac:dyDescent="0.35">
      <c r="A218" t="s">
        <v>53</v>
      </c>
    </row>
    <row r="219" spans="1:1" x14ac:dyDescent="0.35">
      <c r="A219" t="s">
        <v>53</v>
      </c>
    </row>
    <row r="220" spans="1:1" x14ac:dyDescent="0.35">
      <c r="A220" t="s">
        <v>53</v>
      </c>
    </row>
    <row r="221" spans="1:1" x14ac:dyDescent="0.35">
      <c r="A221" t="s">
        <v>53</v>
      </c>
    </row>
    <row r="222" spans="1:1" x14ac:dyDescent="0.35">
      <c r="A222" t="s">
        <v>53</v>
      </c>
    </row>
    <row r="223" spans="1:1" x14ac:dyDescent="0.35">
      <c r="A223" t="s">
        <v>53</v>
      </c>
    </row>
    <row r="224" spans="1:1" x14ac:dyDescent="0.35">
      <c r="A224" t="s">
        <v>53</v>
      </c>
    </row>
    <row r="225" spans="1:1" x14ac:dyDescent="0.35">
      <c r="A225" t="s">
        <v>53</v>
      </c>
    </row>
    <row r="226" spans="1:1" x14ac:dyDescent="0.35">
      <c r="A226" t="s">
        <v>53</v>
      </c>
    </row>
    <row r="227" spans="1:1" x14ac:dyDescent="0.35">
      <c r="A227" t="s">
        <v>53</v>
      </c>
    </row>
    <row r="228" spans="1:1" x14ac:dyDescent="0.35">
      <c r="A228" t="s">
        <v>53</v>
      </c>
    </row>
    <row r="229" spans="1:1" x14ac:dyDescent="0.35">
      <c r="A229" t="s">
        <v>53</v>
      </c>
    </row>
    <row r="230" spans="1:1" x14ac:dyDescent="0.35">
      <c r="A230" t="s">
        <v>53</v>
      </c>
    </row>
    <row r="231" spans="1:1" x14ac:dyDescent="0.35">
      <c r="A231" t="s">
        <v>53</v>
      </c>
    </row>
    <row r="232" spans="1:1" x14ac:dyDescent="0.35">
      <c r="A232" t="s">
        <v>53</v>
      </c>
    </row>
    <row r="233" spans="1:1" x14ac:dyDescent="0.35">
      <c r="A233" t="s">
        <v>53</v>
      </c>
    </row>
    <row r="234" spans="1:1" x14ac:dyDescent="0.35">
      <c r="A234" t="s">
        <v>53</v>
      </c>
    </row>
    <row r="235" spans="1:1" x14ac:dyDescent="0.35">
      <c r="A235" t="s">
        <v>53</v>
      </c>
    </row>
    <row r="236" spans="1:1" x14ac:dyDescent="0.35">
      <c r="A236" t="s">
        <v>53</v>
      </c>
    </row>
    <row r="237" spans="1:1" x14ac:dyDescent="0.35">
      <c r="A237" t="s">
        <v>53</v>
      </c>
    </row>
    <row r="238" spans="1:1" x14ac:dyDescent="0.35">
      <c r="A238" t="s">
        <v>53</v>
      </c>
    </row>
    <row r="239" spans="1:1" x14ac:dyDescent="0.35">
      <c r="A239" t="s">
        <v>53</v>
      </c>
    </row>
    <row r="240" spans="1:1" x14ac:dyDescent="0.35">
      <c r="A240" t="s">
        <v>53</v>
      </c>
    </row>
    <row r="241" spans="1:1" x14ac:dyDescent="0.35">
      <c r="A241" t="s">
        <v>53</v>
      </c>
    </row>
    <row r="242" spans="1:1" x14ac:dyDescent="0.35">
      <c r="A242" t="s">
        <v>53</v>
      </c>
    </row>
    <row r="243" spans="1:1" x14ac:dyDescent="0.35">
      <c r="A243" t="s">
        <v>53</v>
      </c>
    </row>
    <row r="244" spans="1:1" x14ac:dyDescent="0.35">
      <c r="A244" t="s">
        <v>53</v>
      </c>
    </row>
    <row r="245" spans="1:1" x14ac:dyDescent="0.35">
      <c r="A245" t="s">
        <v>53</v>
      </c>
    </row>
    <row r="246" spans="1:1" x14ac:dyDescent="0.35">
      <c r="A246" t="s">
        <v>53</v>
      </c>
    </row>
    <row r="247" spans="1:1" x14ac:dyDescent="0.35">
      <c r="A247" t="s">
        <v>53</v>
      </c>
    </row>
    <row r="248" spans="1:1" x14ac:dyDescent="0.35">
      <c r="A248" t="s">
        <v>53</v>
      </c>
    </row>
    <row r="249" spans="1:1" x14ac:dyDescent="0.35">
      <c r="A249" t="s">
        <v>53</v>
      </c>
    </row>
    <row r="250" spans="1:1" x14ac:dyDescent="0.35">
      <c r="A250" t="s">
        <v>53</v>
      </c>
    </row>
    <row r="251" spans="1:1" x14ac:dyDescent="0.35">
      <c r="A251" t="s">
        <v>53</v>
      </c>
    </row>
    <row r="252" spans="1:1" x14ac:dyDescent="0.35">
      <c r="A252" t="s">
        <v>53</v>
      </c>
    </row>
    <row r="253" spans="1:1" x14ac:dyDescent="0.35">
      <c r="A253" t="s">
        <v>53</v>
      </c>
    </row>
    <row r="254" spans="1:1" x14ac:dyDescent="0.35">
      <c r="A254" t="s">
        <v>51</v>
      </c>
    </row>
    <row r="255" spans="1:1" x14ac:dyDescent="0.35">
      <c r="A255" t="s">
        <v>51</v>
      </c>
    </row>
    <row r="256" spans="1:1" x14ac:dyDescent="0.35">
      <c r="A256" t="s">
        <v>51</v>
      </c>
    </row>
    <row r="257" spans="1:1" x14ac:dyDescent="0.35">
      <c r="A257" t="s">
        <v>51</v>
      </c>
    </row>
    <row r="258" spans="1:1" x14ac:dyDescent="0.35">
      <c r="A258" t="s">
        <v>51</v>
      </c>
    </row>
    <row r="259" spans="1:1" x14ac:dyDescent="0.35">
      <c r="A259" t="s">
        <v>51</v>
      </c>
    </row>
    <row r="260" spans="1:1" x14ac:dyDescent="0.35">
      <c r="A260" t="s">
        <v>51</v>
      </c>
    </row>
    <row r="261" spans="1:1" x14ac:dyDescent="0.35">
      <c r="A261" t="s">
        <v>51</v>
      </c>
    </row>
    <row r="262" spans="1:1" x14ac:dyDescent="0.35">
      <c r="A262" t="s">
        <v>51</v>
      </c>
    </row>
    <row r="263" spans="1:1" x14ac:dyDescent="0.35">
      <c r="A263" t="s">
        <v>51</v>
      </c>
    </row>
    <row r="264" spans="1:1" x14ac:dyDescent="0.35">
      <c r="A264" t="s">
        <v>51</v>
      </c>
    </row>
    <row r="265" spans="1:1" x14ac:dyDescent="0.35">
      <c r="A265" t="s">
        <v>51</v>
      </c>
    </row>
    <row r="266" spans="1:1" x14ac:dyDescent="0.35">
      <c r="A266" t="s">
        <v>51</v>
      </c>
    </row>
    <row r="267" spans="1:1" x14ac:dyDescent="0.35">
      <c r="A267" t="s">
        <v>51</v>
      </c>
    </row>
    <row r="268" spans="1:1" x14ac:dyDescent="0.35">
      <c r="A268" t="s">
        <v>51</v>
      </c>
    </row>
    <row r="269" spans="1:1" x14ac:dyDescent="0.35">
      <c r="A269" t="s">
        <v>51</v>
      </c>
    </row>
    <row r="270" spans="1:1" x14ac:dyDescent="0.35">
      <c r="A270" t="s">
        <v>51</v>
      </c>
    </row>
    <row r="271" spans="1:1" x14ac:dyDescent="0.35">
      <c r="A271" t="s">
        <v>51</v>
      </c>
    </row>
    <row r="272" spans="1:1" x14ac:dyDescent="0.35">
      <c r="A272" t="s">
        <v>51</v>
      </c>
    </row>
    <row r="273" spans="1:1" x14ac:dyDescent="0.35">
      <c r="A273" t="s">
        <v>51</v>
      </c>
    </row>
    <row r="274" spans="1:1" x14ac:dyDescent="0.35">
      <c r="A274" t="s">
        <v>51</v>
      </c>
    </row>
    <row r="275" spans="1:1" x14ac:dyDescent="0.35">
      <c r="A275" t="s">
        <v>51</v>
      </c>
    </row>
    <row r="276" spans="1:1" x14ac:dyDescent="0.35">
      <c r="A276" t="s">
        <v>51</v>
      </c>
    </row>
    <row r="277" spans="1:1" x14ac:dyDescent="0.35">
      <c r="A277" t="s">
        <v>51</v>
      </c>
    </row>
    <row r="278" spans="1:1" x14ac:dyDescent="0.35">
      <c r="A278" t="s">
        <v>51</v>
      </c>
    </row>
    <row r="279" spans="1:1" x14ac:dyDescent="0.35">
      <c r="A279" t="s">
        <v>51</v>
      </c>
    </row>
    <row r="280" spans="1:1" x14ac:dyDescent="0.35">
      <c r="A280" t="s">
        <v>51</v>
      </c>
    </row>
    <row r="281" spans="1:1" x14ac:dyDescent="0.35">
      <c r="A281" t="s">
        <v>51</v>
      </c>
    </row>
    <row r="282" spans="1:1" x14ac:dyDescent="0.35">
      <c r="A282" t="s">
        <v>51</v>
      </c>
    </row>
    <row r="283" spans="1:1" x14ac:dyDescent="0.35">
      <c r="A283" t="s">
        <v>51</v>
      </c>
    </row>
    <row r="284" spans="1:1" x14ac:dyDescent="0.35">
      <c r="A284" t="s">
        <v>51</v>
      </c>
    </row>
    <row r="285" spans="1:1" x14ac:dyDescent="0.35">
      <c r="A285" t="s">
        <v>51</v>
      </c>
    </row>
    <row r="286" spans="1:1" x14ac:dyDescent="0.35">
      <c r="A286" t="s">
        <v>51</v>
      </c>
    </row>
    <row r="287" spans="1:1" x14ac:dyDescent="0.35">
      <c r="A287" t="s">
        <v>51</v>
      </c>
    </row>
    <row r="288" spans="1:1" x14ac:dyDescent="0.35">
      <c r="A288" t="s">
        <v>51</v>
      </c>
    </row>
    <row r="289" spans="1:1" x14ac:dyDescent="0.35">
      <c r="A289" t="s">
        <v>51</v>
      </c>
    </row>
    <row r="290" spans="1:1" x14ac:dyDescent="0.35">
      <c r="A290" t="s">
        <v>51</v>
      </c>
    </row>
    <row r="291" spans="1:1" x14ac:dyDescent="0.35">
      <c r="A291" t="s">
        <v>51</v>
      </c>
    </row>
    <row r="292" spans="1:1" x14ac:dyDescent="0.35">
      <c r="A292" t="s">
        <v>51</v>
      </c>
    </row>
    <row r="293" spans="1:1" x14ac:dyDescent="0.35">
      <c r="A293" t="s">
        <v>51</v>
      </c>
    </row>
    <row r="294" spans="1:1" x14ac:dyDescent="0.35">
      <c r="A294" t="s">
        <v>51</v>
      </c>
    </row>
    <row r="295" spans="1:1" x14ac:dyDescent="0.35">
      <c r="A295" t="s">
        <v>51</v>
      </c>
    </row>
    <row r="296" spans="1:1" x14ac:dyDescent="0.35">
      <c r="A296" t="s">
        <v>51</v>
      </c>
    </row>
    <row r="297" spans="1:1" x14ac:dyDescent="0.35">
      <c r="A297" t="s">
        <v>51</v>
      </c>
    </row>
    <row r="298" spans="1:1" x14ac:dyDescent="0.35">
      <c r="A298" t="s">
        <v>51</v>
      </c>
    </row>
  </sheetData>
  <sortState xmlns:xlrd2="http://schemas.microsoft.com/office/spreadsheetml/2017/richdata2" ref="A1:A298">
    <sortCondition descending="1" ref="A1:A298"/>
  </sortState>
  <mergeCells count="1">
    <mergeCell ref="I13:L1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84D7-5580-4D49-B117-6733423F1AEF}">
  <dimension ref="A1:A320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431</v>
      </c>
    </row>
    <row r="2" spans="1:1" x14ac:dyDescent="0.35">
      <c r="A2" t="s">
        <v>431</v>
      </c>
    </row>
    <row r="3" spans="1:1" x14ac:dyDescent="0.35">
      <c r="A3" t="s">
        <v>431</v>
      </c>
    </row>
    <row r="4" spans="1:1" x14ac:dyDescent="0.35">
      <c r="A4" t="s">
        <v>53</v>
      </c>
    </row>
    <row r="5" spans="1:1" x14ac:dyDescent="0.35">
      <c r="A5" t="s">
        <v>52</v>
      </c>
    </row>
    <row r="6" spans="1:1" x14ac:dyDescent="0.35">
      <c r="A6" t="s">
        <v>428</v>
      </c>
    </row>
    <row r="7" spans="1:1" x14ac:dyDescent="0.35">
      <c r="A7" t="s">
        <v>431</v>
      </c>
    </row>
    <row r="8" spans="1:1" x14ac:dyDescent="0.35">
      <c r="A8" t="s">
        <v>53</v>
      </c>
    </row>
    <row r="9" spans="1:1" x14ac:dyDescent="0.35">
      <c r="A9" t="s">
        <v>51</v>
      </c>
    </row>
    <row r="10" spans="1:1" x14ac:dyDescent="0.35">
      <c r="A10" t="s">
        <v>53</v>
      </c>
    </row>
    <row r="11" spans="1:1" x14ac:dyDescent="0.35">
      <c r="A11" t="s">
        <v>431</v>
      </c>
    </row>
    <row r="12" spans="1:1" x14ac:dyDescent="0.35">
      <c r="A12" t="s">
        <v>53</v>
      </c>
    </row>
    <row r="13" spans="1:1" x14ac:dyDescent="0.35">
      <c r="A13" t="s">
        <v>53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101</v>
      </c>
    </row>
    <row r="17" spans="1:1" x14ac:dyDescent="0.35">
      <c r="A17" t="s">
        <v>53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101</v>
      </c>
    </row>
    <row r="21" spans="1:1" x14ac:dyDescent="0.35">
      <c r="A21" t="s">
        <v>101</v>
      </c>
    </row>
    <row r="22" spans="1:1" x14ac:dyDescent="0.35">
      <c r="A22" t="s">
        <v>101</v>
      </c>
    </row>
    <row r="23" spans="1:1" x14ac:dyDescent="0.35">
      <c r="A23" t="s">
        <v>53</v>
      </c>
    </row>
    <row r="24" spans="1:1" x14ac:dyDescent="0.35">
      <c r="A24" t="s">
        <v>428</v>
      </c>
    </row>
    <row r="25" spans="1:1" x14ac:dyDescent="0.35">
      <c r="A25" t="s">
        <v>431</v>
      </c>
    </row>
    <row r="26" spans="1:1" x14ac:dyDescent="0.35">
      <c r="A26" t="s">
        <v>431</v>
      </c>
    </row>
    <row r="27" spans="1:1" x14ac:dyDescent="0.35">
      <c r="A27" t="s">
        <v>54</v>
      </c>
    </row>
    <row r="28" spans="1:1" x14ac:dyDescent="0.35">
      <c r="A28" t="s">
        <v>51</v>
      </c>
    </row>
    <row r="29" spans="1:1" x14ac:dyDescent="0.35">
      <c r="A29" t="s">
        <v>53</v>
      </c>
    </row>
    <row r="30" spans="1:1" x14ac:dyDescent="0.35">
      <c r="A30" t="s">
        <v>431</v>
      </c>
    </row>
    <row r="31" spans="1:1" x14ac:dyDescent="0.35">
      <c r="A31" t="s">
        <v>431</v>
      </c>
    </row>
    <row r="32" spans="1:1" x14ac:dyDescent="0.35">
      <c r="A32" t="s">
        <v>54</v>
      </c>
    </row>
    <row r="33" spans="1:1" x14ac:dyDescent="0.35">
      <c r="A33" t="s">
        <v>101</v>
      </c>
    </row>
    <row r="34" spans="1:1" x14ac:dyDescent="0.35">
      <c r="A34" t="s">
        <v>54</v>
      </c>
    </row>
    <row r="35" spans="1:1" x14ac:dyDescent="0.35">
      <c r="A35" t="s">
        <v>101</v>
      </c>
    </row>
    <row r="36" spans="1:1" x14ac:dyDescent="0.35">
      <c r="A36" t="s">
        <v>54</v>
      </c>
    </row>
    <row r="37" spans="1:1" x14ac:dyDescent="0.35">
      <c r="A37" t="s">
        <v>54</v>
      </c>
    </row>
    <row r="38" spans="1:1" x14ac:dyDescent="0.35">
      <c r="A38" t="s">
        <v>431</v>
      </c>
    </row>
    <row r="39" spans="1:1" x14ac:dyDescent="0.35">
      <c r="A39" t="s">
        <v>53</v>
      </c>
    </row>
    <row r="40" spans="1:1" x14ac:dyDescent="0.35">
      <c r="A40" t="s">
        <v>54</v>
      </c>
    </row>
    <row r="41" spans="1:1" x14ac:dyDescent="0.35">
      <c r="A41" t="s">
        <v>51</v>
      </c>
    </row>
    <row r="42" spans="1:1" x14ac:dyDescent="0.35">
      <c r="A42" t="s">
        <v>431</v>
      </c>
    </row>
    <row r="43" spans="1:1" x14ac:dyDescent="0.35">
      <c r="A43" t="s">
        <v>53</v>
      </c>
    </row>
    <row r="44" spans="1:1" x14ac:dyDescent="0.35">
      <c r="A44" t="s">
        <v>54</v>
      </c>
    </row>
    <row r="45" spans="1:1" x14ac:dyDescent="0.35">
      <c r="A45" t="s">
        <v>53</v>
      </c>
    </row>
    <row r="46" spans="1:1" x14ac:dyDescent="0.35">
      <c r="A46" t="s">
        <v>431</v>
      </c>
    </row>
    <row r="47" spans="1:1" x14ac:dyDescent="0.35">
      <c r="A47" t="s">
        <v>101</v>
      </c>
    </row>
    <row r="48" spans="1:1" x14ac:dyDescent="0.35">
      <c r="A48" t="s">
        <v>431</v>
      </c>
    </row>
    <row r="49" spans="1:1" x14ac:dyDescent="0.35">
      <c r="A49" t="s">
        <v>101</v>
      </c>
    </row>
    <row r="50" spans="1:1" x14ac:dyDescent="0.35">
      <c r="A50" t="s">
        <v>52</v>
      </c>
    </row>
    <row r="51" spans="1:1" x14ac:dyDescent="0.35">
      <c r="A51" t="s">
        <v>52</v>
      </c>
    </row>
    <row r="52" spans="1:1" x14ac:dyDescent="0.35">
      <c r="A52" t="s">
        <v>53</v>
      </c>
    </row>
    <row r="53" spans="1:1" x14ac:dyDescent="0.35">
      <c r="A53" t="s">
        <v>51</v>
      </c>
    </row>
    <row r="54" spans="1:1" x14ac:dyDescent="0.35">
      <c r="A54" t="s">
        <v>431</v>
      </c>
    </row>
    <row r="55" spans="1:1" x14ac:dyDescent="0.35">
      <c r="A55" t="s">
        <v>54</v>
      </c>
    </row>
    <row r="56" spans="1:1" x14ac:dyDescent="0.35">
      <c r="A56" t="s">
        <v>53</v>
      </c>
    </row>
    <row r="57" spans="1:1" x14ac:dyDescent="0.35">
      <c r="A57" t="s">
        <v>431</v>
      </c>
    </row>
    <row r="58" spans="1:1" x14ac:dyDescent="0.35">
      <c r="A58" t="s">
        <v>431</v>
      </c>
    </row>
    <row r="59" spans="1:1" x14ac:dyDescent="0.35">
      <c r="A59" t="s">
        <v>51</v>
      </c>
    </row>
    <row r="60" spans="1:1" x14ac:dyDescent="0.35">
      <c r="A60" t="s">
        <v>101</v>
      </c>
    </row>
    <row r="61" spans="1:1" x14ac:dyDescent="0.35">
      <c r="A61" t="s">
        <v>53</v>
      </c>
    </row>
    <row r="62" spans="1:1" x14ac:dyDescent="0.35">
      <c r="A62" t="s">
        <v>101</v>
      </c>
    </row>
    <row r="63" spans="1:1" x14ac:dyDescent="0.35">
      <c r="A63" t="s">
        <v>51</v>
      </c>
    </row>
    <row r="64" spans="1:1" x14ac:dyDescent="0.35">
      <c r="A64" t="s">
        <v>51</v>
      </c>
    </row>
    <row r="65" spans="1:1" x14ac:dyDescent="0.35">
      <c r="A65" t="s">
        <v>52</v>
      </c>
    </row>
    <row r="66" spans="1:1" x14ac:dyDescent="0.35">
      <c r="A66" t="s">
        <v>51</v>
      </c>
    </row>
    <row r="67" spans="1:1" x14ac:dyDescent="0.35">
      <c r="A67" t="s">
        <v>431</v>
      </c>
    </row>
    <row r="68" spans="1:1" x14ac:dyDescent="0.35">
      <c r="A68" t="s">
        <v>431</v>
      </c>
    </row>
    <row r="69" spans="1:1" x14ac:dyDescent="0.35">
      <c r="A69" t="s">
        <v>431</v>
      </c>
    </row>
    <row r="70" spans="1:1" x14ac:dyDescent="0.35">
      <c r="A70" t="s">
        <v>51</v>
      </c>
    </row>
    <row r="71" spans="1:1" x14ac:dyDescent="0.35">
      <c r="A71" t="s">
        <v>51</v>
      </c>
    </row>
    <row r="72" spans="1:1" x14ac:dyDescent="0.35">
      <c r="A72" t="s">
        <v>51</v>
      </c>
    </row>
    <row r="73" spans="1:1" x14ac:dyDescent="0.35">
      <c r="A73" t="s">
        <v>431</v>
      </c>
    </row>
    <row r="74" spans="1:1" x14ac:dyDescent="0.35">
      <c r="A74" t="s">
        <v>51</v>
      </c>
    </row>
    <row r="75" spans="1:1" x14ac:dyDescent="0.35">
      <c r="A75" t="s">
        <v>53</v>
      </c>
    </row>
    <row r="76" spans="1:1" x14ac:dyDescent="0.35">
      <c r="A76" t="s">
        <v>431</v>
      </c>
    </row>
    <row r="77" spans="1:1" x14ac:dyDescent="0.35">
      <c r="A77" t="s">
        <v>431</v>
      </c>
    </row>
    <row r="78" spans="1:1" x14ac:dyDescent="0.35">
      <c r="A78" t="s">
        <v>52</v>
      </c>
    </row>
    <row r="79" spans="1:1" x14ac:dyDescent="0.35">
      <c r="A79" t="s">
        <v>51</v>
      </c>
    </row>
    <row r="80" spans="1:1" x14ac:dyDescent="0.35">
      <c r="A80" t="s">
        <v>51</v>
      </c>
    </row>
    <row r="81" spans="1:1" x14ac:dyDescent="0.35">
      <c r="A81" t="s">
        <v>101</v>
      </c>
    </row>
    <row r="82" spans="1:1" x14ac:dyDescent="0.35">
      <c r="A82" t="s">
        <v>54</v>
      </c>
    </row>
    <row r="83" spans="1:1" x14ac:dyDescent="0.35">
      <c r="A83" t="s">
        <v>52</v>
      </c>
    </row>
    <row r="84" spans="1:1" x14ac:dyDescent="0.35">
      <c r="A84" t="s">
        <v>51</v>
      </c>
    </row>
    <row r="85" spans="1:1" x14ac:dyDescent="0.35">
      <c r="A85" t="s">
        <v>54</v>
      </c>
    </row>
    <row r="86" spans="1:1" x14ac:dyDescent="0.35">
      <c r="A86" t="s">
        <v>431</v>
      </c>
    </row>
    <row r="87" spans="1:1" x14ac:dyDescent="0.35">
      <c r="A87" t="s">
        <v>53</v>
      </c>
    </row>
    <row r="88" spans="1:1" x14ac:dyDescent="0.35">
      <c r="A88" t="s">
        <v>101</v>
      </c>
    </row>
    <row r="89" spans="1:1" x14ac:dyDescent="0.35">
      <c r="A89" t="s">
        <v>51</v>
      </c>
    </row>
    <row r="90" spans="1:1" x14ac:dyDescent="0.35">
      <c r="A90" t="s">
        <v>52</v>
      </c>
    </row>
    <row r="91" spans="1:1" x14ac:dyDescent="0.35">
      <c r="A91" t="s">
        <v>53</v>
      </c>
    </row>
    <row r="92" spans="1:1" x14ac:dyDescent="0.35">
      <c r="A92" t="s">
        <v>52</v>
      </c>
    </row>
    <row r="93" spans="1:1" x14ac:dyDescent="0.35">
      <c r="A93" t="s">
        <v>431</v>
      </c>
    </row>
    <row r="94" spans="1:1" x14ac:dyDescent="0.35">
      <c r="A94" t="s">
        <v>431</v>
      </c>
    </row>
    <row r="95" spans="1:1" x14ac:dyDescent="0.35">
      <c r="A95" t="s">
        <v>431</v>
      </c>
    </row>
    <row r="96" spans="1:1" x14ac:dyDescent="0.35">
      <c r="A96" t="s">
        <v>431</v>
      </c>
    </row>
    <row r="97" spans="1:1" x14ac:dyDescent="0.35">
      <c r="A97" t="s">
        <v>428</v>
      </c>
    </row>
    <row r="98" spans="1:1" x14ac:dyDescent="0.35">
      <c r="A98" t="s">
        <v>54</v>
      </c>
    </row>
    <row r="99" spans="1:1" x14ac:dyDescent="0.35">
      <c r="A99" t="s">
        <v>53</v>
      </c>
    </row>
    <row r="100" spans="1:1" x14ac:dyDescent="0.35">
      <c r="A100" t="s">
        <v>101</v>
      </c>
    </row>
    <row r="101" spans="1:1" x14ac:dyDescent="0.35">
      <c r="A101" t="s">
        <v>51</v>
      </c>
    </row>
    <row r="102" spans="1:1" x14ac:dyDescent="0.35">
      <c r="A102" t="s">
        <v>431</v>
      </c>
    </row>
    <row r="103" spans="1:1" x14ac:dyDescent="0.35">
      <c r="A103" t="s">
        <v>53</v>
      </c>
    </row>
    <row r="104" spans="1:1" x14ac:dyDescent="0.35">
      <c r="A104" t="s">
        <v>428</v>
      </c>
    </row>
    <row r="105" spans="1:1" x14ac:dyDescent="0.35">
      <c r="A105" t="s">
        <v>431</v>
      </c>
    </row>
    <row r="106" spans="1:1" x14ac:dyDescent="0.35">
      <c r="A106" t="s">
        <v>52</v>
      </c>
    </row>
    <row r="107" spans="1:1" x14ac:dyDescent="0.35">
      <c r="A107" t="s">
        <v>428</v>
      </c>
    </row>
    <row r="108" spans="1:1" x14ac:dyDescent="0.35">
      <c r="A108" t="s">
        <v>52</v>
      </c>
    </row>
    <row r="109" spans="1:1" x14ac:dyDescent="0.35">
      <c r="A109" t="s">
        <v>431</v>
      </c>
    </row>
    <row r="110" spans="1:1" x14ac:dyDescent="0.35">
      <c r="A110" t="s">
        <v>101</v>
      </c>
    </row>
    <row r="111" spans="1:1" x14ac:dyDescent="0.35">
      <c r="A111" t="s">
        <v>52</v>
      </c>
    </row>
    <row r="112" spans="1:1" x14ac:dyDescent="0.35">
      <c r="A112" t="s">
        <v>51</v>
      </c>
    </row>
    <row r="113" spans="1:1" x14ac:dyDescent="0.35">
      <c r="A113" t="s">
        <v>53</v>
      </c>
    </row>
    <row r="114" spans="1:1" x14ac:dyDescent="0.35">
      <c r="A114" t="s">
        <v>54</v>
      </c>
    </row>
    <row r="115" spans="1:1" x14ac:dyDescent="0.35">
      <c r="A115" t="s">
        <v>431</v>
      </c>
    </row>
    <row r="116" spans="1:1" x14ac:dyDescent="0.35">
      <c r="A116" t="s">
        <v>431</v>
      </c>
    </row>
    <row r="117" spans="1:1" x14ac:dyDescent="0.35">
      <c r="A117" t="s">
        <v>52</v>
      </c>
    </row>
    <row r="118" spans="1:1" x14ac:dyDescent="0.35">
      <c r="A118" t="s">
        <v>53</v>
      </c>
    </row>
    <row r="119" spans="1:1" x14ac:dyDescent="0.35">
      <c r="A119" t="s">
        <v>431</v>
      </c>
    </row>
    <row r="120" spans="1:1" x14ac:dyDescent="0.35">
      <c r="A120" t="s">
        <v>101</v>
      </c>
    </row>
    <row r="121" spans="1:1" x14ac:dyDescent="0.35">
      <c r="A121" t="s">
        <v>101</v>
      </c>
    </row>
    <row r="122" spans="1:1" x14ac:dyDescent="0.35">
      <c r="A122" t="s">
        <v>53</v>
      </c>
    </row>
    <row r="123" spans="1:1" x14ac:dyDescent="0.35">
      <c r="A123" t="s">
        <v>431</v>
      </c>
    </row>
    <row r="124" spans="1:1" x14ac:dyDescent="0.35">
      <c r="A124" t="s">
        <v>53</v>
      </c>
    </row>
    <row r="125" spans="1:1" x14ac:dyDescent="0.35">
      <c r="A125" t="s">
        <v>101</v>
      </c>
    </row>
    <row r="126" spans="1:1" x14ac:dyDescent="0.35">
      <c r="A126" t="s">
        <v>53</v>
      </c>
    </row>
    <row r="127" spans="1:1" x14ac:dyDescent="0.35">
      <c r="A127" t="s">
        <v>53</v>
      </c>
    </row>
    <row r="128" spans="1:1" x14ac:dyDescent="0.35">
      <c r="A128" t="s">
        <v>51</v>
      </c>
    </row>
    <row r="129" spans="1:1" x14ac:dyDescent="0.35">
      <c r="A129" t="s">
        <v>101</v>
      </c>
    </row>
    <row r="130" spans="1:1" x14ac:dyDescent="0.35">
      <c r="A130" t="s">
        <v>52</v>
      </c>
    </row>
    <row r="131" spans="1:1" x14ac:dyDescent="0.35">
      <c r="A131" t="s">
        <v>52</v>
      </c>
    </row>
    <row r="132" spans="1:1" x14ac:dyDescent="0.35">
      <c r="A132" t="s">
        <v>431</v>
      </c>
    </row>
    <row r="133" spans="1:1" x14ac:dyDescent="0.35">
      <c r="A133" t="s">
        <v>52</v>
      </c>
    </row>
    <row r="134" spans="1:1" x14ac:dyDescent="0.35">
      <c r="A134" t="s">
        <v>101</v>
      </c>
    </row>
    <row r="135" spans="1:1" x14ac:dyDescent="0.35">
      <c r="A135" t="s">
        <v>51</v>
      </c>
    </row>
    <row r="136" spans="1:1" x14ac:dyDescent="0.35">
      <c r="A136" t="s">
        <v>101</v>
      </c>
    </row>
    <row r="137" spans="1:1" x14ac:dyDescent="0.35">
      <c r="A137" t="s">
        <v>431</v>
      </c>
    </row>
    <row r="138" spans="1:1" x14ac:dyDescent="0.35">
      <c r="A138" t="s">
        <v>54</v>
      </c>
    </row>
    <row r="139" spans="1:1" x14ac:dyDescent="0.35">
      <c r="A139" t="s">
        <v>101</v>
      </c>
    </row>
    <row r="140" spans="1:1" x14ac:dyDescent="0.35">
      <c r="A140" t="s">
        <v>101</v>
      </c>
    </row>
    <row r="141" spans="1:1" x14ac:dyDescent="0.35">
      <c r="A141" t="s">
        <v>53</v>
      </c>
    </row>
    <row r="142" spans="1:1" x14ac:dyDescent="0.35">
      <c r="A142" t="s">
        <v>431</v>
      </c>
    </row>
    <row r="143" spans="1:1" x14ac:dyDescent="0.35">
      <c r="A143" t="s">
        <v>431</v>
      </c>
    </row>
    <row r="144" spans="1:1" x14ac:dyDescent="0.35">
      <c r="A144" t="s">
        <v>428</v>
      </c>
    </row>
    <row r="145" spans="1:1" x14ac:dyDescent="0.35">
      <c r="A145" t="s">
        <v>431</v>
      </c>
    </row>
    <row r="146" spans="1:1" x14ac:dyDescent="0.35">
      <c r="A146" t="s">
        <v>431</v>
      </c>
    </row>
    <row r="147" spans="1:1" x14ac:dyDescent="0.35">
      <c r="A147" t="s">
        <v>54</v>
      </c>
    </row>
    <row r="148" spans="1:1" x14ac:dyDescent="0.35">
      <c r="A148" t="s">
        <v>52</v>
      </c>
    </row>
    <row r="149" spans="1:1" x14ac:dyDescent="0.35">
      <c r="A149" t="s">
        <v>431</v>
      </c>
    </row>
    <row r="150" spans="1:1" x14ac:dyDescent="0.35">
      <c r="A150" t="s">
        <v>51</v>
      </c>
    </row>
    <row r="151" spans="1:1" x14ac:dyDescent="0.35">
      <c r="A151" t="s">
        <v>51</v>
      </c>
    </row>
    <row r="152" spans="1:1" x14ac:dyDescent="0.35">
      <c r="A152" t="s">
        <v>428</v>
      </c>
    </row>
    <row r="153" spans="1:1" x14ac:dyDescent="0.35">
      <c r="A153" t="s">
        <v>53</v>
      </c>
    </row>
    <row r="154" spans="1:1" x14ac:dyDescent="0.35">
      <c r="A154" t="s">
        <v>431</v>
      </c>
    </row>
    <row r="155" spans="1:1" x14ac:dyDescent="0.35">
      <c r="A155" t="s">
        <v>53</v>
      </c>
    </row>
    <row r="156" spans="1:1" x14ac:dyDescent="0.35">
      <c r="A156" t="s">
        <v>53</v>
      </c>
    </row>
    <row r="157" spans="1:1" x14ac:dyDescent="0.35">
      <c r="A157" t="s">
        <v>52</v>
      </c>
    </row>
    <row r="158" spans="1:1" x14ac:dyDescent="0.35">
      <c r="A158" t="s">
        <v>101</v>
      </c>
    </row>
    <row r="159" spans="1:1" x14ac:dyDescent="0.35">
      <c r="A159" t="s">
        <v>51</v>
      </c>
    </row>
    <row r="160" spans="1:1" x14ac:dyDescent="0.35">
      <c r="A160" t="s">
        <v>428</v>
      </c>
    </row>
    <row r="161" spans="1:1" x14ac:dyDescent="0.35">
      <c r="A161" t="s">
        <v>431</v>
      </c>
    </row>
    <row r="162" spans="1:1" x14ac:dyDescent="0.35">
      <c r="A162" t="s">
        <v>431</v>
      </c>
    </row>
    <row r="163" spans="1:1" x14ac:dyDescent="0.35">
      <c r="A163" t="s">
        <v>51</v>
      </c>
    </row>
    <row r="164" spans="1:1" x14ac:dyDescent="0.35">
      <c r="A164" t="s">
        <v>431</v>
      </c>
    </row>
    <row r="165" spans="1:1" x14ac:dyDescent="0.35">
      <c r="A165" t="s">
        <v>101</v>
      </c>
    </row>
    <row r="166" spans="1:1" x14ac:dyDescent="0.35">
      <c r="A166" t="s">
        <v>53</v>
      </c>
    </row>
    <row r="167" spans="1:1" x14ac:dyDescent="0.35">
      <c r="A167" t="s">
        <v>53</v>
      </c>
    </row>
    <row r="168" spans="1:1" x14ac:dyDescent="0.35">
      <c r="A168" t="s">
        <v>101</v>
      </c>
    </row>
    <row r="169" spans="1:1" x14ac:dyDescent="0.35">
      <c r="A169" t="s">
        <v>428</v>
      </c>
    </row>
    <row r="170" spans="1:1" x14ac:dyDescent="0.35">
      <c r="A170" t="s">
        <v>51</v>
      </c>
    </row>
    <row r="171" spans="1:1" x14ac:dyDescent="0.35">
      <c r="A171" t="s">
        <v>428</v>
      </c>
    </row>
    <row r="172" spans="1:1" x14ac:dyDescent="0.35">
      <c r="A172" t="s">
        <v>54</v>
      </c>
    </row>
    <row r="173" spans="1:1" x14ac:dyDescent="0.35">
      <c r="A173" t="s">
        <v>101</v>
      </c>
    </row>
    <row r="174" spans="1:1" x14ac:dyDescent="0.35">
      <c r="A174" t="s">
        <v>51</v>
      </c>
    </row>
    <row r="175" spans="1:1" x14ac:dyDescent="0.35">
      <c r="A175" t="s">
        <v>431</v>
      </c>
    </row>
    <row r="176" spans="1:1" x14ac:dyDescent="0.35">
      <c r="A176" t="s">
        <v>51</v>
      </c>
    </row>
    <row r="177" spans="1:1" x14ac:dyDescent="0.35">
      <c r="A177" t="s">
        <v>53</v>
      </c>
    </row>
    <row r="178" spans="1:1" x14ac:dyDescent="0.35">
      <c r="A178" t="s">
        <v>431</v>
      </c>
    </row>
    <row r="179" spans="1:1" x14ac:dyDescent="0.35">
      <c r="A179" t="s">
        <v>52</v>
      </c>
    </row>
    <row r="180" spans="1:1" x14ac:dyDescent="0.35">
      <c r="A180" t="s">
        <v>428</v>
      </c>
    </row>
    <row r="181" spans="1:1" x14ac:dyDescent="0.35">
      <c r="A181" t="s">
        <v>428</v>
      </c>
    </row>
    <row r="182" spans="1:1" x14ac:dyDescent="0.35">
      <c r="A182" t="s">
        <v>431</v>
      </c>
    </row>
    <row r="183" spans="1:1" x14ac:dyDescent="0.35">
      <c r="A183" t="s">
        <v>52</v>
      </c>
    </row>
    <row r="184" spans="1:1" x14ac:dyDescent="0.35">
      <c r="A184" t="s">
        <v>54</v>
      </c>
    </row>
    <row r="185" spans="1:1" x14ac:dyDescent="0.35">
      <c r="A185" t="s">
        <v>428</v>
      </c>
    </row>
    <row r="186" spans="1:1" x14ac:dyDescent="0.35">
      <c r="A186" t="s">
        <v>52</v>
      </c>
    </row>
    <row r="187" spans="1:1" x14ac:dyDescent="0.35">
      <c r="A187" t="s">
        <v>428</v>
      </c>
    </row>
    <row r="188" spans="1:1" x14ac:dyDescent="0.35">
      <c r="A188" t="s">
        <v>53</v>
      </c>
    </row>
    <row r="189" spans="1:1" x14ac:dyDescent="0.35">
      <c r="A189" t="s">
        <v>101</v>
      </c>
    </row>
    <row r="190" spans="1:1" x14ac:dyDescent="0.35">
      <c r="A190" t="s">
        <v>53</v>
      </c>
    </row>
    <row r="191" spans="1:1" x14ac:dyDescent="0.35">
      <c r="A191" t="s">
        <v>431</v>
      </c>
    </row>
    <row r="192" spans="1:1" x14ac:dyDescent="0.35">
      <c r="A192" t="s">
        <v>54</v>
      </c>
    </row>
    <row r="193" spans="1:1" x14ac:dyDescent="0.35">
      <c r="A193" t="s">
        <v>52</v>
      </c>
    </row>
    <row r="194" spans="1:1" x14ac:dyDescent="0.35">
      <c r="A194" t="s">
        <v>52</v>
      </c>
    </row>
    <row r="195" spans="1:1" x14ac:dyDescent="0.35">
      <c r="A195" t="s">
        <v>53</v>
      </c>
    </row>
    <row r="196" spans="1:1" x14ac:dyDescent="0.35">
      <c r="A196" t="s">
        <v>431</v>
      </c>
    </row>
    <row r="197" spans="1:1" x14ac:dyDescent="0.35">
      <c r="A197" t="s">
        <v>431</v>
      </c>
    </row>
    <row r="198" spans="1:1" x14ac:dyDescent="0.35">
      <c r="A198" t="s">
        <v>54</v>
      </c>
    </row>
    <row r="199" spans="1:1" x14ac:dyDescent="0.35">
      <c r="A199" t="s">
        <v>428</v>
      </c>
    </row>
    <row r="200" spans="1:1" x14ac:dyDescent="0.35">
      <c r="A200" t="s">
        <v>53</v>
      </c>
    </row>
    <row r="201" spans="1:1" x14ac:dyDescent="0.35">
      <c r="A201" t="s">
        <v>431</v>
      </c>
    </row>
    <row r="202" spans="1:1" x14ac:dyDescent="0.35">
      <c r="A202" t="s">
        <v>431</v>
      </c>
    </row>
    <row r="203" spans="1:1" x14ac:dyDescent="0.35">
      <c r="A203" t="s">
        <v>101</v>
      </c>
    </row>
    <row r="204" spans="1:1" x14ac:dyDescent="0.35">
      <c r="A204" t="s">
        <v>53</v>
      </c>
    </row>
    <row r="205" spans="1:1" x14ac:dyDescent="0.35">
      <c r="A205" t="s">
        <v>52</v>
      </c>
    </row>
    <row r="206" spans="1:1" x14ac:dyDescent="0.35">
      <c r="A206" t="s">
        <v>428</v>
      </c>
    </row>
    <row r="207" spans="1:1" x14ac:dyDescent="0.35">
      <c r="A207" t="s">
        <v>52</v>
      </c>
    </row>
    <row r="208" spans="1:1" x14ac:dyDescent="0.35">
      <c r="A208" t="s">
        <v>428</v>
      </c>
    </row>
    <row r="209" spans="1:1" x14ac:dyDescent="0.35">
      <c r="A209" t="s">
        <v>51</v>
      </c>
    </row>
    <row r="210" spans="1:1" x14ac:dyDescent="0.35">
      <c r="A210" t="s">
        <v>101</v>
      </c>
    </row>
    <row r="211" spans="1:1" x14ac:dyDescent="0.35">
      <c r="A211" t="s">
        <v>431</v>
      </c>
    </row>
    <row r="212" spans="1:1" x14ac:dyDescent="0.35">
      <c r="A212" t="s">
        <v>53</v>
      </c>
    </row>
    <row r="213" spans="1:1" x14ac:dyDescent="0.35">
      <c r="A213" t="s">
        <v>431</v>
      </c>
    </row>
    <row r="214" spans="1:1" x14ac:dyDescent="0.35">
      <c r="A214" t="s">
        <v>54</v>
      </c>
    </row>
    <row r="215" spans="1:1" x14ac:dyDescent="0.35">
      <c r="A215" t="s">
        <v>431</v>
      </c>
    </row>
    <row r="216" spans="1:1" x14ac:dyDescent="0.35">
      <c r="A216" t="s">
        <v>101</v>
      </c>
    </row>
    <row r="217" spans="1:1" x14ac:dyDescent="0.35">
      <c r="A217" t="s">
        <v>431</v>
      </c>
    </row>
    <row r="218" spans="1:1" x14ac:dyDescent="0.35">
      <c r="A218" t="s">
        <v>52</v>
      </c>
    </row>
    <row r="219" spans="1:1" x14ac:dyDescent="0.35">
      <c r="A219" t="s">
        <v>51</v>
      </c>
    </row>
    <row r="220" spans="1:1" x14ac:dyDescent="0.35">
      <c r="A220" t="s">
        <v>431</v>
      </c>
    </row>
    <row r="221" spans="1:1" x14ac:dyDescent="0.35">
      <c r="A221" t="s">
        <v>54</v>
      </c>
    </row>
    <row r="222" spans="1:1" x14ac:dyDescent="0.35">
      <c r="A222" t="s">
        <v>53</v>
      </c>
    </row>
    <row r="223" spans="1:1" x14ac:dyDescent="0.35">
      <c r="A223" t="s">
        <v>431</v>
      </c>
    </row>
    <row r="224" spans="1:1" x14ac:dyDescent="0.35">
      <c r="A224" t="s">
        <v>431</v>
      </c>
    </row>
    <row r="225" spans="1:1" x14ac:dyDescent="0.35">
      <c r="A225" t="s">
        <v>52</v>
      </c>
    </row>
    <row r="226" spans="1:1" x14ac:dyDescent="0.35">
      <c r="A226" t="s">
        <v>51</v>
      </c>
    </row>
    <row r="227" spans="1:1" x14ac:dyDescent="0.35">
      <c r="A227" t="s">
        <v>431</v>
      </c>
    </row>
    <row r="228" spans="1:1" x14ac:dyDescent="0.35">
      <c r="A228" t="s">
        <v>53</v>
      </c>
    </row>
    <row r="229" spans="1:1" x14ac:dyDescent="0.35">
      <c r="A229" t="s">
        <v>431</v>
      </c>
    </row>
    <row r="230" spans="1:1" x14ac:dyDescent="0.35">
      <c r="A230" t="s">
        <v>431</v>
      </c>
    </row>
    <row r="231" spans="1:1" x14ac:dyDescent="0.35">
      <c r="A231" t="s">
        <v>428</v>
      </c>
    </row>
    <row r="232" spans="1:1" x14ac:dyDescent="0.35">
      <c r="A232" t="s">
        <v>52</v>
      </c>
    </row>
    <row r="233" spans="1:1" x14ac:dyDescent="0.35">
      <c r="A233" t="s">
        <v>53</v>
      </c>
    </row>
    <row r="234" spans="1:1" x14ac:dyDescent="0.35">
      <c r="A234" t="s">
        <v>101</v>
      </c>
    </row>
    <row r="235" spans="1:1" x14ac:dyDescent="0.35">
      <c r="A235" t="s">
        <v>431</v>
      </c>
    </row>
    <row r="236" spans="1:1" x14ac:dyDescent="0.35">
      <c r="A236" t="s">
        <v>54</v>
      </c>
    </row>
    <row r="237" spans="1:1" x14ac:dyDescent="0.35">
      <c r="A237" t="s">
        <v>54</v>
      </c>
    </row>
    <row r="238" spans="1:1" x14ac:dyDescent="0.35">
      <c r="A238" t="s">
        <v>51</v>
      </c>
    </row>
    <row r="239" spans="1:1" x14ac:dyDescent="0.35">
      <c r="A239" t="s">
        <v>101</v>
      </c>
    </row>
    <row r="240" spans="1:1" x14ac:dyDescent="0.35">
      <c r="A240" t="s">
        <v>51</v>
      </c>
    </row>
    <row r="241" spans="1:1" x14ac:dyDescent="0.35">
      <c r="A241" t="s">
        <v>51</v>
      </c>
    </row>
    <row r="242" spans="1:1" x14ac:dyDescent="0.35">
      <c r="A242" t="s">
        <v>54</v>
      </c>
    </row>
    <row r="243" spans="1:1" x14ac:dyDescent="0.35">
      <c r="A243" t="s">
        <v>53</v>
      </c>
    </row>
    <row r="244" spans="1:1" x14ac:dyDescent="0.35">
      <c r="A244" t="s">
        <v>53</v>
      </c>
    </row>
    <row r="245" spans="1:1" x14ac:dyDescent="0.35">
      <c r="A245" t="s">
        <v>51</v>
      </c>
    </row>
    <row r="246" spans="1:1" x14ac:dyDescent="0.35">
      <c r="A246" t="s">
        <v>51</v>
      </c>
    </row>
    <row r="247" spans="1:1" x14ac:dyDescent="0.35">
      <c r="A247" t="s">
        <v>51</v>
      </c>
    </row>
    <row r="248" spans="1:1" x14ac:dyDescent="0.35">
      <c r="A248" t="s">
        <v>431</v>
      </c>
    </row>
    <row r="249" spans="1:1" x14ac:dyDescent="0.35">
      <c r="A249" t="s">
        <v>428</v>
      </c>
    </row>
    <row r="250" spans="1:1" x14ac:dyDescent="0.35">
      <c r="A250" t="s">
        <v>53</v>
      </c>
    </row>
    <row r="251" spans="1:1" x14ac:dyDescent="0.35">
      <c r="A251" t="s">
        <v>431</v>
      </c>
    </row>
    <row r="252" spans="1:1" x14ac:dyDescent="0.35">
      <c r="A252" t="s">
        <v>431</v>
      </c>
    </row>
    <row r="253" spans="1:1" x14ac:dyDescent="0.35">
      <c r="A253" t="s">
        <v>101</v>
      </c>
    </row>
    <row r="254" spans="1:1" x14ac:dyDescent="0.35">
      <c r="A254" t="s">
        <v>53</v>
      </c>
    </row>
    <row r="255" spans="1:1" x14ac:dyDescent="0.35">
      <c r="A255" t="s">
        <v>51</v>
      </c>
    </row>
    <row r="256" spans="1:1" x14ac:dyDescent="0.35">
      <c r="A256" t="s">
        <v>52</v>
      </c>
    </row>
    <row r="257" spans="1:1" x14ac:dyDescent="0.35">
      <c r="A257" t="s">
        <v>51</v>
      </c>
    </row>
    <row r="258" spans="1:1" x14ac:dyDescent="0.35">
      <c r="A258" t="s">
        <v>51</v>
      </c>
    </row>
    <row r="259" spans="1:1" x14ac:dyDescent="0.35">
      <c r="A259" t="s">
        <v>53</v>
      </c>
    </row>
    <row r="260" spans="1:1" x14ac:dyDescent="0.35">
      <c r="A260" t="s">
        <v>53</v>
      </c>
    </row>
    <row r="261" spans="1:1" x14ac:dyDescent="0.35">
      <c r="A261" t="s">
        <v>53</v>
      </c>
    </row>
    <row r="262" spans="1:1" x14ac:dyDescent="0.35">
      <c r="A262" t="s">
        <v>428</v>
      </c>
    </row>
    <row r="263" spans="1:1" x14ac:dyDescent="0.35">
      <c r="A263" t="s">
        <v>52</v>
      </c>
    </row>
    <row r="264" spans="1:1" x14ac:dyDescent="0.35">
      <c r="A264" t="s">
        <v>53</v>
      </c>
    </row>
    <row r="265" spans="1:1" x14ac:dyDescent="0.35">
      <c r="A265" t="s">
        <v>53</v>
      </c>
    </row>
    <row r="266" spans="1:1" x14ac:dyDescent="0.35">
      <c r="A266" t="s">
        <v>52</v>
      </c>
    </row>
    <row r="267" spans="1:1" x14ac:dyDescent="0.35">
      <c r="A267" t="s">
        <v>53</v>
      </c>
    </row>
    <row r="268" spans="1:1" x14ac:dyDescent="0.35">
      <c r="A268" t="s">
        <v>101</v>
      </c>
    </row>
    <row r="269" spans="1:1" x14ac:dyDescent="0.35">
      <c r="A269" t="s">
        <v>431</v>
      </c>
    </row>
    <row r="270" spans="1:1" x14ac:dyDescent="0.35">
      <c r="A270" t="s">
        <v>431</v>
      </c>
    </row>
    <row r="271" spans="1:1" x14ac:dyDescent="0.35">
      <c r="A271" t="s">
        <v>52</v>
      </c>
    </row>
    <row r="272" spans="1:1" x14ac:dyDescent="0.35">
      <c r="A272" t="s">
        <v>53</v>
      </c>
    </row>
    <row r="273" spans="1:1" x14ac:dyDescent="0.35">
      <c r="A273" t="s">
        <v>101</v>
      </c>
    </row>
    <row r="274" spans="1:1" x14ac:dyDescent="0.35">
      <c r="A274" t="s">
        <v>51</v>
      </c>
    </row>
    <row r="275" spans="1:1" x14ac:dyDescent="0.35">
      <c r="A275" t="s">
        <v>53</v>
      </c>
    </row>
    <row r="276" spans="1:1" x14ac:dyDescent="0.35">
      <c r="A276" t="s">
        <v>54</v>
      </c>
    </row>
    <row r="277" spans="1:1" x14ac:dyDescent="0.35">
      <c r="A277" t="s">
        <v>431</v>
      </c>
    </row>
    <row r="278" spans="1:1" x14ac:dyDescent="0.35">
      <c r="A278" t="s">
        <v>51</v>
      </c>
    </row>
    <row r="279" spans="1:1" x14ac:dyDescent="0.35">
      <c r="A279" t="s">
        <v>51</v>
      </c>
    </row>
    <row r="280" spans="1:1" x14ac:dyDescent="0.35">
      <c r="A280" t="s">
        <v>51</v>
      </c>
    </row>
    <row r="281" spans="1:1" x14ac:dyDescent="0.35">
      <c r="A281" t="s">
        <v>431</v>
      </c>
    </row>
    <row r="282" spans="1:1" x14ac:dyDescent="0.35">
      <c r="A282" t="s">
        <v>431</v>
      </c>
    </row>
    <row r="283" spans="1:1" x14ac:dyDescent="0.35">
      <c r="A283" t="s">
        <v>431</v>
      </c>
    </row>
    <row r="284" spans="1:1" x14ac:dyDescent="0.35">
      <c r="A284" t="s">
        <v>431</v>
      </c>
    </row>
    <row r="285" spans="1:1" x14ac:dyDescent="0.35">
      <c r="A285" t="s">
        <v>53</v>
      </c>
    </row>
    <row r="286" spans="1:1" x14ac:dyDescent="0.35">
      <c r="A286" t="s">
        <v>431</v>
      </c>
    </row>
    <row r="287" spans="1:1" x14ac:dyDescent="0.35">
      <c r="A287" t="s">
        <v>53</v>
      </c>
    </row>
    <row r="288" spans="1:1" x14ac:dyDescent="0.35">
      <c r="A288" t="s">
        <v>101</v>
      </c>
    </row>
    <row r="289" spans="1:1" x14ac:dyDescent="0.35">
      <c r="A289" t="s">
        <v>431</v>
      </c>
    </row>
    <row r="290" spans="1:1" x14ac:dyDescent="0.35">
      <c r="A290" t="s">
        <v>53</v>
      </c>
    </row>
    <row r="291" spans="1:1" x14ac:dyDescent="0.35">
      <c r="A291" t="s">
        <v>431</v>
      </c>
    </row>
    <row r="292" spans="1:1" x14ac:dyDescent="0.35">
      <c r="A292" t="s">
        <v>431</v>
      </c>
    </row>
    <row r="293" spans="1:1" x14ac:dyDescent="0.35">
      <c r="A293" t="s">
        <v>54</v>
      </c>
    </row>
    <row r="294" spans="1:1" x14ac:dyDescent="0.35">
      <c r="A294" t="s">
        <v>428</v>
      </c>
    </row>
    <row r="295" spans="1:1" x14ac:dyDescent="0.35">
      <c r="A295" t="s">
        <v>53</v>
      </c>
    </row>
    <row r="296" spans="1:1" x14ac:dyDescent="0.35">
      <c r="A296" t="s">
        <v>431</v>
      </c>
    </row>
    <row r="297" spans="1:1" x14ac:dyDescent="0.35">
      <c r="A297" t="s">
        <v>53</v>
      </c>
    </row>
    <row r="298" spans="1:1" x14ac:dyDescent="0.35">
      <c r="A298" t="s">
        <v>51</v>
      </c>
    </row>
    <row r="299" spans="1:1" x14ac:dyDescent="0.35">
      <c r="A299" t="s">
        <v>53</v>
      </c>
    </row>
    <row r="300" spans="1:1" x14ac:dyDescent="0.35">
      <c r="A300" t="s">
        <v>431</v>
      </c>
    </row>
    <row r="301" spans="1:1" x14ac:dyDescent="0.35">
      <c r="A301" t="s">
        <v>52</v>
      </c>
    </row>
    <row r="302" spans="1:1" x14ac:dyDescent="0.35">
      <c r="A302" t="s">
        <v>431</v>
      </c>
    </row>
    <row r="303" spans="1:1" x14ac:dyDescent="0.35">
      <c r="A303" t="s">
        <v>101</v>
      </c>
    </row>
    <row r="304" spans="1:1" x14ac:dyDescent="0.35">
      <c r="A304" t="s">
        <v>431</v>
      </c>
    </row>
    <row r="305" spans="1:1" x14ac:dyDescent="0.35">
      <c r="A305" t="s">
        <v>431</v>
      </c>
    </row>
    <row r="306" spans="1:1" x14ac:dyDescent="0.35">
      <c r="A306" t="s">
        <v>101</v>
      </c>
    </row>
    <row r="307" spans="1:1" x14ac:dyDescent="0.35">
      <c r="A307" t="s">
        <v>101</v>
      </c>
    </row>
    <row r="308" spans="1:1" x14ac:dyDescent="0.35">
      <c r="A308" t="s">
        <v>431</v>
      </c>
    </row>
    <row r="309" spans="1:1" x14ac:dyDescent="0.35">
      <c r="A309" t="s">
        <v>431</v>
      </c>
    </row>
    <row r="310" spans="1:1" x14ac:dyDescent="0.35">
      <c r="A310" t="s">
        <v>431</v>
      </c>
    </row>
    <row r="311" spans="1:1" x14ac:dyDescent="0.35">
      <c r="A311" t="s">
        <v>431</v>
      </c>
    </row>
    <row r="312" spans="1:1" x14ac:dyDescent="0.35">
      <c r="A312" t="s">
        <v>53</v>
      </c>
    </row>
    <row r="313" spans="1:1" x14ac:dyDescent="0.35">
      <c r="A313" t="s">
        <v>431</v>
      </c>
    </row>
    <row r="314" spans="1:1" x14ac:dyDescent="0.35">
      <c r="A314" t="s">
        <v>53</v>
      </c>
    </row>
    <row r="315" spans="1:1" x14ac:dyDescent="0.35">
      <c r="A315" t="s">
        <v>431</v>
      </c>
    </row>
    <row r="316" spans="1:1" x14ac:dyDescent="0.35">
      <c r="A316" t="s">
        <v>101</v>
      </c>
    </row>
    <row r="317" spans="1:1" x14ac:dyDescent="0.35">
      <c r="A317" t="s">
        <v>53</v>
      </c>
    </row>
    <row r="318" spans="1:1" x14ac:dyDescent="0.35">
      <c r="A318" t="s">
        <v>53</v>
      </c>
    </row>
    <row r="319" spans="1:1" x14ac:dyDescent="0.35">
      <c r="A319" t="s">
        <v>428</v>
      </c>
    </row>
    <row r="320" spans="1:1" x14ac:dyDescent="0.35">
      <c r="A320" t="s">
        <v>431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708E-5EA8-41D5-B0D6-BA7186CC7204}">
  <dimension ref="A1:W122"/>
  <sheetViews>
    <sheetView zoomScaleNormal="100" workbookViewId="0">
      <selection sqref="A1:B1048576"/>
    </sheetView>
  </sheetViews>
  <sheetFormatPr defaultColWidth="9.1796875" defaultRowHeight="14.5" x14ac:dyDescent="0.35"/>
  <cols>
    <col min="1" max="1" width="16.1796875" style="63" customWidth="1"/>
    <col min="2" max="2" width="18.453125" style="63" customWidth="1"/>
    <col min="3" max="3" width="9.1796875" style="40"/>
    <col min="4" max="4" width="17.453125" style="40" customWidth="1"/>
    <col min="5" max="16384" width="9.1796875" style="40"/>
  </cols>
  <sheetData>
    <row r="1" spans="1:23" x14ac:dyDescent="0.35">
      <c r="A1" s="62" t="s">
        <v>196</v>
      </c>
      <c r="B1" s="62" t="s">
        <v>197</v>
      </c>
      <c r="D1" s="48" t="s">
        <v>198</v>
      </c>
      <c r="E1" s="47"/>
      <c r="F1" s="47"/>
      <c r="G1" s="47"/>
      <c r="H1" s="47"/>
      <c r="I1" s="47"/>
      <c r="J1" s="47"/>
    </row>
    <row r="2" spans="1:23" x14ac:dyDescent="0.35">
      <c r="A2">
        <v>-207.9</v>
      </c>
      <c r="B2">
        <v>269.60000000000002</v>
      </c>
      <c r="D2" s="46">
        <f>CORREL(A2:A122,B2:B122)</f>
        <v>1.4576357988514784E-2</v>
      </c>
    </row>
    <row r="3" spans="1:23" x14ac:dyDescent="0.35">
      <c r="A3">
        <v>-164.5</v>
      </c>
      <c r="B3">
        <v>258.5</v>
      </c>
      <c r="D3" s="48" t="s">
        <v>199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35">
      <c r="A4">
        <v>-198.6</v>
      </c>
      <c r="B4">
        <v>250.9</v>
      </c>
      <c r="D4" s="66">
        <v>7.9646586372464295E-191</v>
      </c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spans="1:23" x14ac:dyDescent="0.35">
      <c r="A5">
        <v>-193.6</v>
      </c>
      <c r="B5">
        <v>241.5</v>
      </c>
      <c r="D5" s="48" t="s">
        <v>201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23" x14ac:dyDescent="0.35">
      <c r="A6">
        <v>-189.7</v>
      </c>
      <c r="B6">
        <v>240.6</v>
      </c>
      <c r="D6" s="46">
        <v>1</v>
      </c>
      <c r="L6" s="61"/>
      <c r="M6" s="61"/>
      <c r="N6" s="61"/>
      <c r="O6" s="61"/>
      <c r="P6" s="61"/>
      <c r="Q6" s="61"/>
    </row>
    <row r="7" spans="1:23" x14ac:dyDescent="0.35">
      <c r="A7">
        <v>-179</v>
      </c>
      <c r="B7">
        <v>240.3</v>
      </c>
      <c r="D7" s="48" t="s">
        <v>200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3" x14ac:dyDescent="0.35">
      <c r="A8">
        <v>-197.9</v>
      </c>
      <c r="B8">
        <v>237.1</v>
      </c>
      <c r="D8" s="46">
        <v>4.3072500560781303E-3</v>
      </c>
      <c r="L8" s="61"/>
      <c r="M8" s="61"/>
      <c r="N8" s="61"/>
      <c r="O8" s="61"/>
      <c r="P8" s="61"/>
      <c r="Q8" s="61"/>
      <c r="R8" s="61"/>
      <c r="S8" s="61"/>
      <c r="T8" s="61"/>
      <c r="U8" s="61"/>
    </row>
    <row r="9" spans="1:23" x14ac:dyDescent="0.35">
      <c r="A9">
        <v>-179.4</v>
      </c>
      <c r="B9">
        <v>230.6</v>
      </c>
      <c r="D9" s="48" t="s">
        <v>202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23" x14ac:dyDescent="0.35">
      <c r="A10">
        <v>-170</v>
      </c>
      <c r="B10">
        <v>228</v>
      </c>
      <c r="D10" s="46">
        <v>1</v>
      </c>
      <c r="L10" s="61"/>
      <c r="M10" s="61"/>
      <c r="N10" s="61"/>
      <c r="O10" s="61"/>
      <c r="P10" s="61"/>
      <c r="Q10" s="61"/>
      <c r="R10" s="61"/>
    </row>
    <row r="11" spans="1:23" x14ac:dyDescent="0.35">
      <c r="A11">
        <v>-135.6</v>
      </c>
      <c r="B11">
        <v>227.4</v>
      </c>
    </row>
    <row r="12" spans="1:23" x14ac:dyDescent="0.35">
      <c r="A12">
        <v>-195.8</v>
      </c>
      <c r="B12">
        <v>220.9</v>
      </c>
    </row>
    <row r="13" spans="1:23" x14ac:dyDescent="0.35">
      <c r="A13">
        <v>-144.69999999999999</v>
      </c>
      <c r="B13">
        <v>217.1</v>
      </c>
    </row>
    <row r="14" spans="1:23" x14ac:dyDescent="0.35">
      <c r="A14">
        <v>-228.9</v>
      </c>
      <c r="B14">
        <v>217.1</v>
      </c>
    </row>
    <row r="15" spans="1:23" x14ac:dyDescent="0.35">
      <c r="A15">
        <v>-182.8</v>
      </c>
      <c r="B15">
        <v>216.4</v>
      </c>
    </row>
    <row r="16" spans="1:23" x14ac:dyDescent="0.35">
      <c r="A16">
        <v>-214.2</v>
      </c>
      <c r="B16">
        <v>216</v>
      </c>
    </row>
    <row r="17" spans="1:2" x14ac:dyDescent="0.35">
      <c r="A17">
        <v>-207.1</v>
      </c>
      <c r="B17">
        <v>215.3</v>
      </c>
    </row>
    <row r="18" spans="1:2" x14ac:dyDescent="0.35">
      <c r="A18">
        <v>-173.5</v>
      </c>
      <c r="B18">
        <v>212.8</v>
      </c>
    </row>
    <row r="19" spans="1:2" x14ac:dyDescent="0.35">
      <c r="A19">
        <v>-213.2</v>
      </c>
      <c r="B19">
        <v>211.8</v>
      </c>
    </row>
    <row r="20" spans="1:2" x14ac:dyDescent="0.35">
      <c r="A20">
        <v>-202</v>
      </c>
      <c r="B20">
        <v>211</v>
      </c>
    </row>
    <row r="21" spans="1:2" x14ac:dyDescent="0.35">
      <c r="A21">
        <v>-155.19999999999999</v>
      </c>
      <c r="B21">
        <v>209</v>
      </c>
    </row>
    <row r="22" spans="1:2" x14ac:dyDescent="0.35">
      <c r="A22">
        <v>-169.8</v>
      </c>
      <c r="B22">
        <v>207.9</v>
      </c>
    </row>
    <row r="23" spans="1:2" x14ac:dyDescent="0.35">
      <c r="A23">
        <v>-221.2</v>
      </c>
      <c r="B23">
        <v>207.7</v>
      </c>
    </row>
    <row r="24" spans="1:2" x14ac:dyDescent="0.35">
      <c r="A24">
        <v>-161.69999999999999</v>
      </c>
      <c r="B24">
        <v>207.3</v>
      </c>
    </row>
    <row r="25" spans="1:2" x14ac:dyDescent="0.35">
      <c r="A25">
        <v>-169.7</v>
      </c>
      <c r="B25">
        <v>204.7</v>
      </c>
    </row>
    <row r="26" spans="1:2" x14ac:dyDescent="0.35">
      <c r="A26">
        <v>-202.9</v>
      </c>
      <c r="B26">
        <v>203</v>
      </c>
    </row>
    <row r="27" spans="1:2" x14ac:dyDescent="0.35">
      <c r="A27">
        <v>-221</v>
      </c>
      <c r="B27">
        <v>203</v>
      </c>
    </row>
    <row r="28" spans="1:2" x14ac:dyDescent="0.35">
      <c r="A28">
        <v>-186.1</v>
      </c>
      <c r="B28">
        <v>201.6</v>
      </c>
    </row>
    <row r="29" spans="1:2" x14ac:dyDescent="0.35">
      <c r="A29">
        <v>-221.9</v>
      </c>
      <c r="B29">
        <v>201.4</v>
      </c>
    </row>
    <row r="30" spans="1:2" x14ac:dyDescent="0.35">
      <c r="A30">
        <v>-164.9</v>
      </c>
      <c r="B30">
        <v>201.1</v>
      </c>
    </row>
    <row r="31" spans="1:2" x14ac:dyDescent="0.35">
      <c r="A31">
        <v>-144.19999999999999</v>
      </c>
      <c r="B31">
        <v>199.4</v>
      </c>
    </row>
    <row r="32" spans="1:2" x14ac:dyDescent="0.35">
      <c r="A32">
        <v>-223.3</v>
      </c>
      <c r="B32">
        <v>199.4</v>
      </c>
    </row>
    <row r="33" spans="1:2" x14ac:dyDescent="0.35">
      <c r="A33">
        <v>-167.7</v>
      </c>
      <c r="B33">
        <v>199.1</v>
      </c>
    </row>
    <row r="34" spans="1:2" x14ac:dyDescent="0.35">
      <c r="A34">
        <v>-211.7</v>
      </c>
      <c r="B34">
        <v>198.5</v>
      </c>
    </row>
    <row r="35" spans="1:2" x14ac:dyDescent="0.35">
      <c r="A35">
        <v>-206.3</v>
      </c>
      <c r="B35">
        <v>198.3</v>
      </c>
    </row>
    <row r="36" spans="1:2" x14ac:dyDescent="0.35">
      <c r="A36">
        <v>-167.3</v>
      </c>
      <c r="B36">
        <v>197.7</v>
      </c>
    </row>
    <row r="37" spans="1:2" x14ac:dyDescent="0.35">
      <c r="A37">
        <v>-168.8</v>
      </c>
      <c r="B37">
        <v>197.4</v>
      </c>
    </row>
    <row r="38" spans="1:2" x14ac:dyDescent="0.35">
      <c r="A38">
        <v>-189.2</v>
      </c>
      <c r="B38">
        <v>196.2</v>
      </c>
    </row>
    <row r="39" spans="1:2" x14ac:dyDescent="0.35">
      <c r="A39">
        <v>-166.9</v>
      </c>
      <c r="B39">
        <v>195.8</v>
      </c>
    </row>
    <row r="40" spans="1:2" x14ac:dyDescent="0.35">
      <c r="A40">
        <v>-217.9</v>
      </c>
      <c r="B40">
        <v>194.7</v>
      </c>
    </row>
    <row r="41" spans="1:2" x14ac:dyDescent="0.35">
      <c r="A41">
        <v>-204.2</v>
      </c>
      <c r="B41">
        <v>192.8</v>
      </c>
    </row>
    <row r="42" spans="1:2" x14ac:dyDescent="0.35">
      <c r="A42">
        <v>-194.4</v>
      </c>
      <c r="B42">
        <v>192.6</v>
      </c>
    </row>
    <row r="43" spans="1:2" x14ac:dyDescent="0.35">
      <c r="A43">
        <v>-171.4</v>
      </c>
      <c r="B43">
        <v>191.7</v>
      </c>
    </row>
    <row r="44" spans="1:2" x14ac:dyDescent="0.35">
      <c r="A44">
        <v>-173.3</v>
      </c>
      <c r="B44">
        <v>191.7</v>
      </c>
    </row>
    <row r="45" spans="1:2" x14ac:dyDescent="0.35">
      <c r="A45">
        <v>-148.30000000000001</v>
      </c>
      <c r="B45">
        <v>191.3</v>
      </c>
    </row>
    <row r="46" spans="1:2" x14ac:dyDescent="0.35">
      <c r="A46">
        <v>-183.4</v>
      </c>
      <c r="B46">
        <v>191.2</v>
      </c>
    </row>
    <row r="47" spans="1:2" x14ac:dyDescent="0.35">
      <c r="A47">
        <v>-149.9</v>
      </c>
      <c r="B47">
        <v>191.1</v>
      </c>
    </row>
    <row r="48" spans="1:2" x14ac:dyDescent="0.35">
      <c r="A48">
        <v>-195.9</v>
      </c>
      <c r="B48">
        <v>190.2</v>
      </c>
    </row>
    <row r="49" spans="1:2" x14ac:dyDescent="0.35">
      <c r="A49">
        <v>-166.9</v>
      </c>
      <c r="B49">
        <v>189.5</v>
      </c>
    </row>
    <row r="50" spans="1:2" x14ac:dyDescent="0.35">
      <c r="A50">
        <v>-180.5</v>
      </c>
      <c r="B50">
        <v>188.5</v>
      </c>
    </row>
    <row r="51" spans="1:2" x14ac:dyDescent="0.35">
      <c r="A51">
        <v>-185</v>
      </c>
      <c r="B51">
        <v>188.4</v>
      </c>
    </row>
    <row r="52" spans="1:2" x14ac:dyDescent="0.35">
      <c r="A52">
        <v>-195.8</v>
      </c>
      <c r="B52">
        <v>186.1</v>
      </c>
    </row>
    <row r="53" spans="1:2" x14ac:dyDescent="0.35">
      <c r="A53">
        <v>-165.2</v>
      </c>
      <c r="B53">
        <v>184.7</v>
      </c>
    </row>
    <row r="54" spans="1:2" x14ac:dyDescent="0.35">
      <c r="A54">
        <v>-186.8</v>
      </c>
      <c r="B54">
        <v>184.3</v>
      </c>
    </row>
    <row r="55" spans="1:2" x14ac:dyDescent="0.35">
      <c r="A55">
        <v>-205.2</v>
      </c>
      <c r="B55">
        <v>183.9</v>
      </c>
    </row>
    <row r="56" spans="1:2" x14ac:dyDescent="0.35">
      <c r="A56">
        <v>-159.4</v>
      </c>
      <c r="B56">
        <v>183.7</v>
      </c>
    </row>
    <row r="57" spans="1:2" x14ac:dyDescent="0.35">
      <c r="A57">
        <v>-199.8</v>
      </c>
      <c r="B57">
        <v>183.5</v>
      </c>
    </row>
    <row r="58" spans="1:2" x14ac:dyDescent="0.35">
      <c r="A58">
        <v>-166.4</v>
      </c>
      <c r="B58">
        <v>183.4</v>
      </c>
    </row>
    <row r="59" spans="1:2" x14ac:dyDescent="0.35">
      <c r="A59">
        <v>-223.4</v>
      </c>
      <c r="B59">
        <v>183</v>
      </c>
    </row>
    <row r="60" spans="1:2" x14ac:dyDescent="0.35">
      <c r="A60">
        <v>-149.69999999999999</v>
      </c>
      <c r="B60">
        <v>182.9</v>
      </c>
    </row>
    <row r="61" spans="1:2" x14ac:dyDescent="0.35">
      <c r="A61">
        <v>-222.1</v>
      </c>
      <c r="B61">
        <v>182.9</v>
      </c>
    </row>
    <row r="62" spans="1:2" x14ac:dyDescent="0.35">
      <c r="A62">
        <v>-207.3</v>
      </c>
      <c r="B62">
        <v>182.5</v>
      </c>
    </row>
    <row r="63" spans="1:2" x14ac:dyDescent="0.35">
      <c r="A63">
        <v>-169</v>
      </c>
      <c r="B63">
        <v>181.9</v>
      </c>
    </row>
    <row r="64" spans="1:2" x14ac:dyDescent="0.35">
      <c r="A64">
        <v>-191.4</v>
      </c>
      <c r="B64">
        <v>180.2</v>
      </c>
    </row>
    <row r="65" spans="1:2" x14ac:dyDescent="0.35">
      <c r="A65">
        <v>-213.1</v>
      </c>
      <c r="B65">
        <v>180.1</v>
      </c>
    </row>
    <row r="66" spans="1:2" x14ac:dyDescent="0.35">
      <c r="A66">
        <v>-173.4</v>
      </c>
      <c r="B66">
        <v>179.4</v>
      </c>
    </row>
    <row r="67" spans="1:2" x14ac:dyDescent="0.35">
      <c r="A67">
        <v>-180.2</v>
      </c>
      <c r="B67">
        <v>177.9</v>
      </c>
    </row>
    <row r="68" spans="1:2" x14ac:dyDescent="0.35">
      <c r="A68">
        <v>-213.6</v>
      </c>
      <c r="B68">
        <v>177.9</v>
      </c>
    </row>
    <row r="69" spans="1:2" x14ac:dyDescent="0.35">
      <c r="A69">
        <v>-194.2</v>
      </c>
      <c r="B69">
        <v>177.2</v>
      </c>
    </row>
    <row r="70" spans="1:2" x14ac:dyDescent="0.35">
      <c r="A70">
        <v>-214</v>
      </c>
      <c r="B70">
        <v>177</v>
      </c>
    </row>
    <row r="71" spans="1:2" x14ac:dyDescent="0.35">
      <c r="A71">
        <v>-171.4</v>
      </c>
      <c r="B71">
        <v>176.7</v>
      </c>
    </row>
    <row r="72" spans="1:2" x14ac:dyDescent="0.35">
      <c r="A72">
        <v>-226.5</v>
      </c>
      <c r="B72">
        <v>175.8</v>
      </c>
    </row>
    <row r="73" spans="1:2" x14ac:dyDescent="0.35">
      <c r="A73">
        <v>-192.6</v>
      </c>
      <c r="B73">
        <v>175.3</v>
      </c>
    </row>
    <row r="74" spans="1:2" x14ac:dyDescent="0.35">
      <c r="A74">
        <v>-186.8</v>
      </c>
      <c r="B74">
        <v>173.3</v>
      </c>
    </row>
    <row r="75" spans="1:2" x14ac:dyDescent="0.35">
      <c r="A75">
        <v>-207.4</v>
      </c>
      <c r="B75">
        <v>172.5</v>
      </c>
    </row>
    <row r="76" spans="1:2" x14ac:dyDescent="0.35">
      <c r="A76">
        <v>-169.8</v>
      </c>
      <c r="B76">
        <v>172.4</v>
      </c>
    </row>
    <row r="77" spans="1:2" x14ac:dyDescent="0.35">
      <c r="A77">
        <v>-128.5</v>
      </c>
      <c r="B77">
        <v>172.3</v>
      </c>
    </row>
    <row r="78" spans="1:2" x14ac:dyDescent="0.35">
      <c r="A78">
        <v>-204.2</v>
      </c>
      <c r="B78">
        <v>171.8</v>
      </c>
    </row>
    <row r="79" spans="1:2" x14ac:dyDescent="0.35">
      <c r="A79">
        <v>-161.4</v>
      </c>
      <c r="B79">
        <v>171.3</v>
      </c>
    </row>
    <row r="80" spans="1:2" x14ac:dyDescent="0.35">
      <c r="A80">
        <v>-200.7</v>
      </c>
      <c r="B80">
        <v>170.7</v>
      </c>
    </row>
    <row r="81" spans="1:2" x14ac:dyDescent="0.35">
      <c r="A81">
        <v>-170.2</v>
      </c>
      <c r="B81">
        <v>170.4</v>
      </c>
    </row>
    <row r="82" spans="1:2" x14ac:dyDescent="0.35">
      <c r="A82">
        <v>-194.6</v>
      </c>
      <c r="B82">
        <v>170</v>
      </c>
    </row>
    <row r="83" spans="1:2" x14ac:dyDescent="0.35">
      <c r="A83">
        <v>-198.4</v>
      </c>
      <c r="B83">
        <v>169.5</v>
      </c>
    </row>
    <row r="84" spans="1:2" x14ac:dyDescent="0.35">
      <c r="A84">
        <v>-204.2</v>
      </c>
      <c r="B84">
        <v>168.7</v>
      </c>
    </row>
    <row r="85" spans="1:2" x14ac:dyDescent="0.35">
      <c r="A85">
        <v>-196.4</v>
      </c>
      <c r="B85">
        <v>168</v>
      </c>
    </row>
    <row r="86" spans="1:2" x14ac:dyDescent="0.35">
      <c r="A86">
        <v>-151.6</v>
      </c>
      <c r="B86">
        <v>167.8</v>
      </c>
    </row>
    <row r="87" spans="1:2" x14ac:dyDescent="0.35">
      <c r="A87">
        <v>-191.1</v>
      </c>
      <c r="B87">
        <v>167.8</v>
      </c>
    </row>
    <row r="88" spans="1:2" x14ac:dyDescent="0.35">
      <c r="A88">
        <v>-205.3</v>
      </c>
      <c r="B88">
        <v>166.4</v>
      </c>
    </row>
    <row r="89" spans="1:2" x14ac:dyDescent="0.35">
      <c r="A89">
        <v>-160.30000000000001</v>
      </c>
      <c r="B89">
        <v>166</v>
      </c>
    </row>
    <row r="90" spans="1:2" x14ac:dyDescent="0.35">
      <c r="A90">
        <v>-152.69999999999999</v>
      </c>
      <c r="B90">
        <v>165.6</v>
      </c>
    </row>
    <row r="91" spans="1:2" x14ac:dyDescent="0.35">
      <c r="A91">
        <v>-152.6</v>
      </c>
      <c r="B91">
        <v>164.3</v>
      </c>
    </row>
    <row r="92" spans="1:2" x14ac:dyDescent="0.35">
      <c r="A92">
        <v>-218.8</v>
      </c>
      <c r="B92">
        <v>163.9</v>
      </c>
    </row>
    <row r="93" spans="1:2" x14ac:dyDescent="0.35">
      <c r="A93">
        <v>-228.1</v>
      </c>
      <c r="B93">
        <v>162.4</v>
      </c>
    </row>
    <row r="94" spans="1:2" x14ac:dyDescent="0.35">
      <c r="A94">
        <v>-158.4</v>
      </c>
      <c r="B94">
        <v>161.9</v>
      </c>
    </row>
    <row r="95" spans="1:2" x14ac:dyDescent="0.35">
      <c r="A95">
        <v>-184.4</v>
      </c>
      <c r="B95">
        <v>160.80000000000001</v>
      </c>
    </row>
    <row r="96" spans="1:2" x14ac:dyDescent="0.35">
      <c r="A96">
        <v>-239.5</v>
      </c>
      <c r="B96">
        <v>159.80000000000001</v>
      </c>
    </row>
    <row r="97" spans="1:2" x14ac:dyDescent="0.35">
      <c r="A97">
        <v>-220.8</v>
      </c>
      <c r="B97">
        <v>158.9</v>
      </c>
    </row>
    <row r="98" spans="1:2" x14ac:dyDescent="0.35">
      <c r="A98">
        <v>-234.7</v>
      </c>
      <c r="B98">
        <v>158</v>
      </c>
    </row>
    <row r="99" spans="1:2" x14ac:dyDescent="0.35">
      <c r="A99">
        <v>-198.6</v>
      </c>
      <c r="B99">
        <v>157.4</v>
      </c>
    </row>
    <row r="100" spans="1:2" x14ac:dyDescent="0.35">
      <c r="A100">
        <v>-186.2</v>
      </c>
      <c r="B100">
        <v>156.69999999999999</v>
      </c>
    </row>
    <row r="101" spans="1:2" x14ac:dyDescent="0.35">
      <c r="A101">
        <v>-186.8</v>
      </c>
      <c r="B101">
        <v>155.19999999999999</v>
      </c>
    </row>
    <row r="102" spans="1:2" x14ac:dyDescent="0.35">
      <c r="A102">
        <v>-213.6</v>
      </c>
      <c r="B102">
        <v>154.1</v>
      </c>
    </row>
    <row r="103" spans="1:2" x14ac:dyDescent="0.35">
      <c r="A103">
        <v>-212.3</v>
      </c>
      <c r="B103">
        <v>153.5</v>
      </c>
    </row>
    <row r="104" spans="1:2" x14ac:dyDescent="0.35">
      <c r="A104">
        <v>-217</v>
      </c>
      <c r="B104">
        <v>153.4</v>
      </c>
    </row>
    <row r="105" spans="1:2" x14ac:dyDescent="0.35">
      <c r="A105">
        <v>-185.1</v>
      </c>
      <c r="B105">
        <v>152.6</v>
      </c>
    </row>
    <row r="106" spans="1:2" x14ac:dyDescent="0.35">
      <c r="A106">
        <v>-204.6</v>
      </c>
      <c r="B106">
        <v>152.5</v>
      </c>
    </row>
    <row r="107" spans="1:2" x14ac:dyDescent="0.35">
      <c r="A107">
        <v>-169</v>
      </c>
      <c r="B107">
        <v>152</v>
      </c>
    </row>
    <row r="108" spans="1:2" x14ac:dyDescent="0.35">
      <c r="A108">
        <v>-206.8</v>
      </c>
      <c r="B108">
        <v>151.4</v>
      </c>
    </row>
    <row r="109" spans="1:2" x14ac:dyDescent="0.35">
      <c r="A109">
        <v>-206.8</v>
      </c>
      <c r="B109">
        <v>148.4</v>
      </c>
    </row>
    <row r="110" spans="1:2" x14ac:dyDescent="0.35">
      <c r="A110">
        <v>-209.9</v>
      </c>
      <c r="B110">
        <v>146.9</v>
      </c>
    </row>
    <row r="111" spans="1:2" x14ac:dyDescent="0.35">
      <c r="A111">
        <v>-232.2</v>
      </c>
      <c r="B111">
        <v>146.6</v>
      </c>
    </row>
    <row r="112" spans="1:2" x14ac:dyDescent="0.35">
      <c r="A112">
        <v>-181.4</v>
      </c>
      <c r="B112">
        <v>146.1</v>
      </c>
    </row>
    <row r="113" spans="1:2" x14ac:dyDescent="0.35">
      <c r="A113">
        <v>-179.7</v>
      </c>
      <c r="B113">
        <v>146</v>
      </c>
    </row>
    <row r="114" spans="1:2" x14ac:dyDescent="0.35">
      <c r="A114">
        <v>-111.9</v>
      </c>
      <c r="B114">
        <v>142.80000000000001</v>
      </c>
    </row>
    <row r="115" spans="1:2" x14ac:dyDescent="0.35">
      <c r="A115">
        <v>-180.2</v>
      </c>
      <c r="B115">
        <v>142.6</v>
      </c>
    </row>
    <row r="116" spans="1:2" x14ac:dyDescent="0.35">
      <c r="A116">
        <v>-144.69999999999999</v>
      </c>
      <c r="B116">
        <v>142.4</v>
      </c>
    </row>
    <row r="117" spans="1:2" x14ac:dyDescent="0.35">
      <c r="A117">
        <v>-171.8</v>
      </c>
      <c r="B117">
        <v>135.19999999999999</v>
      </c>
    </row>
    <row r="118" spans="1:2" x14ac:dyDescent="0.35">
      <c r="A118">
        <v>-178.1</v>
      </c>
      <c r="B118">
        <v>133.30000000000001</v>
      </c>
    </row>
    <row r="119" spans="1:2" x14ac:dyDescent="0.35">
      <c r="A119">
        <v>-191.3</v>
      </c>
      <c r="B119">
        <v>132.5</v>
      </c>
    </row>
    <row r="120" spans="1:2" x14ac:dyDescent="0.35">
      <c r="A120">
        <v>-132.19999999999999</v>
      </c>
      <c r="B120">
        <v>124.5</v>
      </c>
    </row>
    <row r="121" spans="1:2" x14ac:dyDescent="0.35">
      <c r="A121">
        <v>-184</v>
      </c>
      <c r="B121">
        <v>115.9</v>
      </c>
    </row>
    <row r="122" spans="1:2" x14ac:dyDescent="0.35">
      <c r="A122">
        <v>-210.8</v>
      </c>
      <c r="B122">
        <v>110.9</v>
      </c>
    </row>
  </sheetData>
  <sortState xmlns:xlrd2="http://schemas.microsoft.com/office/spreadsheetml/2017/richdata2" ref="A2:B143">
    <sortCondition descending="1" ref="B2:B14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B4B6-15AE-4D86-A3EB-A3BF07ABD1CB}">
  <dimension ref="A1:B150"/>
  <sheetViews>
    <sheetView topLeftCell="A133" workbookViewId="0">
      <selection sqref="A1:B150"/>
    </sheetView>
  </sheetViews>
  <sheetFormatPr defaultRowHeight="14.5" x14ac:dyDescent="0.35"/>
  <sheetData>
    <row r="1" spans="1:2" x14ac:dyDescent="0.35">
      <c r="A1">
        <v>-159.80000000000001</v>
      </c>
      <c r="B1" t="s">
        <v>428</v>
      </c>
    </row>
    <row r="2" spans="1:2" x14ac:dyDescent="0.35">
      <c r="A2">
        <v>-196.4</v>
      </c>
      <c r="B2">
        <v>168</v>
      </c>
    </row>
    <row r="3" spans="1:2" x14ac:dyDescent="0.35">
      <c r="A3">
        <v>-152.69999999999999</v>
      </c>
      <c r="B3">
        <v>165.6</v>
      </c>
    </row>
    <row r="4" spans="1:2" x14ac:dyDescent="0.35">
      <c r="A4">
        <v>-186.8</v>
      </c>
      <c r="B4">
        <v>184.3</v>
      </c>
    </row>
    <row r="5" spans="1:2" x14ac:dyDescent="0.35">
      <c r="A5">
        <v>-204.2</v>
      </c>
      <c r="B5">
        <v>171.8</v>
      </c>
    </row>
    <row r="6" spans="1:2" x14ac:dyDescent="0.35">
      <c r="A6">
        <v>-155.19999999999999</v>
      </c>
      <c r="B6">
        <v>209</v>
      </c>
    </row>
    <row r="7" spans="1:2" x14ac:dyDescent="0.35">
      <c r="A7">
        <v>-158.4</v>
      </c>
      <c r="B7">
        <v>161.9</v>
      </c>
    </row>
    <row r="8" spans="1:2" x14ac:dyDescent="0.35">
      <c r="A8">
        <v>-173.3</v>
      </c>
      <c r="B8">
        <v>191.7</v>
      </c>
    </row>
    <row r="9" spans="1:2" x14ac:dyDescent="0.35">
      <c r="A9">
        <v>-215.5</v>
      </c>
      <c r="B9" t="s">
        <v>428</v>
      </c>
    </row>
    <row r="10" spans="1:2" x14ac:dyDescent="0.35">
      <c r="A10">
        <v>-171.4</v>
      </c>
      <c r="B10">
        <v>176.7</v>
      </c>
    </row>
    <row r="11" spans="1:2" x14ac:dyDescent="0.35">
      <c r="A11">
        <v>-186.2</v>
      </c>
      <c r="B11">
        <v>156.69999999999999</v>
      </c>
    </row>
    <row r="12" spans="1:2" x14ac:dyDescent="0.35">
      <c r="A12">
        <v>-195.9</v>
      </c>
      <c r="B12">
        <v>190.2</v>
      </c>
    </row>
    <row r="13" spans="1:2" x14ac:dyDescent="0.35">
      <c r="A13">
        <v>-169</v>
      </c>
      <c r="B13">
        <v>152</v>
      </c>
    </row>
    <row r="14" spans="1:2" x14ac:dyDescent="0.35">
      <c r="A14">
        <v>-144.19999999999999</v>
      </c>
      <c r="B14">
        <v>199.4</v>
      </c>
    </row>
    <row r="15" spans="1:2" x14ac:dyDescent="0.35">
      <c r="A15">
        <v>-170.2</v>
      </c>
      <c r="B15">
        <v>170.4</v>
      </c>
    </row>
    <row r="16" spans="1:2" x14ac:dyDescent="0.35">
      <c r="A16">
        <v>-154.6</v>
      </c>
      <c r="B16" t="s">
        <v>428</v>
      </c>
    </row>
    <row r="17" spans="1:2" x14ac:dyDescent="0.35">
      <c r="A17">
        <v>-184</v>
      </c>
      <c r="B17">
        <v>115.9</v>
      </c>
    </row>
    <row r="18" spans="1:2" x14ac:dyDescent="0.35">
      <c r="A18">
        <v>-166.9</v>
      </c>
      <c r="B18">
        <v>195.8</v>
      </c>
    </row>
    <row r="19" spans="1:2" x14ac:dyDescent="0.35">
      <c r="A19" t="s">
        <v>428</v>
      </c>
      <c r="B19">
        <v>134.9</v>
      </c>
    </row>
    <row r="20" spans="1:2" x14ac:dyDescent="0.35">
      <c r="A20">
        <v>-205.3</v>
      </c>
      <c r="B20">
        <v>166.4</v>
      </c>
    </row>
    <row r="21" spans="1:2" x14ac:dyDescent="0.35">
      <c r="A21">
        <v>-202</v>
      </c>
      <c r="B21">
        <v>211</v>
      </c>
    </row>
    <row r="22" spans="1:2" x14ac:dyDescent="0.35">
      <c r="A22">
        <v>-198.6</v>
      </c>
      <c r="B22">
        <v>157.4</v>
      </c>
    </row>
    <row r="23" spans="1:2" x14ac:dyDescent="0.35">
      <c r="A23">
        <v>-166.4</v>
      </c>
      <c r="B23">
        <v>183.4</v>
      </c>
    </row>
    <row r="24" spans="1:2" x14ac:dyDescent="0.35">
      <c r="A24">
        <v>-135.6</v>
      </c>
      <c r="B24">
        <v>227.4</v>
      </c>
    </row>
    <row r="25" spans="1:2" x14ac:dyDescent="0.35">
      <c r="A25">
        <v>-191.3</v>
      </c>
      <c r="B25">
        <v>132.5</v>
      </c>
    </row>
    <row r="26" spans="1:2" x14ac:dyDescent="0.35">
      <c r="A26" t="s">
        <v>428</v>
      </c>
      <c r="B26">
        <v>173.5</v>
      </c>
    </row>
    <row r="27" spans="1:2" x14ac:dyDescent="0.35">
      <c r="A27">
        <v>-198.6</v>
      </c>
      <c r="B27">
        <v>250.9</v>
      </c>
    </row>
    <row r="28" spans="1:2" x14ac:dyDescent="0.35">
      <c r="A28">
        <v>-223.3</v>
      </c>
      <c r="B28">
        <v>199.4</v>
      </c>
    </row>
    <row r="29" spans="1:2" x14ac:dyDescent="0.35">
      <c r="A29">
        <v>-221.2</v>
      </c>
      <c r="B29">
        <v>207.7</v>
      </c>
    </row>
    <row r="30" spans="1:2" x14ac:dyDescent="0.35">
      <c r="A30">
        <v>-214.2</v>
      </c>
      <c r="B30" t="s">
        <v>428</v>
      </c>
    </row>
    <row r="31" spans="1:2" x14ac:dyDescent="0.35">
      <c r="A31">
        <v>-194.4</v>
      </c>
      <c r="B31">
        <v>192.6</v>
      </c>
    </row>
    <row r="32" spans="1:2" x14ac:dyDescent="0.35">
      <c r="A32">
        <v>-148.30000000000001</v>
      </c>
      <c r="B32">
        <v>191.3</v>
      </c>
    </row>
    <row r="33" spans="1:2" x14ac:dyDescent="0.35">
      <c r="A33">
        <v>-173.5</v>
      </c>
      <c r="B33">
        <v>212.8</v>
      </c>
    </row>
    <row r="34" spans="1:2" x14ac:dyDescent="0.35">
      <c r="A34">
        <v>-197.9</v>
      </c>
      <c r="B34">
        <v>237.1</v>
      </c>
    </row>
    <row r="35" spans="1:2" x14ac:dyDescent="0.35">
      <c r="A35">
        <v>-205.2</v>
      </c>
      <c r="B35">
        <v>183.9</v>
      </c>
    </row>
    <row r="36" spans="1:2" x14ac:dyDescent="0.35">
      <c r="A36">
        <v>-191.4</v>
      </c>
      <c r="B36">
        <v>180.2</v>
      </c>
    </row>
    <row r="37" spans="1:2" x14ac:dyDescent="0.35">
      <c r="A37">
        <v>-149.9</v>
      </c>
      <c r="B37">
        <v>191.1</v>
      </c>
    </row>
    <row r="38" spans="1:2" x14ac:dyDescent="0.35">
      <c r="A38">
        <v>-151.6</v>
      </c>
      <c r="B38">
        <v>167.8</v>
      </c>
    </row>
    <row r="39" spans="1:2" x14ac:dyDescent="0.35">
      <c r="A39">
        <v>-214.2</v>
      </c>
      <c r="B39">
        <v>216</v>
      </c>
    </row>
    <row r="40" spans="1:2" x14ac:dyDescent="0.35">
      <c r="A40" t="s">
        <v>428</v>
      </c>
      <c r="B40">
        <v>230</v>
      </c>
    </row>
    <row r="41" spans="1:2" x14ac:dyDescent="0.35">
      <c r="A41">
        <v>-174</v>
      </c>
      <c r="B41" t="s">
        <v>428</v>
      </c>
    </row>
    <row r="42" spans="1:2" x14ac:dyDescent="0.35">
      <c r="A42">
        <v>-165.2</v>
      </c>
      <c r="B42">
        <v>184.7</v>
      </c>
    </row>
    <row r="43" spans="1:2" x14ac:dyDescent="0.35">
      <c r="A43">
        <v>-206.8</v>
      </c>
      <c r="B43">
        <v>151.4</v>
      </c>
    </row>
    <row r="44" spans="1:2" x14ac:dyDescent="0.35">
      <c r="A44">
        <v>-184.4</v>
      </c>
      <c r="B44">
        <v>160.80000000000001</v>
      </c>
    </row>
    <row r="45" spans="1:2" x14ac:dyDescent="0.35">
      <c r="A45">
        <v>-128.5</v>
      </c>
      <c r="B45">
        <v>172.3</v>
      </c>
    </row>
    <row r="46" spans="1:2" x14ac:dyDescent="0.35">
      <c r="A46" t="s">
        <v>428</v>
      </c>
      <c r="B46">
        <v>174.2</v>
      </c>
    </row>
    <row r="47" spans="1:2" x14ac:dyDescent="0.35">
      <c r="A47">
        <v>-167.7</v>
      </c>
      <c r="B47">
        <v>199.1</v>
      </c>
    </row>
    <row r="48" spans="1:2" x14ac:dyDescent="0.35">
      <c r="A48">
        <v>-217</v>
      </c>
      <c r="B48">
        <v>153.4</v>
      </c>
    </row>
    <row r="49" spans="1:2" x14ac:dyDescent="0.35">
      <c r="A49">
        <v>-194.6</v>
      </c>
      <c r="B49">
        <v>170</v>
      </c>
    </row>
    <row r="50" spans="1:2" x14ac:dyDescent="0.35">
      <c r="A50">
        <v>-171.8</v>
      </c>
      <c r="B50">
        <v>135.19999999999999</v>
      </c>
    </row>
    <row r="51" spans="1:2" x14ac:dyDescent="0.35">
      <c r="A51">
        <v>-212.3</v>
      </c>
      <c r="B51">
        <v>153.5</v>
      </c>
    </row>
    <row r="52" spans="1:2" x14ac:dyDescent="0.35">
      <c r="A52">
        <v>-192.6</v>
      </c>
      <c r="B52">
        <v>175.3</v>
      </c>
    </row>
    <row r="53" spans="1:2" x14ac:dyDescent="0.35">
      <c r="A53">
        <v>-218.8</v>
      </c>
      <c r="B53">
        <v>163.9</v>
      </c>
    </row>
    <row r="54" spans="1:2" x14ac:dyDescent="0.35">
      <c r="A54">
        <v>-155.5</v>
      </c>
      <c r="B54" t="s">
        <v>428</v>
      </c>
    </row>
    <row r="55" spans="1:2" x14ac:dyDescent="0.35">
      <c r="A55">
        <v>-223.4</v>
      </c>
      <c r="B55">
        <v>183</v>
      </c>
    </row>
    <row r="56" spans="1:2" x14ac:dyDescent="0.35">
      <c r="A56">
        <v>-180.5</v>
      </c>
      <c r="B56">
        <v>188.5</v>
      </c>
    </row>
    <row r="57" spans="1:2" x14ac:dyDescent="0.35">
      <c r="A57">
        <v>-160.30000000000001</v>
      </c>
      <c r="B57">
        <v>166</v>
      </c>
    </row>
    <row r="58" spans="1:2" x14ac:dyDescent="0.35">
      <c r="A58">
        <v>-132.19999999999999</v>
      </c>
      <c r="B58">
        <v>124.5</v>
      </c>
    </row>
    <row r="59" spans="1:2" x14ac:dyDescent="0.35">
      <c r="A59">
        <v>-214</v>
      </c>
      <c r="B59">
        <v>177</v>
      </c>
    </row>
    <row r="60" spans="1:2" x14ac:dyDescent="0.35">
      <c r="A60">
        <v>-179.4</v>
      </c>
      <c r="B60">
        <v>230.6</v>
      </c>
    </row>
    <row r="61" spans="1:2" x14ac:dyDescent="0.35">
      <c r="A61">
        <v>-207.3</v>
      </c>
      <c r="B61">
        <v>182.5</v>
      </c>
    </row>
    <row r="62" spans="1:2" x14ac:dyDescent="0.35">
      <c r="A62">
        <v>-204.6</v>
      </c>
      <c r="B62">
        <v>152.5</v>
      </c>
    </row>
    <row r="63" spans="1:2" x14ac:dyDescent="0.35">
      <c r="A63">
        <v>-179.7</v>
      </c>
      <c r="B63">
        <v>146</v>
      </c>
    </row>
    <row r="64" spans="1:2" x14ac:dyDescent="0.35">
      <c r="A64">
        <v>-161.69999999999999</v>
      </c>
      <c r="B64">
        <v>207.3</v>
      </c>
    </row>
    <row r="65" spans="1:2" x14ac:dyDescent="0.35">
      <c r="A65">
        <v>-169.8</v>
      </c>
      <c r="B65">
        <v>172.4</v>
      </c>
    </row>
    <row r="66" spans="1:2" x14ac:dyDescent="0.35">
      <c r="A66" t="s">
        <v>428</v>
      </c>
      <c r="B66">
        <v>202.4</v>
      </c>
    </row>
    <row r="67" spans="1:2" x14ac:dyDescent="0.35">
      <c r="A67" t="s">
        <v>428</v>
      </c>
      <c r="B67">
        <v>212.3</v>
      </c>
    </row>
    <row r="68" spans="1:2" x14ac:dyDescent="0.35">
      <c r="A68">
        <v>-194.2</v>
      </c>
      <c r="B68">
        <v>177.2</v>
      </c>
    </row>
    <row r="69" spans="1:2" x14ac:dyDescent="0.35">
      <c r="A69">
        <v>-152.6</v>
      </c>
      <c r="B69">
        <v>164.3</v>
      </c>
    </row>
    <row r="70" spans="1:2" x14ac:dyDescent="0.35">
      <c r="A70">
        <v>-213.6</v>
      </c>
      <c r="B70">
        <v>177.9</v>
      </c>
    </row>
    <row r="71" spans="1:2" x14ac:dyDescent="0.35">
      <c r="A71">
        <v>-207.9</v>
      </c>
      <c r="B71">
        <v>269.60000000000002</v>
      </c>
    </row>
    <row r="72" spans="1:2" x14ac:dyDescent="0.35">
      <c r="A72" t="s">
        <v>428</v>
      </c>
      <c r="B72">
        <v>171.3</v>
      </c>
    </row>
    <row r="73" spans="1:2" x14ac:dyDescent="0.35">
      <c r="A73">
        <v>-136.1</v>
      </c>
      <c r="B73" t="s">
        <v>428</v>
      </c>
    </row>
    <row r="74" spans="1:2" x14ac:dyDescent="0.35">
      <c r="A74">
        <v>-217.9</v>
      </c>
      <c r="B74">
        <v>194.7</v>
      </c>
    </row>
    <row r="75" spans="1:2" x14ac:dyDescent="0.35">
      <c r="A75">
        <v>-221</v>
      </c>
      <c r="B75">
        <v>203</v>
      </c>
    </row>
    <row r="76" spans="1:2" x14ac:dyDescent="0.35">
      <c r="A76">
        <v>-186.8</v>
      </c>
      <c r="B76">
        <v>173.3</v>
      </c>
    </row>
    <row r="77" spans="1:2" x14ac:dyDescent="0.35">
      <c r="A77">
        <v>-178.1</v>
      </c>
      <c r="B77">
        <v>133.30000000000001</v>
      </c>
    </row>
    <row r="78" spans="1:2" x14ac:dyDescent="0.35">
      <c r="A78" t="s">
        <v>428</v>
      </c>
      <c r="B78">
        <v>112.3</v>
      </c>
    </row>
    <row r="79" spans="1:2" x14ac:dyDescent="0.35">
      <c r="A79" t="s">
        <v>428</v>
      </c>
      <c r="B79">
        <v>253.4</v>
      </c>
    </row>
    <row r="80" spans="1:2" x14ac:dyDescent="0.35">
      <c r="A80">
        <v>-185</v>
      </c>
      <c r="B80">
        <v>188.4</v>
      </c>
    </row>
    <row r="81" spans="1:2" x14ac:dyDescent="0.35">
      <c r="A81">
        <v>-169</v>
      </c>
      <c r="B81">
        <v>181.9</v>
      </c>
    </row>
    <row r="82" spans="1:2" x14ac:dyDescent="0.35">
      <c r="A82">
        <v>-202.9</v>
      </c>
      <c r="B82">
        <v>203</v>
      </c>
    </row>
    <row r="83" spans="1:2" x14ac:dyDescent="0.35">
      <c r="A83">
        <v>-183.4</v>
      </c>
      <c r="B83">
        <v>191.2</v>
      </c>
    </row>
    <row r="84" spans="1:2" x14ac:dyDescent="0.35">
      <c r="A84">
        <v>-195.8</v>
      </c>
      <c r="B84">
        <v>186.1</v>
      </c>
    </row>
    <row r="85" spans="1:2" x14ac:dyDescent="0.35">
      <c r="A85">
        <v>-220.8</v>
      </c>
      <c r="B85">
        <v>158.9</v>
      </c>
    </row>
    <row r="86" spans="1:2" x14ac:dyDescent="0.35">
      <c r="A86">
        <v>-195.8</v>
      </c>
      <c r="B86">
        <v>220.9</v>
      </c>
    </row>
    <row r="87" spans="1:2" x14ac:dyDescent="0.35">
      <c r="A87" t="s">
        <v>428</v>
      </c>
      <c r="B87">
        <v>165.7</v>
      </c>
    </row>
    <row r="88" spans="1:2" x14ac:dyDescent="0.35">
      <c r="A88">
        <v>-234.7</v>
      </c>
      <c r="B88">
        <v>158</v>
      </c>
    </row>
    <row r="89" spans="1:2" x14ac:dyDescent="0.35">
      <c r="A89">
        <v>-189.7</v>
      </c>
      <c r="B89">
        <v>240.6</v>
      </c>
    </row>
    <row r="90" spans="1:2" x14ac:dyDescent="0.35">
      <c r="A90">
        <v>-186.8</v>
      </c>
      <c r="B90">
        <v>155.19999999999999</v>
      </c>
    </row>
    <row r="91" spans="1:2" x14ac:dyDescent="0.35">
      <c r="A91">
        <v>-144.69999999999999</v>
      </c>
      <c r="B91">
        <v>217.1</v>
      </c>
    </row>
    <row r="92" spans="1:2" x14ac:dyDescent="0.35">
      <c r="A92">
        <v>-200.7</v>
      </c>
      <c r="B92">
        <v>170.7</v>
      </c>
    </row>
    <row r="93" spans="1:2" x14ac:dyDescent="0.35">
      <c r="A93">
        <v>-223</v>
      </c>
      <c r="B93" t="s">
        <v>428</v>
      </c>
    </row>
    <row r="94" spans="1:2" x14ac:dyDescent="0.35">
      <c r="A94">
        <v>-232.2</v>
      </c>
      <c r="B94">
        <v>146.6</v>
      </c>
    </row>
    <row r="95" spans="1:2" x14ac:dyDescent="0.35">
      <c r="A95">
        <v>-198.4</v>
      </c>
      <c r="B95">
        <v>169.5</v>
      </c>
    </row>
    <row r="96" spans="1:2" x14ac:dyDescent="0.35">
      <c r="A96" t="s">
        <v>428</v>
      </c>
      <c r="B96">
        <v>188.8</v>
      </c>
    </row>
    <row r="97" spans="1:2" x14ac:dyDescent="0.35">
      <c r="A97">
        <v>-111.9</v>
      </c>
      <c r="B97">
        <v>142.80000000000001</v>
      </c>
    </row>
    <row r="98" spans="1:2" x14ac:dyDescent="0.35">
      <c r="A98">
        <v>-169.8</v>
      </c>
      <c r="B98">
        <v>207.9</v>
      </c>
    </row>
    <row r="99" spans="1:2" x14ac:dyDescent="0.35">
      <c r="A99">
        <v>-228.1</v>
      </c>
      <c r="B99">
        <v>162.4</v>
      </c>
    </row>
    <row r="100" spans="1:2" x14ac:dyDescent="0.35">
      <c r="A100">
        <v>-207.1</v>
      </c>
      <c r="B100">
        <v>215.3</v>
      </c>
    </row>
    <row r="101" spans="1:2" x14ac:dyDescent="0.35">
      <c r="A101">
        <v>-228.9</v>
      </c>
      <c r="B101">
        <v>217.1</v>
      </c>
    </row>
    <row r="102" spans="1:2" x14ac:dyDescent="0.35">
      <c r="A102">
        <v>-167.3</v>
      </c>
      <c r="B102">
        <v>197.7</v>
      </c>
    </row>
    <row r="103" spans="1:2" x14ac:dyDescent="0.35">
      <c r="A103">
        <v>-181.4</v>
      </c>
      <c r="B103">
        <v>146.1</v>
      </c>
    </row>
    <row r="104" spans="1:2" x14ac:dyDescent="0.35">
      <c r="A104">
        <v>-164.9</v>
      </c>
      <c r="B104">
        <v>201.1</v>
      </c>
    </row>
    <row r="105" spans="1:2" x14ac:dyDescent="0.35">
      <c r="A105">
        <v>-213.2</v>
      </c>
      <c r="B105">
        <v>211.8</v>
      </c>
    </row>
    <row r="106" spans="1:2" x14ac:dyDescent="0.35">
      <c r="A106">
        <v>-170</v>
      </c>
      <c r="B106">
        <v>228</v>
      </c>
    </row>
    <row r="107" spans="1:2" x14ac:dyDescent="0.35">
      <c r="A107" t="s">
        <v>428</v>
      </c>
      <c r="B107">
        <v>230</v>
      </c>
    </row>
    <row r="108" spans="1:2" x14ac:dyDescent="0.35">
      <c r="A108">
        <v>-180.2</v>
      </c>
      <c r="B108">
        <v>142.6</v>
      </c>
    </row>
    <row r="109" spans="1:2" x14ac:dyDescent="0.35">
      <c r="A109">
        <v>-186.1</v>
      </c>
      <c r="B109">
        <v>201.6</v>
      </c>
    </row>
    <row r="110" spans="1:2" x14ac:dyDescent="0.35">
      <c r="A110">
        <v>-221.9</v>
      </c>
      <c r="B110">
        <v>201.4</v>
      </c>
    </row>
    <row r="111" spans="1:2" x14ac:dyDescent="0.35">
      <c r="A111">
        <v>-168.8</v>
      </c>
      <c r="B111">
        <v>197.4</v>
      </c>
    </row>
    <row r="112" spans="1:2" x14ac:dyDescent="0.35">
      <c r="A112" t="s">
        <v>428</v>
      </c>
      <c r="B112">
        <v>159.6</v>
      </c>
    </row>
    <row r="113" spans="1:2" x14ac:dyDescent="0.35">
      <c r="A113">
        <v>-213.6</v>
      </c>
      <c r="B113">
        <v>154.1</v>
      </c>
    </row>
    <row r="114" spans="1:2" x14ac:dyDescent="0.35">
      <c r="A114">
        <v>-179</v>
      </c>
      <c r="B114">
        <v>240.3</v>
      </c>
    </row>
    <row r="115" spans="1:2" x14ac:dyDescent="0.35">
      <c r="A115">
        <v>-206.8</v>
      </c>
      <c r="B115">
        <v>148.4</v>
      </c>
    </row>
    <row r="116" spans="1:2" x14ac:dyDescent="0.35">
      <c r="A116" t="s">
        <v>428</v>
      </c>
      <c r="B116">
        <v>172.5</v>
      </c>
    </row>
    <row r="117" spans="1:2" x14ac:dyDescent="0.35">
      <c r="A117">
        <v>-213.1</v>
      </c>
      <c r="B117">
        <v>180.1</v>
      </c>
    </row>
    <row r="118" spans="1:2" x14ac:dyDescent="0.35">
      <c r="A118">
        <v>-173.4</v>
      </c>
      <c r="B118">
        <v>179.4</v>
      </c>
    </row>
    <row r="119" spans="1:2" x14ac:dyDescent="0.35">
      <c r="A119">
        <v>-164.5</v>
      </c>
      <c r="B119">
        <v>258.5</v>
      </c>
    </row>
    <row r="120" spans="1:2" x14ac:dyDescent="0.35">
      <c r="A120">
        <v>-210.8</v>
      </c>
      <c r="B120">
        <v>110.9</v>
      </c>
    </row>
    <row r="121" spans="1:2" x14ac:dyDescent="0.35">
      <c r="A121">
        <v>-206.3</v>
      </c>
      <c r="B121">
        <v>198.3</v>
      </c>
    </row>
    <row r="122" spans="1:2" x14ac:dyDescent="0.35">
      <c r="A122">
        <v>-199.8</v>
      </c>
      <c r="B122">
        <v>183.5</v>
      </c>
    </row>
    <row r="123" spans="1:2" x14ac:dyDescent="0.35">
      <c r="A123">
        <v>-226.5</v>
      </c>
      <c r="B123">
        <v>175.8</v>
      </c>
    </row>
    <row r="124" spans="1:2" x14ac:dyDescent="0.35">
      <c r="A124">
        <v>-207.4</v>
      </c>
      <c r="B124">
        <v>172.5</v>
      </c>
    </row>
    <row r="125" spans="1:2" x14ac:dyDescent="0.35">
      <c r="A125">
        <v>-185.1</v>
      </c>
      <c r="B125">
        <v>152.6</v>
      </c>
    </row>
    <row r="126" spans="1:2" x14ac:dyDescent="0.35">
      <c r="A126">
        <v>-166.9</v>
      </c>
      <c r="B126">
        <v>189.5</v>
      </c>
    </row>
    <row r="127" spans="1:2" x14ac:dyDescent="0.35">
      <c r="A127">
        <v>-239.5</v>
      </c>
      <c r="B127">
        <v>159.80000000000001</v>
      </c>
    </row>
    <row r="128" spans="1:2" x14ac:dyDescent="0.35">
      <c r="A128">
        <v>-180.2</v>
      </c>
      <c r="B128">
        <v>177.9</v>
      </c>
    </row>
    <row r="129" spans="1:2" x14ac:dyDescent="0.35">
      <c r="A129">
        <v>-189.2</v>
      </c>
      <c r="B129">
        <v>196.2</v>
      </c>
    </row>
    <row r="130" spans="1:2" x14ac:dyDescent="0.35">
      <c r="A130">
        <v>-159.4</v>
      </c>
      <c r="B130">
        <v>183.7</v>
      </c>
    </row>
    <row r="131" spans="1:2" x14ac:dyDescent="0.35">
      <c r="A131" t="s">
        <v>428</v>
      </c>
      <c r="B131">
        <v>141.4</v>
      </c>
    </row>
    <row r="132" spans="1:2" x14ac:dyDescent="0.35">
      <c r="A132">
        <v>-209.9</v>
      </c>
      <c r="B132">
        <v>146.9</v>
      </c>
    </row>
    <row r="133" spans="1:2" x14ac:dyDescent="0.35">
      <c r="A133">
        <v>-161.9</v>
      </c>
      <c r="B133" t="s">
        <v>428</v>
      </c>
    </row>
    <row r="134" spans="1:2" x14ac:dyDescent="0.35">
      <c r="A134">
        <v>-169.7</v>
      </c>
      <c r="B134">
        <v>204.7</v>
      </c>
    </row>
    <row r="135" spans="1:2" x14ac:dyDescent="0.35">
      <c r="A135" t="s">
        <v>428</v>
      </c>
      <c r="B135">
        <v>167.2</v>
      </c>
    </row>
    <row r="136" spans="1:2" x14ac:dyDescent="0.35">
      <c r="A136">
        <v>-204.2</v>
      </c>
      <c r="B136">
        <v>192.8</v>
      </c>
    </row>
    <row r="137" spans="1:2" x14ac:dyDescent="0.35">
      <c r="A137">
        <v>-204.2</v>
      </c>
      <c r="B137">
        <v>168.7</v>
      </c>
    </row>
    <row r="138" spans="1:2" x14ac:dyDescent="0.35">
      <c r="A138">
        <v>-191.1</v>
      </c>
      <c r="B138">
        <v>167.8</v>
      </c>
    </row>
    <row r="139" spans="1:2" x14ac:dyDescent="0.35">
      <c r="A139" t="s">
        <v>428</v>
      </c>
      <c r="B139">
        <v>174.4</v>
      </c>
    </row>
    <row r="140" spans="1:2" x14ac:dyDescent="0.35">
      <c r="A140">
        <v>-161.4</v>
      </c>
      <c r="B140">
        <v>171.3</v>
      </c>
    </row>
    <row r="141" spans="1:2" x14ac:dyDescent="0.35">
      <c r="A141">
        <v>-149.69999999999999</v>
      </c>
      <c r="B141">
        <v>182.9</v>
      </c>
    </row>
    <row r="142" spans="1:2" x14ac:dyDescent="0.35">
      <c r="A142">
        <v>-223.1</v>
      </c>
      <c r="B142" t="s">
        <v>428</v>
      </c>
    </row>
    <row r="143" spans="1:2" x14ac:dyDescent="0.35">
      <c r="A143" t="s">
        <v>428</v>
      </c>
      <c r="B143">
        <v>159.80000000000001</v>
      </c>
    </row>
    <row r="144" spans="1:2" x14ac:dyDescent="0.35">
      <c r="A144" t="s">
        <v>428</v>
      </c>
      <c r="B144">
        <v>231.9</v>
      </c>
    </row>
    <row r="145" spans="1:2" x14ac:dyDescent="0.35">
      <c r="A145">
        <v>-222.1</v>
      </c>
      <c r="B145">
        <v>182.9</v>
      </c>
    </row>
    <row r="146" spans="1:2" x14ac:dyDescent="0.35">
      <c r="A146">
        <v>-193.6</v>
      </c>
      <c r="B146">
        <v>241.5</v>
      </c>
    </row>
    <row r="147" spans="1:2" x14ac:dyDescent="0.35">
      <c r="A147">
        <v>-211.7</v>
      </c>
      <c r="B147">
        <v>198.5</v>
      </c>
    </row>
    <row r="148" spans="1:2" x14ac:dyDescent="0.35">
      <c r="A148">
        <v>-144.69999999999999</v>
      </c>
      <c r="B148">
        <v>142.4</v>
      </c>
    </row>
    <row r="149" spans="1:2" x14ac:dyDescent="0.35">
      <c r="A149">
        <v>-171.4</v>
      </c>
      <c r="B149">
        <v>191.7</v>
      </c>
    </row>
    <row r="150" spans="1:2" x14ac:dyDescent="0.35">
      <c r="A150">
        <v>-182.8</v>
      </c>
      <c r="B150">
        <v>216.4</v>
      </c>
    </row>
  </sheetData>
  <sortState xmlns:xlrd2="http://schemas.microsoft.com/office/spreadsheetml/2017/richdata2" ref="A1:B138">
    <sortCondition descending="1" ref="A1:A13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3FA-76A2-4E03-AF50-155F14DBF233}">
  <dimension ref="A1:G122"/>
  <sheetViews>
    <sheetView workbookViewId="0">
      <selection activeCell="E18" sqref="E18"/>
    </sheetView>
  </sheetViews>
  <sheetFormatPr defaultRowHeight="14.5" x14ac:dyDescent="0.35"/>
  <cols>
    <col min="1" max="1" width="16.1796875" style="63" customWidth="1"/>
    <col min="2" max="2" width="18.453125" style="63" customWidth="1"/>
    <col min="4" max="4" width="22.26953125" customWidth="1"/>
    <col min="5" max="5" width="23" customWidth="1"/>
    <col min="6" max="6" width="16.90625" customWidth="1"/>
    <col min="7" max="7" width="11.6328125" customWidth="1"/>
  </cols>
  <sheetData>
    <row r="1" spans="1:7" x14ac:dyDescent="0.35">
      <c r="A1" s="62" t="s">
        <v>196</v>
      </c>
      <c r="B1" s="62" t="s">
        <v>197</v>
      </c>
      <c r="C1" t="s">
        <v>203</v>
      </c>
    </row>
    <row r="2" spans="1:7" x14ac:dyDescent="0.35">
      <c r="A2">
        <v>-207.9</v>
      </c>
      <c r="B2">
        <v>269.60000000000002</v>
      </c>
    </row>
    <row r="3" spans="1:7" x14ac:dyDescent="0.35">
      <c r="A3">
        <v>-164.5</v>
      </c>
      <c r="B3">
        <v>258.5</v>
      </c>
      <c r="D3" t="s">
        <v>216</v>
      </c>
    </row>
    <row r="4" spans="1:7" ht="15" thickBot="1" x14ac:dyDescent="0.4">
      <c r="A4">
        <v>-198.6</v>
      </c>
      <c r="B4">
        <v>250.9</v>
      </c>
    </row>
    <row r="5" spans="1:7" x14ac:dyDescent="0.35">
      <c r="A5">
        <v>-193.6</v>
      </c>
      <c r="B5">
        <v>241.5</v>
      </c>
      <c r="D5" s="24"/>
      <c r="E5" s="24" t="s">
        <v>205</v>
      </c>
      <c r="F5" s="24" t="s">
        <v>206</v>
      </c>
    </row>
    <row r="6" spans="1:7" x14ac:dyDescent="0.35">
      <c r="A6">
        <v>-189.7</v>
      </c>
      <c r="B6">
        <v>240.6</v>
      </c>
      <c r="D6" s="22" t="s">
        <v>92</v>
      </c>
      <c r="E6" s="22">
        <v>237.88294957983203</v>
      </c>
      <c r="F6" s="22">
        <v>158.12005882352946</v>
      </c>
    </row>
    <row r="7" spans="1:7" x14ac:dyDescent="0.35">
      <c r="A7">
        <v>-179</v>
      </c>
      <c r="B7">
        <v>240.3</v>
      </c>
      <c r="D7" s="22" t="s">
        <v>93</v>
      </c>
      <c r="E7" s="22">
        <v>647.97938314993405</v>
      </c>
      <c r="F7" s="22">
        <v>598.98347625920894</v>
      </c>
    </row>
    <row r="8" spans="1:7" x14ac:dyDescent="0.35">
      <c r="A8">
        <v>-197.9</v>
      </c>
      <c r="B8">
        <v>237.1</v>
      </c>
      <c r="D8" s="22" t="s">
        <v>207</v>
      </c>
      <c r="E8" s="22">
        <v>119</v>
      </c>
      <c r="F8" s="22">
        <v>119</v>
      </c>
    </row>
    <row r="9" spans="1:7" x14ac:dyDescent="0.35">
      <c r="A9">
        <v>-179.4</v>
      </c>
      <c r="B9">
        <v>230.6</v>
      </c>
      <c r="D9" s="22" t="s">
        <v>99</v>
      </c>
      <c r="E9" s="22">
        <v>118</v>
      </c>
      <c r="F9" s="22">
        <v>118</v>
      </c>
    </row>
    <row r="10" spans="1:7" x14ac:dyDescent="0.35">
      <c r="A10">
        <v>-170</v>
      </c>
      <c r="B10">
        <v>228</v>
      </c>
      <c r="D10" s="22" t="s">
        <v>101</v>
      </c>
      <c r="E10" s="22">
        <v>1.0817984282249586</v>
      </c>
      <c r="F10" s="22"/>
    </row>
    <row r="11" spans="1:7" x14ac:dyDescent="0.35">
      <c r="A11">
        <v>-135.6</v>
      </c>
      <c r="B11">
        <v>227.4</v>
      </c>
      <c r="D11" s="22" t="s">
        <v>217</v>
      </c>
      <c r="E11" s="22">
        <v>0.33502338839177287</v>
      </c>
      <c r="F11" s="22"/>
      <c r="G11">
        <f>E11*2</f>
        <v>0.67004677678354574</v>
      </c>
    </row>
    <row r="12" spans="1:7" ht="15" thickBot="1" x14ac:dyDescent="0.4">
      <c r="A12">
        <v>-195.8</v>
      </c>
      <c r="B12">
        <v>220.9</v>
      </c>
      <c r="D12" s="23" t="s">
        <v>218</v>
      </c>
      <c r="E12" s="23">
        <v>1.5385948081025493</v>
      </c>
      <c r="F12" s="23"/>
    </row>
    <row r="13" spans="1:7" x14ac:dyDescent="0.35">
      <c r="A13">
        <v>-144.69999999999999</v>
      </c>
      <c r="B13">
        <v>217.1</v>
      </c>
    </row>
    <row r="14" spans="1:7" x14ac:dyDescent="0.35">
      <c r="A14">
        <v>-228.9</v>
      </c>
      <c r="B14">
        <v>217.1</v>
      </c>
      <c r="D14" s="10" t="s">
        <v>219</v>
      </c>
      <c r="E14" s="10">
        <f>FTEST(A2:A122,B2:B122)</f>
        <v>0.12681813918808579</v>
      </c>
    </row>
    <row r="15" spans="1:7" x14ac:dyDescent="0.35">
      <c r="A15">
        <v>-182.8</v>
      </c>
      <c r="B15">
        <v>216.4</v>
      </c>
    </row>
    <row r="16" spans="1:7" x14ac:dyDescent="0.35">
      <c r="A16">
        <v>-214.2</v>
      </c>
      <c r="B16">
        <v>216</v>
      </c>
    </row>
    <row r="17" spans="1:2" x14ac:dyDescent="0.35">
      <c r="A17">
        <v>-207.1</v>
      </c>
      <c r="B17">
        <v>215.3</v>
      </c>
    </row>
    <row r="18" spans="1:2" x14ac:dyDescent="0.35">
      <c r="A18">
        <v>-173.5</v>
      </c>
      <c r="B18">
        <v>212.8</v>
      </c>
    </row>
    <row r="19" spans="1:2" x14ac:dyDescent="0.35">
      <c r="A19">
        <v>-213.2</v>
      </c>
      <c r="B19">
        <v>211.8</v>
      </c>
    </row>
    <row r="20" spans="1:2" x14ac:dyDescent="0.35">
      <c r="A20">
        <v>-202</v>
      </c>
      <c r="B20">
        <v>211</v>
      </c>
    </row>
    <row r="21" spans="1:2" x14ac:dyDescent="0.35">
      <c r="A21">
        <v>-155.19999999999999</v>
      </c>
      <c r="B21">
        <v>209</v>
      </c>
    </row>
    <row r="22" spans="1:2" x14ac:dyDescent="0.35">
      <c r="A22">
        <v>-169.8</v>
      </c>
      <c r="B22">
        <v>207.9</v>
      </c>
    </row>
    <row r="23" spans="1:2" x14ac:dyDescent="0.35">
      <c r="A23">
        <v>-221.2</v>
      </c>
      <c r="B23">
        <v>207.7</v>
      </c>
    </row>
    <row r="24" spans="1:2" x14ac:dyDescent="0.35">
      <c r="A24">
        <v>-161.69999999999999</v>
      </c>
      <c r="B24">
        <v>207.3</v>
      </c>
    </row>
    <row r="25" spans="1:2" x14ac:dyDescent="0.35">
      <c r="A25">
        <v>-169.7</v>
      </c>
      <c r="B25">
        <v>204.7</v>
      </c>
    </row>
    <row r="26" spans="1:2" x14ac:dyDescent="0.35">
      <c r="A26">
        <v>-202.9</v>
      </c>
      <c r="B26">
        <v>203</v>
      </c>
    </row>
    <row r="27" spans="1:2" x14ac:dyDescent="0.35">
      <c r="A27">
        <v>-221</v>
      </c>
      <c r="B27">
        <v>203</v>
      </c>
    </row>
    <row r="28" spans="1:2" x14ac:dyDescent="0.35">
      <c r="A28">
        <v>-186.1</v>
      </c>
      <c r="B28">
        <v>201.6</v>
      </c>
    </row>
    <row r="29" spans="1:2" x14ac:dyDescent="0.35">
      <c r="A29">
        <v>-221.9</v>
      </c>
      <c r="B29">
        <v>201.4</v>
      </c>
    </row>
    <row r="30" spans="1:2" x14ac:dyDescent="0.35">
      <c r="A30">
        <v>-164.9</v>
      </c>
      <c r="B30">
        <v>201.1</v>
      </c>
    </row>
    <row r="31" spans="1:2" x14ac:dyDescent="0.35">
      <c r="A31">
        <v>-144.19999999999999</v>
      </c>
      <c r="B31">
        <v>199.4</v>
      </c>
    </row>
    <row r="32" spans="1:2" x14ac:dyDescent="0.35">
      <c r="A32">
        <v>-223.3</v>
      </c>
      <c r="B32">
        <v>199.4</v>
      </c>
    </row>
    <row r="33" spans="1:2" x14ac:dyDescent="0.35">
      <c r="A33">
        <v>-167.7</v>
      </c>
      <c r="B33">
        <v>199.1</v>
      </c>
    </row>
    <row r="34" spans="1:2" x14ac:dyDescent="0.35">
      <c r="A34">
        <v>-211.7</v>
      </c>
      <c r="B34">
        <v>198.5</v>
      </c>
    </row>
    <row r="35" spans="1:2" x14ac:dyDescent="0.35">
      <c r="A35">
        <v>-206.3</v>
      </c>
      <c r="B35">
        <v>198.3</v>
      </c>
    </row>
    <row r="36" spans="1:2" x14ac:dyDescent="0.35">
      <c r="A36">
        <v>-167.3</v>
      </c>
      <c r="B36">
        <v>197.7</v>
      </c>
    </row>
    <row r="37" spans="1:2" x14ac:dyDescent="0.35">
      <c r="A37">
        <v>-168.8</v>
      </c>
      <c r="B37">
        <v>197.4</v>
      </c>
    </row>
    <row r="38" spans="1:2" x14ac:dyDescent="0.35">
      <c r="A38">
        <v>-189.2</v>
      </c>
      <c r="B38">
        <v>196.2</v>
      </c>
    </row>
    <row r="39" spans="1:2" x14ac:dyDescent="0.35">
      <c r="A39">
        <v>-166.9</v>
      </c>
      <c r="B39">
        <v>195.8</v>
      </c>
    </row>
    <row r="40" spans="1:2" x14ac:dyDescent="0.35">
      <c r="A40">
        <v>-217.9</v>
      </c>
      <c r="B40">
        <v>194.7</v>
      </c>
    </row>
    <row r="41" spans="1:2" x14ac:dyDescent="0.35">
      <c r="A41">
        <v>-204.2</v>
      </c>
      <c r="B41">
        <v>192.8</v>
      </c>
    </row>
    <row r="42" spans="1:2" x14ac:dyDescent="0.35">
      <c r="A42">
        <v>-194.4</v>
      </c>
      <c r="B42">
        <v>192.6</v>
      </c>
    </row>
    <row r="43" spans="1:2" x14ac:dyDescent="0.35">
      <c r="A43">
        <v>-171.4</v>
      </c>
      <c r="B43">
        <v>191.7</v>
      </c>
    </row>
    <row r="44" spans="1:2" x14ac:dyDescent="0.35">
      <c r="A44">
        <v>-173.3</v>
      </c>
      <c r="B44">
        <v>191.7</v>
      </c>
    </row>
    <row r="45" spans="1:2" x14ac:dyDescent="0.35">
      <c r="A45">
        <v>-148.30000000000001</v>
      </c>
      <c r="B45">
        <v>191.3</v>
      </c>
    </row>
    <row r="46" spans="1:2" x14ac:dyDescent="0.35">
      <c r="A46">
        <v>-183.4</v>
      </c>
      <c r="B46">
        <v>191.2</v>
      </c>
    </row>
    <row r="47" spans="1:2" x14ac:dyDescent="0.35">
      <c r="A47">
        <v>-149.9</v>
      </c>
      <c r="B47">
        <v>191.1</v>
      </c>
    </row>
    <row r="48" spans="1:2" x14ac:dyDescent="0.35">
      <c r="A48">
        <v>-195.9</v>
      </c>
      <c r="B48">
        <v>190.2</v>
      </c>
    </row>
    <row r="49" spans="1:2" x14ac:dyDescent="0.35">
      <c r="A49">
        <v>-166.9</v>
      </c>
      <c r="B49">
        <v>189.5</v>
      </c>
    </row>
    <row r="50" spans="1:2" x14ac:dyDescent="0.35">
      <c r="A50">
        <v>-180.5</v>
      </c>
      <c r="B50">
        <v>188.5</v>
      </c>
    </row>
    <row r="51" spans="1:2" x14ac:dyDescent="0.35">
      <c r="A51">
        <v>-185</v>
      </c>
      <c r="B51">
        <v>188.4</v>
      </c>
    </row>
    <row r="52" spans="1:2" x14ac:dyDescent="0.35">
      <c r="A52">
        <v>-195.8</v>
      </c>
      <c r="B52">
        <v>186.1</v>
      </c>
    </row>
    <row r="53" spans="1:2" x14ac:dyDescent="0.35">
      <c r="A53">
        <v>-165.2</v>
      </c>
      <c r="B53">
        <v>184.7</v>
      </c>
    </row>
    <row r="54" spans="1:2" x14ac:dyDescent="0.35">
      <c r="A54">
        <v>-186.8</v>
      </c>
      <c r="B54">
        <v>184.3</v>
      </c>
    </row>
    <row r="55" spans="1:2" x14ac:dyDescent="0.35">
      <c r="A55">
        <v>-205.2</v>
      </c>
      <c r="B55">
        <v>183.9</v>
      </c>
    </row>
    <row r="56" spans="1:2" x14ac:dyDescent="0.35">
      <c r="A56">
        <v>-159.4</v>
      </c>
      <c r="B56">
        <v>183.7</v>
      </c>
    </row>
    <row r="57" spans="1:2" x14ac:dyDescent="0.35">
      <c r="A57">
        <v>-199.8</v>
      </c>
      <c r="B57">
        <v>183.5</v>
      </c>
    </row>
    <row r="58" spans="1:2" x14ac:dyDescent="0.35">
      <c r="A58">
        <v>-166.4</v>
      </c>
      <c r="B58">
        <v>183.4</v>
      </c>
    </row>
    <row r="59" spans="1:2" x14ac:dyDescent="0.35">
      <c r="A59">
        <v>-223.4</v>
      </c>
      <c r="B59">
        <v>183</v>
      </c>
    </row>
    <row r="60" spans="1:2" x14ac:dyDescent="0.35">
      <c r="A60">
        <v>-149.69999999999999</v>
      </c>
      <c r="B60">
        <v>182.9</v>
      </c>
    </row>
    <row r="61" spans="1:2" x14ac:dyDescent="0.35">
      <c r="A61">
        <v>-222.1</v>
      </c>
      <c r="B61">
        <v>182.9</v>
      </c>
    </row>
    <row r="62" spans="1:2" x14ac:dyDescent="0.35">
      <c r="A62">
        <v>-207.3</v>
      </c>
      <c r="B62">
        <v>182.5</v>
      </c>
    </row>
    <row r="63" spans="1:2" x14ac:dyDescent="0.35">
      <c r="A63">
        <v>-169</v>
      </c>
      <c r="B63">
        <v>181.9</v>
      </c>
    </row>
    <row r="64" spans="1:2" x14ac:dyDescent="0.35">
      <c r="A64">
        <v>-191.4</v>
      </c>
      <c r="B64">
        <v>180.2</v>
      </c>
    </row>
    <row r="65" spans="1:2" x14ac:dyDescent="0.35">
      <c r="A65">
        <v>-213.1</v>
      </c>
      <c r="B65">
        <v>180.1</v>
      </c>
    </row>
    <row r="66" spans="1:2" x14ac:dyDescent="0.35">
      <c r="A66">
        <v>-173.4</v>
      </c>
      <c r="B66">
        <v>179.4</v>
      </c>
    </row>
    <row r="67" spans="1:2" x14ac:dyDescent="0.35">
      <c r="A67">
        <v>-180.2</v>
      </c>
      <c r="B67">
        <v>177.9</v>
      </c>
    </row>
    <row r="68" spans="1:2" x14ac:dyDescent="0.35">
      <c r="A68">
        <v>-213.6</v>
      </c>
      <c r="B68">
        <v>177.9</v>
      </c>
    </row>
    <row r="69" spans="1:2" x14ac:dyDescent="0.35">
      <c r="A69">
        <v>-194.2</v>
      </c>
      <c r="B69">
        <v>177.2</v>
      </c>
    </row>
    <row r="70" spans="1:2" x14ac:dyDescent="0.35">
      <c r="A70">
        <v>-214</v>
      </c>
      <c r="B70">
        <v>177</v>
      </c>
    </row>
    <row r="71" spans="1:2" x14ac:dyDescent="0.35">
      <c r="A71">
        <v>-171.4</v>
      </c>
      <c r="B71">
        <v>176.7</v>
      </c>
    </row>
    <row r="72" spans="1:2" x14ac:dyDescent="0.35">
      <c r="A72">
        <v>-226.5</v>
      </c>
      <c r="B72">
        <v>175.8</v>
      </c>
    </row>
    <row r="73" spans="1:2" x14ac:dyDescent="0.35">
      <c r="A73">
        <v>-192.6</v>
      </c>
      <c r="B73">
        <v>175.3</v>
      </c>
    </row>
    <row r="74" spans="1:2" x14ac:dyDescent="0.35">
      <c r="A74">
        <v>-186.8</v>
      </c>
      <c r="B74">
        <v>173.3</v>
      </c>
    </row>
    <row r="75" spans="1:2" x14ac:dyDescent="0.35">
      <c r="A75">
        <v>-207.4</v>
      </c>
      <c r="B75">
        <v>172.5</v>
      </c>
    </row>
    <row r="76" spans="1:2" x14ac:dyDescent="0.35">
      <c r="A76">
        <v>-169.8</v>
      </c>
      <c r="B76">
        <v>172.4</v>
      </c>
    </row>
    <row r="77" spans="1:2" x14ac:dyDescent="0.35">
      <c r="A77">
        <v>-128.5</v>
      </c>
      <c r="B77">
        <v>172.3</v>
      </c>
    </row>
    <row r="78" spans="1:2" x14ac:dyDescent="0.35">
      <c r="A78">
        <v>-204.2</v>
      </c>
      <c r="B78">
        <v>171.8</v>
      </c>
    </row>
    <row r="79" spans="1:2" x14ac:dyDescent="0.35">
      <c r="A79">
        <v>-161.4</v>
      </c>
      <c r="B79">
        <v>171.3</v>
      </c>
    </row>
    <row r="80" spans="1:2" x14ac:dyDescent="0.35">
      <c r="A80">
        <v>-200.7</v>
      </c>
      <c r="B80">
        <v>170.7</v>
      </c>
    </row>
    <row r="81" spans="1:2" x14ac:dyDescent="0.35">
      <c r="A81">
        <v>-170.2</v>
      </c>
      <c r="B81">
        <v>170.4</v>
      </c>
    </row>
    <row r="82" spans="1:2" x14ac:dyDescent="0.35">
      <c r="A82">
        <v>-194.6</v>
      </c>
      <c r="B82">
        <v>170</v>
      </c>
    </row>
    <row r="83" spans="1:2" x14ac:dyDescent="0.35">
      <c r="A83">
        <v>-198.4</v>
      </c>
      <c r="B83">
        <v>169.5</v>
      </c>
    </row>
    <row r="84" spans="1:2" x14ac:dyDescent="0.35">
      <c r="A84">
        <v>-204.2</v>
      </c>
      <c r="B84">
        <v>168.7</v>
      </c>
    </row>
    <row r="85" spans="1:2" x14ac:dyDescent="0.35">
      <c r="A85">
        <v>-196.4</v>
      </c>
      <c r="B85">
        <v>168</v>
      </c>
    </row>
    <row r="86" spans="1:2" x14ac:dyDescent="0.35">
      <c r="A86">
        <v>-151.6</v>
      </c>
      <c r="B86">
        <v>167.8</v>
      </c>
    </row>
    <row r="87" spans="1:2" x14ac:dyDescent="0.35">
      <c r="A87">
        <v>-191.1</v>
      </c>
      <c r="B87">
        <v>167.8</v>
      </c>
    </row>
    <row r="88" spans="1:2" x14ac:dyDescent="0.35">
      <c r="A88">
        <v>-205.3</v>
      </c>
      <c r="B88">
        <v>166.4</v>
      </c>
    </row>
    <row r="89" spans="1:2" x14ac:dyDescent="0.35">
      <c r="A89">
        <v>-160.30000000000001</v>
      </c>
      <c r="B89">
        <v>166</v>
      </c>
    </row>
    <row r="90" spans="1:2" x14ac:dyDescent="0.35">
      <c r="A90">
        <v>-152.69999999999999</v>
      </c>
      <c r="B90">
        <v>165.6</v>
      </c>
    </row>
    <row r="91" spans="1:2" x14ac:dyDescent="0.35">
      <c r="A91">
        <v>-152.6</v>
      </c>
      <c r="B91">
        <v>164.3</v>
      </c>
    </row>
    <row r="92" spans="1:2" x14ac:dyDescent="0.35">
      <c r="A92">
        <v>-218.8</v>
      </c>
      <c r="B92">
        <v>163.9</v>
      </c>
    </row>
    <row r="93" spans="1:2" x14ac:dyDescent="0.35">
      <c r="A93">
        <v>-228.1</v>
      </c>
      <c r="B93">
        <v>162.4</v>
      </c>
    </row>
    <row r="94" spans="1:2" x14ac:dyDescent="0.35">
      <c r="A94">
        <v>-158.4</v>
      </c>
      <c r="B94">
        <v>161.9</v>
      </c>
    </row>
    <row r="95" spans="1:2" x14ac:dyDescent="0.35">
      <c r="A95">
        <v>-184.4</v>
      </c>
      <c r="B95">
        <v>160.80000000000001</v>
      </c>
    </row>
    <row r="96" spans="1:2" x14ac:dyDescent="0.35">
      <c r="A96">
        <v>-239.5</v>
      </c>
      <c r="B96">
        <v>159.80000000000001</v>
      </c>
    </row>
    <row r="97" spans="1:2" x14ac:dyDescent="0.35">
      <c r="A97">
        <v>-220.8</v>
      </c>
      <c r="B97">
        <v>158.9</v>
      </c>
    </row>
    <row r="98" spans="1:2" x14ac:dyDescent="0.35">
      <c r="A98">
        <v>-234.7</v>
      </c>
      <c r="B98">
        <v>158</v>
      </c>
    </row>
    <row r="99" spans="1:2" x14ac:dyDescent="0.35">
      <c r="A99">
        <v>-198.6</v>
      </c>
      <c r="B99">
        <v>157.4</v>
      </c>
    </row>
    <row r="100" spans="1:2" x14ac:dyDescent="0.35">
      <c r="A100">
        <v>-186.2</v>
      </c>
      <c r="B100">
        <v>156.69999999999999</v>
      </c>
    </row>
    <row r="101" spans="1:2" x14ac:dyDescent="0.35">
      <c r="A101">
        <v>-186.8</v>
      </c>
      <c r="B101">
        <v>155.19999999999999</v>
      </c>
    </row>
    <row r="102" spans="1:2" x14ac:dyDescent="0.35">
      <c r="A102">
        <v>-213.6</v>
      </c>
      <c r="B102">
        <v>154.1</v>
      </c>
    </row>
    <row r="103" spans="1:2" x14ac:dyDescent="0.35">
      <c r="A103">
        <v>-212.3</v>
      </c>
      <c r="B103">
        <v>153.5</v>
      </c>
    </row>
    <row r="104" spans="1:2" x14ac:dyDescent="0.35">
      <c r="A104">
        <v>-217</v>
      </c>
      <c r="B104">
        <v>153.4</v>
      </c>
    </row>
    <row r="105" spans="1:2" x14ac:dyDescent="0.35">
      <c r="A105">
        <v>-185.1</v>
      </c>
      <c r="B105">
        <v>152.6</v>
      </c>
    </row>
    <row r="106" spans="1:2" x14ac:dyDescent="0.35">
      <c r="A106">
        <v>-204.6</v>
      </c>
      <c r="B106">
        <v>152.5</v>
      </c>
    </row>
    <row r="107" spans="1:2" x14ac:dyDescent="0.35">
      <c r="A107">
        <v>-169</v>
      </c>
      <c r="B107">
        <v>152</v>
      </c>
    </row>
    <row r="108" spans="1:2" x14ac:dyDescent="0.35">
      <c r="A108">
        <v>-206.8</v>
      </c>
      <c r="B108">
        <v>151.4</v>
      </c>
    </row>
    <row r="109" spans="1:2" x14ac:dyDescent="0.35">
      <c r="A109">
        <v>-206.8</v>
      </c>
      <c r="B109">
        <v>148.4</v>
      </c>
    </row>
    <row r="110" spans="1:2" x14ac:dyDescent="0.35">
      <c r="A110">
        <v>-209.9</v>
      </c>
      <c r="B110">
        <v>146.9</v>
      </c>
    </row>
    <row r="111" spans="1:2" x14ac:dyDescent="0.35">
      <c r="A111">
        <v>-232.2</v>
      </c>
      <c r="B111">
        <v>146.6</v>
      </c>
    </row>
    <row r="112" spans="1:2" x14ac:dyDescent="0.35">
      <c r="A112">
        <v>-181.4</v>
      </c>
      <c r="B112">
        <v>146.1</v>
      </c>
    </row>
    <row r="113" spans="1:2" x14ac:dyDescent="0.35">
      <c r="A113">
        <v>-179.7</v>
      </c>
      <c r="B113">
        <v>146</v>
      </c>
    </row>
    <row r="114" spans="1:2" x14ac:dyDescent="0.35">
      <c r="A114">
        <v>-111.9</v>
      </c>
      <c r="B114">
        <v>142.80000000000001</v>
      </c>
    </row>
    <row r="115" spans="1:2" x14ac:dyDescent="0.35">
      <c r="A115">
        <v>-180.2</v>
      </c>
      <c r="B115">
        <v>142.6</v>
      </c>
    </row>
    <row r="116" spans="1:2" x14ac:dyDescent="0.35">
      <c r="A116">
        <v>-144.69999999999999</v>
      </c>
      <c r="B116">
        <v>142.4</v>
      </c>
    </row>
    <row r="117" spans="1:2" x14ac:dyDescent="0.35">
      <c r="A117">
        <v>-171.8</v>
      </c>
      <c r="B117">
        <v>135.19999999999999</v>
      </c>
    </row>
    <row r="118" spans="1:2" x14ac:dyDescent="0.35">
      <c r="A118">
        <v>-178.1</v>
      </c>
      <c r="B118">
        <v>133.30000000000001</v>
      </c>
    </row>
    <row r="119" spans="1:2" x14ac:dyDescent="0.35">
      <c r="A119">
        <v>-191.3</v>
      </c>
      <c r="B119">
        <v>132.5</v>
      </c>
    </row>
    <row r="120" spans="1:2" x14ac:dyDescent="0.35">
      <c r="A120">
        <v>-132.19999999999999</v>
      </c>
      <c r="B120">
        <v>124.5</v>
      </c>
    </row>
    <row r="121" spans="1:2" x14ac:dyDescent="0.35">
      <c r="A121">
        <v>-184</v>
      </c>
      <c r="B121">
        <v>115.9</v>
      </c>
    </row>
    <row r="122" spans="1:2" x14ac:dyDescent="0.35">
      <c r="A122">
        <v>-210.8</v>
      </c>
      <c r="B122">
        <v>110.9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965-F9F6-41DC-91E9-BEDFA6A69B1B}">
  <dimension ref="A1:F122"/>
  <sheetViews>
    <sheetView tabSelected="1" workbookViewId="0">
      <selection activeCell="F19" sqref="F19"/>
    </sheetView>
  </sheetViews>
  <sheetFormatPr defaultRowHeight="14.5" x14ac:dyDescent="0.35"/>
  <cols>
    <col min="1" max="1" width="16.1796875" style="63" customWidth="1"/>
    <col min="2" max="2" width="18.453125" style="63" customWidth="1"/>
    <col min="4" max="4" width="28" customWidth="1"/>
    <col min="5" max="5" width="17.08984375" customWidth="1"/>
    <col min="6" max="6" width="16.7265625" customWidth="1"/>
  </cols>
  <sheetData>
    <row r="1" spans="1:6" x14ac:dyDescent="0.35">
      <c r="A1" s="62" t="s">
        <v>196</v>
      </c>
      <c r="B1" s="62" t="s">
        <v>197</v>
      </c>
      <c r="C1" t="s">
        <v>203</v>
      </c>
      <c r="E1" s="65" t="s">
        <v>220</v>
      </c>
      <c r="F1" s="65"/>
    </row>
    <row r="2" spans="1:6" x14ac:dyDescent="0.35">
      <c r="A2">
        <v>-207.9</v>
      </c>
      <c r="B2">
        <v>269.60000000000002</v>
      </c>
    </row>
    <row r="3" spans="1:6" x14ac:dyDescent="0.35">
      <c r="A3">
        <v>-164.5</v>
      </c>
      <c r="B3">
        <v>258.5</v>
      </c>
      <c r="D3" t="s">
        <v>204</v>
      </c>
    </row>
    <row r="4" spans="1:6" ht="15" thickBot="1" x14ac:dyDescent="0.4">
      <c r="A4">
        <v>-198.6</v>
      </c>
      <c r="B4">
        <v>250.9</v>
      </c>
    </row>
    <row r="5" spans="1:6" x14ac:dyDescent="0.35">
      <c r="A5">
        <v>-193.6</v>
      </c>
      <c r="B5">
        <v>241.5</v>
      </c>
      <c r="D5" s="24"/>
      <c r="E5" s="24" t="s">
        <v>205</v>
      </c>
      <c r="F5" s="24" t="s">
        <v>206</v>
      </c>
    </row>
    <row r="6" spans="1:6" x14ac:dyDescent="0.35">
      <c r="A6">
        <v>-189.7</v>
      </c>
      <c r="B6">
        <v>240.6</v>
      </c>
      <c r="D6" s="22" t="s">
        <v>92</v>
      </c>
      <c r="E6" s="22">
        <v>237.88294957983203</v>
      </c>
      <c r="F6" s="22">
        <v>158.12005882352946</v>
      </c>
    </row>
    <row r="7" spans="1:6" x14ac:dyDescent="0.35">
      <c r="A7">
        <v>-179</v>
      </c>
      <c r="B7">
        <v>240.3</v>
      </c>
      <c r="D7" s="22" t="s">
        <v>93</v>
      </c>
      <c r="E7" s="22">
        <v>647.97938314993405</v>
      </c>
      <c r="F7" s="22">
        <v>598.98347625920894</v>
      </c>
    </row>
    <row r="8" spans="1:6" x14ac:dyDescent="0.35">
      <c r="A8">
        <v>-197.9</v>
      </c>
      <c r="B8">
        <v>237.1</v>
      </c>
      <c r="D8" s="22" t="s">
        <v>207</v>
      </c>
      <c r="E8" s="22">
        <v>119</v>
      </c>
      <c r="F8" s="22">
        <v>119</v>
      </c>
    </row>
    <row r="9" spans="1:6" x14ac:dyDescent="0.35">
      <c r="A9">
        <v>-179.4</v>
      </c>
      <c r="B9">
        <v>230.6</v>
      </c>
      <c r="D9" s="22" t="s">
        <v>208</v>
      </c>
      <c r="E9" s="22">
        <v>0</v>
      </c>
      <c r="F9" s="22"/>
    </row>
    <row r="10" spans="1:6" x14ac:dyDescent="0.35">
      <c r="A10">
        <v>-170</v>
      </c>
      <c r="B10">
        <v>228</v>
      </c>
      <c r="D10" s="22" t="s">
        <v>99</v>
      </c>
      <c r="E10" s="22">
        <v>236</v>
      </c>
      <c r="F10" s="22"/>
    </row>
    <row r="11" spans="1:6" x14ac:dyDescent="0.35">
      <c r="A11">
        <v>-135.6</v>
      </c>
      <c r="B11">
        <v>227.4</v>
      </c>
      <c r="D11" s="22" t="s">
        <v>209</v>
      </c>
      <c r="E11" s="22">
        <v>24.640391666494182</v>
      </c>
      <c r="F11" s="22"/>
    </row>
    <row r="12" spans="1:6" x14ac:dyDescent="0.35">
      <c r="A12">
        <v>-195.8</v>
      </c>
      <c r="B12">
        <v>220.9</v>
      </c>
      <c r="D12" s="22" t="s">
        <v>210</v>
      </c>
      <c r="E12" s="22">
        <v>1.7041333679156817E-67</v>
      </c>
      <c r="F12" s="22"/>
    </row>
    <row r="13" spans="1:6" x14ac:dyDescent="0.35">
      <c r="A13">
        <v>-144.69999999999999</v>
      </c>
      <c r="B13">
        <v>217.1</v>
      </c>
      <c r="D13" s="22" t="s">
        <v>211</v>
      </c>
      <c r="E13" s="22">
        <v>1.6513358499993649</v>
      </c>
      <c r="F13" s="22"/>
    </row>
    <row r="14" spans="1:6" x14ac:dyDescent="0.35">
      <c r="A14">
        <v>-228.9</v>
      </c>
      <c r="B14">
        <v>217.1</v>
      </c>
      <c r="D14" s="22" t="s">
        <v>212</v>
      </c>
      <c r="E14" s="22">
        <v>3.4082667358313635E-67</v>
      </c>
      <c r="F14" s="22"/>
    </row>
    <row r="15" spans="1:6" ht="15" thickBot="1" x14ac:dyDescent="0.4">
      <c r="A15">
        <v>-182.8</v>
      </c>
      <c r="B15">
        <v>216.4</v>
      </c>
      <c r="D15" s="23" t="s">
        <v>213</v>
      </c>
      <c r="E15" s="23">
        <v>1.9700668531021237</v>
      </c>
      <c r="F15" s="23"/>
    </row>
    <row r="16" spans="1:6" x14ac:dyDescent="0.35">
      <c r="A16">
        <v>-214.2</v>
      </c>
      <c r="B16">
        <v>216</v>
      </c>
    </row>
    <row r="17" spans="1:5" x14ac:dyDescent="0.35">
      <c r="A17">
        <v>-207.1</v>
      </c>
      <c r="B17">
        <v>215.3</v>
      </c>
      <c r="D17" t="s">
        <v>214</v>
      </c>
    </row>
    <row r="18" spans="1:5" x14ac:dyDescent="0.35">
      <c r="A18">
        <v>-173.5</v>
      </c>
      <c r="B18">
        <v>212.8</v>
      </c>
    </row>
    <row r="19" spans="1:5" x14ac:dyDescent="0.35">
      <c r="A19">
        <v>-213.2</v>
      </c>
      <c r="B19">
        <v>211.8</v>
      </c>
      <c r="D19" s="10">
        <f>TTEST(A2:A122,B2:B122,2,3)</f>
        <v>3.097024254214836E-200</v>
      </c>
      <c r="E19" s="64" t="s">
        <v>215</v>
      </c>
    </row>
    <row r="20" spans="1:5" x14ac:dyDescent="0.35">
      <c r="A20">
        <v>-202</v>
      </c>
      <c r="B20">
        <v>211</v>
      </c>
    </row>
    <row r="21" spans="1:5" x14ac:dyDescent="0.35">
      <c r="A21">
        <v>-155.19999999999999</v>
      </c>
      <c r="B21">
        <v>209</v>
      </c>
    </row>
    <row r="22" spans="1:5" x14ac:dyDescent="0.35">
      <c r="A22">
        <v>-169.8</v>
      </c>
      <c r="B22">
        <v>207.9</v>
      </c>
    </row>
    <row r="23" spans="1:5" x14ac:dyDescent="0.35">
      <c r="A23">
        <v>-221.2</v>
      </c>
      <c r="B23">
        <v>207.7</v>
      </c>
    </row>
    <row r="24" spans="1:5" x14ac:dyDescent="0.35">
      <c r="A24">
        <v>-161.69999999999999</v>
      </c>
      <c r="B24">
        <v>207.3</v>
      </c>
    </row>
    <row r="25" spans="1:5" x14ac:dyDescent="0.35">
      <c r="A25">
        <v>-169.7</v>
      </c>
      <c r="B25">
        <v>204.7</v>
      </c>
    </row>
    <row r="26" spans="1:5" x14ac:dyDescent="0.35">
      <c r="A26">
        <v>-202.9</v>
      </c>
      <c r="B26">
        <v>203</v>
      </c>
    </row>
    <row r="27" spans="1:5" x14ac:dyDescent="0.35">
      <c r="A27">
        <v>-221</v>
      </c>
      <c r="B27">
        <v>203</v>
      </c>
    </row>
    <row r="28" spans="1:5" x14ac:dyDescent="0.35">
      <c r="A28">
        <v>-186.1</v>
      </c>
      <c r="B28">
        <v>201.6</v>
      </c>
    </row>
    <row r="29" spans="1:5" x14ac:dyDescent="0.35">
      <c r="A29">
        <v>-221.9</v>
      </c>
      <c r="B29">
        <v>201.4</v>
      </c>
    </row>
    <row r="30" spans="1:5" x14ac:dyDescent="0.35">
      <c r="A30">
        <v>-164.9</v>
      </c>
      <c r="B30">
        <v>201.1</v>
      </c>
    </row>
    <row r="31" spans="1:5" x14ac:dyDescent="0.35">
      <c r="A31">
        <v>-144.19999999999999</v>
      </c>
      <c r="B31">
        <v>199.4</v>
      </c>
    </row>
    <row r="32" spans="1:5" x14ac:dyDescent="0.35">
      <c r="A32">
        <v>-223.3</v>
      </c>
      <c r="B32">
        <v>199.4</v>
      </c>
    </row>
    <row r="33" spans="1:2" x14ac:dyDescent="0.35">
      <c r="A33">
        <v>-167.7</v>
      </c>
      <c r="B33">
        <v>199.1</v>
      </c>
    </row>
    <row r="34" spans="1:2" x14ac:dyDescent="0.35">
      <c r="A34">
        <v>-211.7</v>
      </c>
      <c r="B34">
        <v>198.5</v>
      </c>
    </row>
    <row r="35" spans="1:2" x14ac:dyDescent="0.35">
      <c r="A35">
        <v>-206.3</v>
      </c>
      <c r="B35">
        <v>198.3</v>
      </c>
    </row>
    <row r="36" spans="1:2" x14ac:dyDescent="0.35">
      <c r="A36">
        <v>-167.3</v>
      </c>
      <c r="B36">
        <v>197.7</v>
      </c>
    </row>
    <row r="37" spans="1:2" x14ac:dyDescent="0.35">
      <c r="A37">
        <v>-168.8</v>
      </c>
      <c r="B37">
        <v>197.4</v>
      </c>
    </row>
    <row r="38" spans="1:2" x14ac:dyDescent="0.35">
      <c r="A38">
        <v>-189.2</v>
      </c>
      <c r="B38">
        <v>196.2</v>
      </c>
    </row>
    <row r="39" spans="1:2" x14ac:dyDescent="0.35">
      <c r="A39">
        <v>-166.9</v>
      </c>
      <c r="B39">
        <v>195.8</v>
      </c>
    </row>
    <row r="40" spans="1:2" x14ac:dyDescent="0.35">
      <c r="A40">
        <v>-217.9</v>
      </c>
      <c r="B40">
        <v>194.7</v>
      </c>
    </row>
    <row r="41" spans="1:2" x14ac:dyDescent="0.35">
      <c r="A41">
        <v>-204.2</v>
      </c>
      <c r="B41">
        <v>192.8</v>
      </c>
    </row>
    <row r="42" spans="1:2" x14ac:dyDescent="0.35">
      <c r="A42">
        <v>-194.4</v>
      </c>
      <c r="B42">
        <v>192.6</v>
      </c>
    </row>
    <row r="43" spans="1:2" x14ac:dyDescent="0.35">
      <c r="A43">
        <v>-171.4</v>
      </c>
      <c r="B43">
        <v>191.7</v>
      </c>
    </row>
    <row r="44" spans="1:2" x14ac:dyDescent="0.35">
      <c r="A44">
        <v>-173.3</v>
      </c>
      <c r="B44">
        <v>191.7</v>
      </c>
    </row>
    <row r="45" spans="1:2" x14ac:dyDescent="0.35">
      <c r="A45">
        <v>-148.30000000000001</v>
      </c>
      <c r="B45">
        <v>191.3</v>
      </c>
    </row>
    <row r="46" spans="1:2" x14ac:dyDescent="0.35">
      <c r="A46">
        <v>-183.4</v>
      </c>
      <c r="B46">
        <v>191.2</v>
      </c>
    </row>
    <row r="47" spans="1:2" x14ac:dyDescent="0.35">
      <c r="A47">
        <v>-149.9</v>
      </c>
      <c r="B47">
        <v>191.1</v>
      </c>
    </row>
    <row r="48" spans="1:2" x14ac:dyDescent="0.35">
      <c r="A48">
        <v>-195.9</v>
      </c>
      <c r="B48">
        <v>190.2</v>
      </c>
    </row>
    <row r="49" spans="1:2" x14ac:dyDescent="0.35">
      <c r="A49">
        <v>-166.9</v>
      </c>
      <c r="B49">
        <v>189.5</v>
      </c>
    </row>
    <row r="50" spans="1:2" x14ac:dyDescent="0.35">
      <c r="A50">
        <v>-180.5</v>
      </c>
      <c r="B50">
        <v>188.5</v>
      </c>
    </row>
    <row r="51" spans="1:2" x14ac:dyDescent="0.35">
      <c r="A51">
        <v>-185</v>
      </c>
      <c r="B51">
        <v>188.4</v>
      </c>
    </row>
    <row r="52" spans="1:2" x14ac:dyDescent="0.35">
      <c r="A52">
        <v>-195.8</v>
      </c>
      <c r="B52">
        <v>186.1</v>
      </c>
    </row>
    <row r="53" spans="1:2" x14ac:dyDescent="0.35">
      <c r="A53">
        <v>-165.2</v>
      </c>
      <c r="B53">
        <v>184.7</v>
      </c>
    </row>
    <row r="54" spans="1:2" x14ac:dyDescent="0.35">
      <c r="A54">
        <v>-186.8</v>
      </c>
      <c r="B54">
        <v>184.3</v>
      </c>
    </row>
    <row r="55" spans="1:2" x14ac:dyDescent="0.35">
      <c r="A55">
        <v>-205.2</v>
      </c>
      <c r="B55">
        <v>183.9</v>
      </c>
    </row>
    <row r="56" spans="1:2" x14ac:dyDescent="0.35">
      <c r="A56">
        <v>-159.4</v>
      </c>
      <c r="B56">
        <v>183.7</v>
      </c>
    </row>
    <row r="57" spans="1:2" x14ac:dyDescent="0.35">
      <c r="A57">
        <v>-199.8</v>
      </c>
      <c r="B57">
        <v>183.5</v>
      </c>
    </row>
    <row r="58" spans="1:2" x14ac:dyDescent="0.35">
      <c r="A58">
        <v>-166.4</v>
      </c>
      <c r="B58">
        <v>183.4</v>
      </c>
    </row>
    <row r="59" spans="1:2" x14ac:dyDescent="0.35">
      <c r="A59">
        <v>-223.4</v>
      </c>
      <c r="B59">
        <v>183</v>
      </c>
    </row>
    <row r="60" spans="1:2" x14ac:dyDescent="0.35">
      <c r="A60">
        <v>-149.69999999999999</v>
      </c>
      <c r="B60">
        <v>182.9</v>
      </c>
    </row>
    <row r="61" spans="1:2" x14ac:dyDescent="0.35">
      <c r="A61">
        <v>-222.1</v>
      </c>
      <c r="B61">
        <v>182.9</v>
      </c>
    </row>
    <row r="62" spans="1:2" x14ac:dyDescent="0.35">
      <c r="A62">
        <v>-207.3</v>
      </c>
      <c r="B62">
        <v>182.5</v>
      </c>
    </row>
    <row r="63" spans="1:2" x14ac:dyDescent="0.35">
      <c r="A63">
        <v>-169</v>
      </c>
      <c r="B63">
        <v>181.9</v>
      </c>
    </row>
    <row r="64" spans="1:2" x14ac:dyDescent="0.35">
      <c r="A64">
        <v>-191.4</v>
      </c>
      <c r="B64">
        <v>180.2</v>
      </c>
    </row>
    <row r="65" spans="1:2" x14ac:dyDescent="0.35">
      <c r="A65">
        <v>-213.1</v>
      </c>
      <c r="B65">
        <v>180.1</v>
      </c>
    </row>
    <row r="66" spans="1:2" x14ac:dyDescent="0.35">
      <c r="A66">
        <v>-173.4</v>
      </c>
      <c r="B66">
        <v>179.4</v>
      </c>
    </row>
    <row r="67" spans="1:2" x14ac:dyDescent="0.35">
      <c r="A67">
        <v>-180.2</v>
      </c>
      <c r="B67">
        <v>177.9</v>
      </c>
    </row>
    <row r="68" spans="1:2" x14ac:dyDescent="0.35">
      <c r="A68">
        <v>-213.6</v>
      </c>
      <c r="B68">
        <v>177.9</v>
      </c>
    </row>
    <row r="69" spans="1:2" x14ac:dyDescent="0.35">
      <c r="A69">
        <v>-194.2</v>
      </c>
      <c r="B69">
        <v>177.2</v>
      </c>
    </row>
    <row r="70" spans="1:2" x14ac:dyDescent="0.35">
      <c r="A70">
        <v>-214</v>
      </c>
      <c r="B70">
        <v>177</v>
      </c>
    </row>
    <row r="71" spans="1:2" x14ac:dyDescent="0.35">
      <c r="A71">
        <v>-171.4</v>
      </c>
      <c r="B71">
        <v>176.7</v>
      </c>
    </row>
    <row r="72" spans="1:2" x14ac:dyDescent="0.35">
      <c r="A72">
        <v>-226.5</v>
      </c>
      <c r="B72">
        <v>175.8</v>
      </c>
    </row>
    <row r="73" spans="1:2" x14ac:dyDescent="0.35">
      <c r="A73">
        <v>-192.6</v>
      </c>
      <c r="B73">
        <v>175.3</v>
      </c>
    </row>
    <row r="74" spans="1:2" x14ac:dyDescent="0.35">
      <c r="A74">
        <v>-186.8</v>
      </c>
      <c r="B74">
        <v>173.3</v>
      </c>
    </row>
    <row r="75" spans="1:2" x14ac:dyDescent="0.35">
      <c r="A75">
        <v>-207.4</v>
      </c>
      <c r="B75">
        <v>172.5</v>
      </c>
    </row>
    <row r="76" spans="1:2" x14ac:dyDescent="0.35">
      <c r="A76">
        <v>-169.8</v>
      </c>
      <c r="B76">
        <v>172.4</v>
      </c>
    </row>
    <row r="77" spans="1:2" x14ac:dyDescent="0.35">
      <c r="A77">
        <v>-128.5</v>
      </c>
      <c r="B77">
        <v>172.3</v>
      </c>
    </row>
    <row r="78" spans="1:2" x14ac:dyDescent="0.35">
      <c r="A78">
        <v>-204.2</v>
      </c>
      <c r="B78">
        <v>171.8</v>
      </c>
    </row>
    <row r="79" spans="1:2" x14ac:dyDescent="0.35">
      <c r="A79">
        <v>-161.4</v>
      </c>
      <c r="B79">
        <v>171.3</v>
      </c>
    </row>
    <row r="80" spans="1:2" x14ac:dyDescent="0.35">
      <c r="A80">
        <v>-200.7</v>
      </c>
      <c r="B80">
        <v>170.7</v>
      </c>
    </row>
    <row r="81" spans="1:2" x14ac:dyDescent="0.35">
      <c r="A81">
        <v>-170.2</v>
      </c>
      <c r="B81">
        <v>170.4</v>
      </c>
    </row>
    <row r="82" spans="1:2" x14ac:dyDescent="0.35">
      <c r="A82">
        <v>-194.6</v>
      </c>
      <c r="B82">
        <v>170</v>
      </c>
    </row>
    <row r="83" spans="1:2" x14ac:dyDescent="0.35">
      <c r="A83">
        <v>-198.4</v>
      </c>
      <c r="B83">
        <v>169.5</v>
      </c>
    </row>
    <row r="84" spans="1:2" x14ac:dyDescent="0.35">
      <c r="A84">
        <v>-204.2</v>
      </c>
      <c r="B84">
        <v>168.7</v>
      </c>
    </row>
    <row r="85" spans="1:2" x14ac:dyDescent="0.35">
      <c r="A85">
        <v>-196.4</v>
      </c>
      <c r="B85">
        <v>168</v>
      </c>
    </row>
    <row r="86" spans="1:2" x14ac:dyDescent="0.35">
      <c r="A86">
        <v>-151.6</v>
      </c>
      <c r="B86">
        <v>167.8</v>
      </c>
    </row>
    <row r="87" spans="1:2" x14ac:dyDescent="0.35">
      <c r="A87">
        <v>-191.1</v>
      </c>
      <c r="B87">
        <v>167.8</v>
      </c>
    </row>
    <row r="88" spans="1:2" x14ac:dyDescent="0.35">
      <c r="A88">
        <v>-205.3</v>
      </c>
      <c r="B88">
        <v>166.4</v>
      </c>
    </row>
    <row r="89" spans="1:2" x14ac:dyDescent="0.35">
      <c r="A89">
        <v>-160.30000000000001</v>
      </c>
      <c r="B89">
        <v>166</v>
      </c>
    </row>
    <row r="90" spans="1:2" x14ac:dyDescent="0.35">
      <c r="A90">
        <v>-152.69999999999999</v>
      </c>
      <c r="B90">
        <v>165.6</v>
      </c>
    </row>
    <row r="91" spans="1:2" x14ac:dyDescent="0.35">
      <c r="A91">
        <v>-152.6</v>
      </c>
      <c r="B91">
        <v>164.3</v>
      </c>
    </row>
    <row r="92" spans="1:2" x14ac:dyDescent="0.35">
      <c r="A92">
        <v>-218.8</v>
      </c>
      <c r="B92">
        <v>163.9</v>
      </c>
    </row>
    <row r="93" spans="1:2" x14ac:dyDescent="0.35">
      <c r="A93">
        <v>-228.1</v>
      </c>
      <c r="B93">
        <v>162.4</v>
      </c>
    </row>
    <row r="94" spans="1:2" x14ac:dyDescent="0.35">
      <c r="A94">
        <v>-158.4</v>
      </c>
      <c r="B94">
        <v>161.9</v>
      </c>
    </row>
    <row r="95" spans="1:2" x14ac:dyDescent="0.35">
      <c r="A95">
        <v>-184.4</v>
      </c>
      <c r="B95">
        <v>160.80000000000001</v>
      </c>
    </row>
    <row r="96" spans="1:2" x14ac:dyDescent="0.35">
      <c r="A96">
        <v>-239.5</v>
      </c>
      <c r="B96">
        <v>159.80000000000001</v>
      </c>
    </row>
    <row r="97" spans="1:2" x14ac:dyDescent="0.35">
      <c r="A97">
        <v>-220.8</v>
      </c>
      <c r="B97">
        <v>158.9</v>
      </c>
    </row>
    <row r="98" spans="1:2" x14ac:dyDescent="0.35">
      <c r="A98">
        <v>-234.7</v>
      </c>
      <c r="B98">
        <v>158</v>
      </c>
    </row>
    <row r="99" spans="1:2" x14ac:dyDescent="0.35">
      <c r="A99">
        <v>-198.6</v>
      </c>
      <c r="B99">
        <v>157.4</v>
      </c>
    </row>
    <row r="100" spans="1:2" x14ac:dyDescent="0.35">
      <c r="A100">
        <v>-186.2</v>
      </c>
      <c r="B100">
        <v>156.69999999999999</v>
      </c>
    </row>
    <row r="101" spans="1:2" x14ac:dyDescent="0.35">
      <c r="A101">
        <v>-186.8</v>
      </c>
      <c r="B101">
        <v>155.19999999999999</v>
      </c>
    </row>
    <row r="102" spans="1:2" x14ac:dyDescent="0.35">
      <c r="A102">
        <v>-213.6</v>
      </c>
      <c r="B102">
        <v>154.1</v>
      </c>
    </row>
    <row r="103" spans="1:2" x14ac:dyDescent="0.35">
      <c r="A103">
        <v>-212.3</v>
      </c>
      <c r="B103">
        <v>153.5</v>
      </c>
    </row>
    <row r="104" spans="1:2" x14ac:dyDescent="0.35">
      <c r="A104">
        <v>-217</v>
      </c>
      <c r="B104">
        <v>153.4</v>
      </c>
    </row>
    <row r="105" spans="1:2" x14ac:dyDescent="0.35">
      <c r="A105">
        <v>-185.1</v>
      </c>
      <c r="B105">
        <v>152.6</v>
      </c>
    </row>
    <row r="106" spans="1:2" x14ac:dyDescent="0.35">
      <c r="A106">
        <v>-204.6</v>
      </c>
      <c r="B106">
        <v>152.5</v>
      </c>
    </row>
    <row r="107" spans="1:2" x14ac:dyDescent="0.35">
      <c r="A107">
        <v>-169</v>
      </c>
      <c r="B107">
        <v>152</v>
      </c>
    </row>
    <row r="108" spans="1:2" x14ac:dyDescent="0.35">
      <c r="A108">
        <v>-206.8</v>
      </c>
      <c r="B108">
        <v>151.4</v>
      </c>
    </row>
    <row r="109" spans="1:2" x14ac:dyDescent="0.35">
      <c r="A109">
        <v>-206.8</v>
      </c>
      <c r="B109">
        <v>148.4</v>
      </c>
    </row>
    <row r="110" spans="1:2" x14ac:dyDescent="0.35">
      <c r="A110">
        <v>-209.9</v>
      </c>
      <c r="B110">
        <v>146.9</v>
      </c>
    </row>
    <row r="111" spans="1:2" x14ac:dyDescent="0.35">
      <c r="A111">
        <v>-232.2</v>
      </c>
      <c r="B111">
        <v>146.6</v>
      </c>
    </row>
    <row r="112" spans="1:2" x14ac:dyDescent="0.35">
      <c r="A112">
        <v>-181.4</v>
      </c>
      <c r="B112">
        <v>146.1</v>
      </c>
    </row>
    <row r="113" spans="1:2" x14ac:dyDescent="0.35">
      <c r="A113">
        <v>-179.7</v>
      </c>
      <c r="B113">
        <v>146</v>
      </c>
    </row>
    <row r="114" spans="1:2" x14ac:dyDescent="0.35">
      <c r="A114">
        <v>-111.9</v>
      </c>
      <c r="B114">
        <v>142.80000000000001</v>
      </c>
    </row>
    <row r="115" spans="1:2" x14ac:dyDescent="0.35">
      <c r="A115">
        <v>-180.2</v>
      </c>
      <c r="B115">
        <v>142.6</v>
      </c>
    </row>
    <row r="116" spans="1:2" x14ac:dyDescent="0.35">
      <c r="A116">
        <v>-144.69999999999999</v>
      </c>
      <c r="B116">
        <v>142.4</v>
      </c>
    </row>
    <row r="117" spans="1:2" x14ac:dyDescent="0.35">
      <c r="A117">
        <v>-171.8</v>
      </c>
      <c r="B117">
        <v>135.19999999999999</v>
      </c>
    </row>
    <row r="118" spans="1:2" x14ac:dyDescent="0.35">
      <c r="A118">
        <v>-178.1</v>
      </c>
      <c r="B118">
        <v>133.30000000000001</v>
      </c>
    </row>
    <row r="119" spans="1:2" x14ac:dyDescent="0.35">
      <c r="A119">
        <v>-191.3</v>
      </c>
      <c r="B119">
        <v>132.5</v>
      </c>
    </row>
    <row r="120" spans="1:2" x14ac:dyDescent="0.35">
      <c r="A120">
        <v>-132.19999999999999</v>
      </c>
      <c r="B120">
        <v>124.5</v>
      </c>
    </row>
    <row r="121" spans="1:2" x14ac:dyDescent="0.35">
      <c r="A121">
        <v>-184</v>
      </c>
      <c r="B121">
        <v>115.9</v>
      </c>
    </row>
    <row r="122" spans="1:2" x14ac:dyDescent="0.35">
      <c r="A122">
        <v>-210.8</v>
      </c>
      <c r="B122">
        <v>110.9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AD5D-5247-427D-9079-21A6FFDF1F2D}">
  <dimension ref="A1:E116"/>
  <sheetViews>
    <sheetView workbookViewId="0">
      <selection activeCell="N18" sqref="N18"/>
    </sheetView>
  </sheetViews>
  <sheetFormatPr defaultRowHeight="14.5" x14ac:dyDescent="0.35"/>
  <cols>
    <col min="1" max="1" width="16.1796875" style="63" customWidth="1"/>
    <col min="2" max="2" width="18.453125" style="63" customWidth="1"/>
  </cols>
  <sheetData>
    <row r="1" spans="1:5" x14ac:dyDescent="0.35">
      <c r="A1" s="62" t="s">
        <v>196</v>
      </c>
      <c r="B1" s="62" t="s">
        <v>197</v>
      </c>
      <c r="C1" t="s">
        <v>203</v>
      </c>
    </row>
    <row r="2" spans="1:5" x14ac:dyDescent="0.35">
      <c r="A2" s="63">
        <v>202.95339999999999</v>
      </c>
      <c r="B2" s="63">
        <v>-135.19280000000001</v>
      </c>
    </row>
    <row r="3" spans="1:5" x14ac:dyDescent="0.35">
      <c r="A3" s="63">
        <v>194.5325</v>
      </c>
      <c r="B3" s="63">
        <v>-146.6018</v>
      </c>
      <c r="D3" t="s">
        <v>221</v>
      </c>
      <c r="E3">
        <f>CORREL(A2:A116,B2:B116)</f>
        <v>5.2000225291110057E-2</v>
      </c>
    </row>
    <row r="4" spans="1:5" x14ac:dyDescent="0.35">
      <c r="A4" s="63">
        <v>211.80680000000001</v>
      </c>
      <c r="B4" s="63">
        <v>-142.97030000000001</v>
      </c>
    </row>
    <row r="5" spans="1:5" x14ac:dyDescent="0.35">
      <c r="A5" s="63">
        <v>223.76599999999999</v>
      </c>
      <c r="B5" s="63">
        <v>-154.86590000000001</v>
      </c>
    </row>
    <row r="6" spans="1:5" x14ac:dyDescent="0.35">
      <c r="A6" s="63">
        <v>233.8177</v>
      </c>
      <c r="B6" s="63">
        <v>-195.947</v>
      </c>
    </row>
    <row r="7" spans="1:5" x14ac:dyDescent="0.35">
      <c r="A7" s="63">
        <v>241.96799999999999</v>
      </c>
      <c r="B7" s="63">
        <v>-149.54</v>
      </c>
    </row>
    <row r="8" spans="1:5" x14ac:dyDescent="0.35">
      <c r="A8" s="63">
        <v>229.4443</v>
      </c>
      <c r="B8" s="63">
        <v>-137.09790000000001</v>
      </c>
    </row>
    <row r="9" spans="1:5" x14ac:dyDescent="0.35">
      <c r="A9" s="63">
        <v>228.29689999999999</v>
      </c>
      <c r="B9" s="63">
        <v>-168.5342</v>
      </c>
    </row>
    <row r="10" spans="1:5" x14ac:dyDescent="0.35">
      <c r="A10" s="63">
        <v>185.26439999999999</v>
      </c>
      <c r="B10" s="63">
        <v>-132.39519999999999</v>
      </c>
    </row>
    <row r="11" spans="1:5" x14ac:dyDescent="0.35">
      <c r="A11" s="63">
        <v>230.11510000000001</v>
      </c>
      <c r="B11" s="63">
        <v>-146.00649999999999</v>
      </c>
    </row>
    <row r="12" spans="1:5" x14ac:dyDescent="0.35">
      <c r="A12" s="63">
        <v>195.08199999999999</v>
      </c>
      <c r="B12" s="63">
        <v>-160.95699999999999</v>
      </c>
    </row>
    <row r="13" spans="1:5" x14ac:dyDescent="0.35">
      <c r="A13" s="63">
        <v>207.01609999999999</v>
      </c>
      <c r="B13" s="63">
        <v>-159.8287</v>
      </c>
    </row>
    <row r="14" spans="1:5" x14ac:dyDescent="0.35">
      <c r="A14" s="63">
        <v>209.03659999999999</v>
      </c>
      <c r="B14" s="63">
        <v>-183.54820000000001</v>
      </c>
    </row>
    <row r="15" spans="1:5" x14ac:dyDescent="0.35">
      <c r="A15" s="63">
        <v>186.82560000000001</v>
      </c>
      <c r="B15" s="63">
        <v>-212.2731</v>
      </c>
    </row>
    <row r="16" spans="1:5" x14ac:dyDescent="0.35">
      <c r="A16" s="63">
        <v>179.39619999999999</v>
      </c>
      <c r="B16" s="63">
        <v>-139.81379999999999</v>
      </c>
    </row>
    <row r="17" spans="1:2" x14ac:dyDescent="0.35">
      <c r="A17" s="63">
        <v>195.21969999999999</v>
      </c>
      <c r="B17" s="63">
        <v>-195.57230000000001</v>
      </c>
    </row>
    <row r="18" spans="1:2" x14ac:dyDescent="0.35">
      <c r="A18" s="63">
        <v>199.6464</v>
      </c>
      <c r="B18" s="63">
        <v>-152.078</v>
      </c>
    </row>
    <row r="19" spans="1:2" x14ac:dyDescent="0.35">
      <c r="A19" s="63">
        <v>210.04929999999999</v>
      </c>
      <c r="B19" s="63">
        <v>-167.03120000000001</v>
      </c>
    </row>
    <row r="20" spans="1:2" x14ac:dyDescent="0.35">
      <c r="A20" s="63">
        <v>230.0239</v>
      </c>
      <c r="B20" s="63">
        <v>-134.58250000000001</v>
      </c>
    </row>
    <row r="21" spans="1:2" x14ac:dyDescent="0.35">
      <c r="A21" s="63">
        <v>230.60589999999999</v>
      </c>
      <c r="B21" s="63">
        <v>-140.3278</v>
      </c>
    </row>
    <row r="22" spans="1:2" x14ac:dyDescent="0.35">
      <c r="A22" s="63">
        <v>195.61879999999999</v>
      </c>
      <c r="B22" s="63">
        <v>-115.04040000000001</v>
      </c>
    </row>
    <row r="23" spans="1:2" x14ac:dyDescent="0.35">
      <c r="A23" s="63">
        <v>244.12569999999999</v>
      </c>
      <c r="B23" s="63">
        <v>-142.69890000000001</v>
      </c>
    </row>
    <row r="24" spans="1:2" x14ac:dyDescent="0.35">
      <c r="A24" s="63">
        <v>214.41380000000001</v>
      </c>
      <c r="B24" s="63">
        <v>-153.77719999999999</v>
      </c>
    </row>
    <row r="25" spans="1:2" x14ac:dyDescent="0.35">
      <c r="A25" s="63">
        <v>170.34880000000001</v>
      </c>
      <c r="B25" s="63">
        <v>-185.9759</v>
      </c>
    </row>
    <row r="26" spans="1:2" x14ac:dyDescent="0.35">
      <c r="A26" s="63">
        <v>235.03909999999999</v>
      </c>
      <c r="B26" s="63">
        <v>-152.31379999999999</v>
      </c>
    </row>
    <row r="27" spans="1:2" x14ac:dyDescent="0.35">
      <c r="A27" s="63">
        <v>196.15029999999999</v>
      </c>
      <c r="B27" s="63">
        <v>-221.26490000000001</v>
      </c>
    </row>
    <row r="28" spans="1:2" x14ac:dyDescent="0.35">
      <c r="A28" s="63">
        <v>184.7319</v>
      </c>
      <c r="B28" s="63">
        <v>-171.96010000000001</v>
      </c>
    </row>
    <row r="29" spans="1:2" x14ac:dyDescent="0.35">
      <c r="A29" s="63">
        <v>207.31</v>
      </c>
      <c r="B29" s="63">
        <v>-154.2499</v>
      </c>
    </row>
    <row r="30" spans="1:2" x14ac:dyDescent="0.35">
      <c r="A30" s="63">
        <v>236.68879999999999</v>
      </c>
      <c r="B30" s="63">
        <v>-162.80670000000001</v>
      </c>
    </row>
    <row r="31" spans="1:2" x14ac:dyDescent="0.35">
      <c r="A31" s="63">
        <v>218.99809999999999</v>
      </c>
      <c r="B31" s="63">
        <v>-146.4007</v>
      </c>
    </row>
    <row r="32" spans="1:2" x14ac:dyDescent="0.35">
      <c r="A32" s="63">
        <v>214.63140000000001</v>
      </c>
      <c r="B32" s="63">
        <v>-157.3246</v>
      </c>
    </row>
    <row r="33" spans="1:2" x14ac:dyDescent="0.35">
      <c r="A33" s="63">
        <v>211.11410000000001</v>
      </c>
      <c r="B33" s="63">
        <v>-152.3665</v>
      </c>
    </row>
    <row r="34" spans="1:2" x14ac:dyDescent="0.35">
      <c r="A34" s="63">
        <v>191.82130000000001</v>
      </c>
      <c r="B34" s="63">
        <v>-91.687600000000003</v>
      </c>
    </row>
    <row r="35" spans="1:2" x14ac:dyDescent="0.35">
      <c r="A35" s="63">
        <v>192.357</v>
      </c>
      <c r="B35" s="63">
        <v>-178.25139999999999</v>
      </c>
    </row>
    <row r="36" spans="1:2" x14ac:dyDescent="0.35">
      <c r="A36" s="63">
        <v>274.74630000000002</v>
      </c>
      <c r="B36" s="63">
        <v>-125.01220000000001</v>
      </c>
    </row>
    <row r="37" spans="1:2" x14ac:dyDescent="0.35">
      <c r="A37" s="63">
        <v>214.5943</v>
      </c>
      <c r="B37" s="63">
        <v>-111.36320000000001</v>
      </c>
    </row>
    <row r="38" spans="1:2" x14ac:dyDescent="0.35">
      <c r="A38" s="63">
        <v>230.38159999999999</v>
      </c>
      <c r="B38" s="63">
        <v>-160.07079999999999</v>
      </c>
    </row>
    <row r="39" spans="1:2" x14ac:dyDescent="0.35">
      <c r="A39" s="63">
        <v>207.7774</v>
      </c>
      <c r="B39" s="63">
        <v>-211.4237</v>
      </c>
    </row>
    <row r="40" spans="1:2" x14ac:dyDescent="0.35">
      <c r="A40" s="63">
        <v>170.04249999999999</v>
      </c>
      <c r="B40" s="63">
        <v>-153.20689999999999</v>
      </c>
    </row>
    <row r="41" spans="1:2" x14ac:dyDescent="0.35">
      <c r="A41" s="63">
        <v>178.88720000000001</v>
      </c>
      <c r="B41" s="63">
        <v>-138.70599999999999</v>
      </c>
    </row>
    <row r="42" spans="1:2" x14ac:dyDescent="0.35">
      <c r="A42" s="63">
        <v>190.02279999999999</v>
      </c>
      <c r="B42" s="63">
        <v>-128.58449999999999</v>
      </c>
    </row>
    <row r="43" spans="1:2" x14ac:dyDescent="0.35">
      <c r="A43" s="63">
        <v>217.1343</v>
      </c>
      <c r="B43" s="63">
        <v>-166.6497</v>
      </c>
    </row>
    <row r="44" spans="1:2" x14ac:dyDescent="0.35">
      <c r="A44" s="63">
        <v>213.42740000000001</v>
      </c>
      <c r="B44" s="63">
        <v>-149.48910000000001</v>
      </c>
    </row>
    <row r="45" spans="1:2" x14ac:dyDescent="0.35">
      <c r="A45" s="63">
        <v>222.73660000000001</v>
      </c>
      <c r="B45" s="63">
        <v>-122.07340000000001</v>
      </c>
    </row>
    <row r="46" spans="1:2" x14ac:dyDescent="0.35">
      <c r="A46" s="63">
        <v>245.62909999999999</v>
      </c>
      <c r="B46" s="63">
        <v>-113.2471</v>
      </c>
    </row>
    <row r="47" spans="1:2" x14ac:dyDescent="0.35">
      <c r="A47" s="63">
        <v>217.69759999999999</v>
      </c>
      <c r="B47" s="63">
        <v>-191.59540000000001</v>
      </c>
    </row>
    <row r="48" spans="1:2" x14ac:dyDescent="0.35">
      <c r="A48" s="63">
        <v>222.58789999999999</v>
      </c>
      <c r="B48" s="63">
        <v>-205.2388</v>
      </c>
    </row>
    <row r="49" spans="1:2" x14ac:dyDescent="0.35">
      <c r="A49" s="63">
        <v>200.13509999999999</v>
      </c>
      <c r="B49" s="63">
        <v>-165.00360000000001</v>
      </c>
    </row>
    <row r="50" spans="1:2" x14ac:dyDescent="0.35">
      <c r="A50" s="63">
        <v>206.08539999999999</v>
      </c>
      <c r="B50" s="63">
        <v>-184.7637</v>
      </c>
    </row>
    <row r="51" spans="1:2" x14ac:dyDescent="0.35">
      <c r="A51" s="63">
        <v>198.9709</v>
      </c>
      <c r="B51" s="63">
        <v>-154.1788</v>
      </c>
    </row>
    <row r="52" spans="1:2" x14ac:dyDescent="0.35">
      <c r="A52" s="63">
        <v>211.21170000000001</v>
      </c>
      <c r="B52" s="63">
        <v>-177.4179</v>
      </c>
    </row>
    <row r="53" spans="1:2" x14ac:dyDescent="0.35">
      <c r="A53" s="63">
        <v>236.82400000000001</v>
      </c>
      <c r="B53" s="63">
        <v>-137.93639999999999</v>
      </c>
    </row>
    <row r="54" spans="1:2" x14ac:dyDescent="0.35">
      <c r="A54" s="63">
        <v>195.84200000000001</v>
      </c>
      <c r="B54" s="63">
        <v>-134.44049999999999</v>
      </c>
    </row>
    <row r="55" spans="1:2" x14ac:dyDescent="0.35">
      <c r="A55" s="63">
        <v>189.8246</v>
      </c>
      <c r="B55" s="63">
        <v>-161.10329999999999</v>
      </c>
    </row>
    <row r="56" spans="1:2" x14ac:dyDescent="0.35">
      <c r="A56" s="63">
        <v>209.53219999999999</v>
      </c>
      <c r="B56" s="63">
        <v>-88.702600000000004</v>
      </c>
    </row>
    <row r="57" spans="1:2" x14ac:dyDescent="0.35">
      <c r="A57" s="63">
        <v>229.53479999999999</v>
      </c>
      <c r="B57" s="63">
        <v>-192.99039999999999</v>
      </c>
    </row>
    <row r="58" spans="1:2" x14ac:dyDescent="0.35">
      <c r="A58" s="63">
        <v>227.45179999999999</v>
      </c>
      <c r="B58" s="63">
        <v>-107.55970000000001</v>
      </c>
    </row>
    <row r="59" spans="1:2" x14ac:dyDescent="0.35">
      <c r="A59" s="63">
        <v>183.69470000000001</v>
      </c>
      <c r="B59" s="63">
        <v>-192.3057</v>
      </c>
    </row>
    <row r="60" spans="1:2" x14ac:dyDescent="0.35">
      <c r="A60" s="63">
        <v>224.57740000000001</v>
      </c>
      <c r="B60" s="63">
        <v>-132.6593</v>
      </c>
    </row>
    <row r="61" spans="1:2" x14ac:dyDescent="0.35">
      <c r="A61" s="63">
        <v>238.92070000000001</v>
      </c>
      <c r="B61" s="63">
        <v>-194.43879999999999</v>
      </c>
    </row>
    <row r="62" spans="1:2" x14ac:dyDescent="0.35">
      <c r="A62" s="63">
        <v>179.0694</v>
      </c>
      <c r="B62" s="63">
        <v>-165.53540000000001</v>
      </c>
    </row>
    <row r="63" spans="1:2" x14ac:dyDescent="0.35">
      <c r="A63" s="63">
        <v>215.63560000000001</v>
      </c>
      <c r="B63" s="63">
        <v>-134.97499999999999</v>
      </c>
    </row>
    <row r="64" spans="1:2" x14ac:dyDescent="0.35">
      <c r="A64" s="63">
        <v>200.53440000000001</v>
      </c>
      <c r="B64" s="63">
        <v>-171.56370000000001</v>
      </c>
    </row>
    <row r="65" spans="1:2" x14ac:dyDescent="0.35">
      <c r="A65" s="63">
        <v>241.6695</v>
      </c>
      <c r="B65" s="63">
        <v>-183.36359999999999</v>
      </c>
    </row>
    <row r="66" spans="1:2" x14ac:dyDescent="0.35">
      <c r="A66" s="63">
        <v>215.70779999999999</v>
      </c>
      <c r="B66" s="63">
        <v>-143.89590000000001</v>
      </c>
    </row>
    <row r="67" spans="1:2" x14ac:dyDescent="0.35">
      <c r="A67" s="63">
        <v>219.09289999999999</v>
      </c>
      <c r="B67" s="63">
        <v>-159.124</v>
      </c>
    </row>
    <row r="68" spans="1:2" x14ac:dyDescent="0.35">
      <c r="A68" s="63">
        <v>254.3674</v>
      </c>
      <c r="B68" s="63">
        <v>-151.37909999999999</v>
      </c>
    </row>
    <row r="69" spans="1:2" x14ac:dyDescent="0.35">
      <c r="A69" s="63">
        <v>238.72620000000001</v>
      </c>
      <c r="B69" s="63">
        <v>-138.37</v>
      </c>
    </row>
    <row r="70" spans="1:2" x14ac:dyDescent="0.35">
      <c r="A70" s="63">
        <v>228.00120000000001</v>
      </c>
      <c r="B70" s="63">
        <v>-182.876</v>
      </c>
    </row>
    <row r="71" spans="1:2" x14ac:dyDescent="0.35">
      <c r="A71" s="63">
        <v>189.4229</v>
      </c>
      <c r="B71" s="63">
        <v>-101.5564</v>
      </c>
    </row>
    <row r="72" spans="1:2" x14ac:dyDescent="0.35">
      <c r="A72" s="63">
        <v>186.17429999999999</v>
      </c>
      <c r="B72" s="63">
        <v>-187.32040000000001</v>
      </c>
    </row>
    <row r="73" spans="1:2" x14ac:dyDescent="0.35">
      <c r="A73" s="63">
        <v>238.58099999999999</v>
      </c>
      <c r="B73" s="63">
        <v>-184.26840000000001</v>
      </c>
    </row>
    <row r="74" spans="1:2" x14ac:dyDescent="0.35">
      <c r="A74" s="63">
        <v>211.09880000000001</v>
      </c>
      <c r="B74" s="63">
        <v>-170.9187</v>
      </c>
    </row>
    <row r="75" spans="1:2" x14ac:dyDescent="0.35">
      <c r="A75" s="63">
        <v>240.71170000000001</v>
      </c>
      <c r="B75" s="63">
        <v>-136.67150000000001</v>
      </c>
    </row>
    <row r="76" spans="1:2" x14ac:dyDescent="0.35">
      <c r="A76" s="63">
        <v>186.4333</v>
      </c>
      <c r="B76" s="63">
        <v>-169.34010000000001</v>
      </c>
    </row>
    <row r="77" spans="1:2" x14ac:dyDescent="0.35">
      <c r="A77" s="63">
        <v>222.70429999999999</v>
      </c>
      <c r="B77" s="63">
        <v>-165.45480000000001</v>
      </c>
    </row>
    <row r="78" spans="1:2" x14ac:dyDescent="0.35">
      <c r="A78" s="63">
        <v>184.4957</v>
      </c>
      <c r="B78" s="63">
        <v>-144.91999999999999</v>
      </c>
    </row>
    <row r="79" spans="1:2" x14ac:dyDescent="0.35">
      <c r="A79" s="63">
        <v>219.0513</v>
      </c>
      <c r="B79" s="63">
        <v>-175.3683</v>
      </c>
    </row>
    <row r="80" spans="1:2" x14ac:dyDescent="0.35">
      <c r="A80" s="63">
        <v>189.10120000000001</v>
      </c>
      <c r="B80" s="63">
        <v>-131.1232</v>
      </c>
    </row>
    <row r="81" spans="1:2" x14ac:dyDescent="0.35">
      <c r="A81" s="63">
        <v>215.9246</v>
      </c>
      <c r="B81" s="63">
        <v>-159.94569999999999</v>
      </c>
    </row>
    <row r="82" spans="1:2" x14ac:dyDescent="0.35">
      <c r="A82" s="63">
        <v>234.6567</v>
      </c>
      <c r="B82" s="63">
        <v>-161.34119999999999</v>
      </c>
    </row>
    <row r="83" spans="1:2" x14ac:dyDescent="0.35">
      <c r="A83" s="63">
        <v>207.00299999999999</v>
      </c>
      <c r="B83" s="63">
        <v>-177.69030000000001</v>
      </c>
    </row>
    <row r="84" spans="1:2" x14ac:dyDescent="0.35">
      <c r="A84" s="63">
        <v>170.14250000000001</v>
      </c>
      <c r="B84" s="63">
        <v>-155.73169999999999</v>
      </c>
    </row>
    <row r="85" spans="1:2" x14ac:dyDescent="0.35">
      <c r="A85" s="63">
        <v>235.6328</v>
      </c>
      <c r="B85" s="63">
        <v>-141.94159999999999</v>
      </c>
    </row>
    <row r="86" spans="1:2" x14ac:dyDescent="0.35">
      <c r="A86" s="63">
        <v>244.2551</v>
      </c>
      <c r="B86" s="63">
        <v>-171.75899999999999</v>
      </c>
    </row>
    <row r="87" spans="1:2" x14ac:dyDescent="0.35">
      <c r="A87" s="63">
        <v>227.19990000000001</v>
      </c>
      <c r="B87" s="63">
        <v>-170.54900000000001</v>
      </c>
    </row>
    <row r="88" spans="1:2" x14ac:dyDescent="0.35">
      <c r="A88" s="63">
        <v>216.25729999999999</v>
      </c>
      <c r="B88" s="63">
        <v>-111.19</v>
      </c>
    </row>
    <row r="89" spans="1:2" x14ac:dyDescent="0.35">
      <c r="A89" s="63">
        <v>168.0522</v>
      </c>
      <c r="B89" s="63">
        <v>-183.11879999999999</v>
      </c>
    </row>
    <row r="90" spans="1:2" x14ac:dyDescent="0.35">
      <c r="A90" s="63">
        <v>190.239</v>
      </c>
      <c r="B90" s="63">
        <v>-161.6867</v>
      </c>
    </row>
    <row r="91" spans="1:2" x14ac:dyDescent="0.35">
      <c r="A91" s="63">
        <v>183.1936</v>
      </c>
      <c r="B91" s="63">
        <v>-219.91130000000001</v>
      </c>
    </row>
    <row r="92" spans="1:2" x14ac:dyDescent="0.35">
      <c r="A92" s="63">
        <v>204.45570000000001</v>
      </c>
      <c r="B92" s="63">
        <v>-223.20760000000001</v>
      </c>
    </row>
    <row r="93" spans="1:2" x14ac:dyDescent="0.35">
      <c r="A93" s="63">
        <v>229.70820000000001</v>
      </c>
      <c r="B93" s="63">
        <v>-183.91909999999999</v>
      </c>
    </row>
    <row r="94" spans="1:2" x14ac:dyDescent="0.35">
      <c r="A94" s="63">
        <v>222.7664</v>
      </c>
      <c r="B94" s="63">
        <v>-150.66560000000001</v>
      </c>
    </row>
    <row r="95" spans="1:2" x14ac:dyDescent="0.35">
      <c r="A95" s="63">
        <v>206.62860000000001</v>
      </c>
      <c r="B95" s="63">
        <v>-116.5578</v>
      </c>
    </row>
    <row r="96" spans="1:2" x14ac:dyDescent="0.35">
      <c r="A96" s="63">
        <v>195.64590000000001</v>
      </c>
      <c r="B96" s="63">
        <v>-140.4512</v>
      </c>
    </row>
    <row r="97" spans="1:2" x14ac:dyDescent="0.35">
      <c r="A97" s="63">
        <v>216.79089999999999</v>
      </c>
      <c r="B97" s="63">
        <v>-163.28059999999999</v>
      </c>
    </row>
    <row r="98" spans="1:2" x14ac:dyDescent="0.35">
      <c r="A98" s="63">
        <v>224.15479999999999</v>
      </c>
      <c r="B98" s="63">
        <v>-209.09700000000001</v>
      </c>
    </row>
    <row r="99" spans="1:2" x14ac:dyDescent="0.35">
      <c r="A99" s="63">
        <v>232.83070000000001</v>
      </c>
      <c r="B99" s="63">
        <v>-132.2473</v>
      </c>
    </row>
    <row r="100" spans="1:2" x14ac:dyDescent="0.35">
      <c r="A100" s="63">
        <v>207.5384</v>
      </c>
      <c r="B100" s="63">
        <v>-161.17830000000001</v>
      </c>
    </row>
    <row r="101" spans="1:2" x14ac:dyDescent="0.35">
      <c r="A101" s="63">
        <v>232.00550000000001</v>
      </c>
      <c r="B101" s="63">
        <v>-238.9666</v>
      </c>
    </row>
    <row r="102" spans="1:2" x14ac:dyDescent="0.35">
      <c r="A102" s="63">
        <v>206.62889999999999</v>
      </c>
      <c r="B102" s="63">
        <v>-148.62790000000001</v>
      </c>
    </row>
    <row r="103" spans="1:2" x14ac:dyDescent="0.35">
      <c r="A103" s="63">
        <v>200.43190000000001</v>
      </c>
      <c r="B103" s="63">
        <v>-167.08160000000001</v>
      </c>
    </row>
    <row r="104" spans="1:2" x14ac:dyDescent="0.35">
      <c r="A104" s="63">
        <v>180.80189999999999</v>
      </c>
      <c r="B104" s="63">
        <v>-142.4032</v>
      </c>
    </row>
    <row r="105" spans="1:2" x14ac:dyDescent="0.35">
      <c r="A105" s="63">
        <v>191.33179999999999</v>
      </c>
      <c r="B105" s="63">
        <v>-111.5048</v>
      </c>
    </row>
    <row r="106" spans="1:2" x14ac:dyDescent="0.35">
      <c r="A106" s="63">
        <v>165.44550000000001</v>
      </c>
      <c r="B106" s="63">
        <v>-189.36019999999999</v>
      </c>
    </row>
    <row r="107" spans="1:2" x14ac:dyDescent="0.35">
      <c r="A107" s="63">
        <v>183.22110000000001</v>
      </c>
      <c r="B107" s="63">
        <v>-199.119</v>
      </c>
    </row>
    <row r="108" spans="1:2" x14ac:dyDescent="0.35">
      <c r="A108" s="63">
        <v>206.767</v>
      </c>
      <c r="B108" s="63">
        <v>-142.4281</v>
      </c>
    </row>
    <row r="109" spans="1:2" x14ac:dyDescent="0.35">
      <c r="A109" s="63">
        <v>231.23320000000001</v>
      </c>
      <c r="B109" s="63">
        <v>-161.24359999999999</v>
      </c>
    </row>
    <row r="110" spans="1:2" x14ac:dyDescent="0.35">
      <c r="A110" s="63">
        <v>204.10050000000001</v>
      </c>
      <c r="B110" s="63">
        <v>-139.9487</v>
      </c>
    </row>
    <row r="111" spans="1:2" x14ac:dyDescent="0.35">
      <c r="A111" s="63">
        <v>234.214</v>
      </c>
      <c r="B111" s="63">
        <v>-189.2689</v>
      </c>
    </row>
    <row r="112" spans="1:2" x14ac:dyDescent="0.35">
      <c r="A112" s="63">
        <v>217.5581</v>
      </c>
      <c r="B112" s="63">
        <v>-158.79939999999999</v>
      </c>
    </row>
    <row r="113" spans="1:2" x14ac:dyDescent="0.35">
      <c r="A113" s="63">
        <v>232.35120000000001</v>
      </c>
      <c r="B113" s="63">
        <v>-149.1097</v>
      </c>
    </row>
    <row r="114" spans="1:2" x14ac:dyDescent="0.35">
      <c r="A114" s="63">
        <v>147.37870000000001</v>
      </c>
      <c r="B114" s="63">
        <v>-139.0479</v>
      </c>
    </row>
    <row r="115" spans="1:2" x14ac:dyDescent="0.35">
      <c r="A115" s="63">
        <v>226.0575</v>
      </c>
      <c r="B115" s="63">
        <v>-195.71369999999999</v>
      </c>
    </row>
    <row r="116" spans="1:2" x14ac:dyDescent="0.35">
      <c r="A116" s="63">
        <v>252.96459999999999</v>
      </c>
      <c r="B116" s="63">
        <v>-146.72900000000001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C6D4-7C39-41EA-ABDD-82B744A7FEA7}">
  <dimension ref="A1:A290"/>
  <sheetViews>
    <sheetView workbookViewId="0">
      <selection sqref="A1:A1048576"/>
    </sheetView>
  </sheetViews>
  <sheetFormatPr defaultRowHeight="14.5" x14ac:dyDescent="0.35"/>
  <sheetData>
    <row r="1" spans="1:1" x14ac:dyDescent="0.35">
      <c r="A1">
        <v>-187.483</v>
      </c>
    </row>
    <row r="2" spans="1:1" x14ac:dyDescent="0.35">
      <c r="A2">
        <v>-130.95699999999999</v>
      </c>
    </row>
    <row r="3" spans="1:1" x14ac:dyDescent="0.35">
      <c r="A3">
        <v>-159.44800000000001</v>
      </c>
    </row>
    <row r="4" spans="1:1" x14ac:dyDescent="0.35">
      <c r="A4">
        <v>-198.215</v>
      </c>
    </row>
    <row r="5" spans="1:1" x14ac:dyDescent="0.35">
      <c r="A5">
        <v>-177.964</v>
      </c>
    </row>
    <row r="6" spans="1:1" x14ac:dyDescent="0.35">
      <c r="A6">
        <v>-198.05600000000001</v>
      </c>
    </row>
    <row r="7" spans="1:1" x14ac:dyDescent="0.35">
      <c r="A7">
        <v>-165.36799999999999</v>
      </c>
    </row>
    <row r="8" spans="1:1" x14ac:dyDescent="0.35">
      <c r="A8">
        <v>-229.10300000000001</v>
      </c>
    </row>
    <row r="9" spans="1:1" x14ac:dyDescent="0.35">
      <c r="A9">
        <v>-199.893</v>
      </c>
    </row>
    <row r="10" spans="1:1" x14ac:dyDescent="0.35">
      <c r="A10">
        <v>-233.66900000000001</v>
      </c>
    </row>
    <row r="11" spans="1:1" x14ac:dyDescent="0.35">
      <c r="A11">
        <v>-210.83799999999999</v>
      </c>
    </row>
    <row r="12" spans="1:1" x14ac:dyDescent="0.35">
      <c r="A12" t="s">
        <v>224</v>
      </c>
    </row>
    <row r="13" spans="1:1" x14ac:dyDescent="0.35">
      <c r="A13">
        <v>-170.827</v>
      </c>
    </row>
    <row r="14" spans="1:1" x14ac:dyDescent="0.35">
      <c r="A14">
        <v>-197.72499999999999</v>
      </c>
    </row>
    <row r="15" spans="1:1" x14ac:dyDescent="0.35">
      <c r="A15" t="s">
        <v>224</v>
      </c>
    </row>
    <row r="16" spans="1:1" x14ac:dyDescent="0.35">
      <c r="A16">
        <v>-208.852</v>
      </c>
    </row>
    <row r="17" spans="1:1" x14ac:dyDescent="0.35">
      <c r="A17">
        <v>-223.30199999999999</v>
      </c>
    </row>
    <row r="18" spans="1:1" x14ac:dyDescent="0.35">
      <c r="A18">
        <v>-169.58199999999999</v>
      </c>
    </row>
    <row r="19" spans="1:1" x14ac:dyDescent="0.35">
      <c r="A19">
        <v>-199.285</v>
      </c>
    </row>
    <row r="20" spans="1:1" x14ac:dyDescent="0.35">
      <c r="A20">
        <v>-214.738</v>
      </c>
    </row>
    <row r="21" spans="1:1" x14ac:dyDescent="0.35">
      <c r="A21">
        <v>-143.77000000000001</v>
      </c>
    </row>
    <row r="22" spans="1:1" x14ac:dyDescent="0.35">
      <c r="A22" t="s">
        <v>224</v>
      </c>
    </row>
    <row r="23" spans="1:1" x14ac:dyDescent="0.35">
      <c r="A23">
        <v>-196.488</v>
      </c>
    </row>
    <row r="24" spans="1:1" x14ac:dyDescent="0.35">
      <c r="A24">
        <v>-111.541</v>
      </c>
    </row>
    <row r="25" spans="1:1" x14ac:dyDescent="0.35">
      <c r="A25">
        <v>-115.184</v>
      </c>
    </row>
    <row r="26" spans="1:1" x14ac:dyDescent="0.35">
      <c r="A26">
        <v>-160.286</v>
      </c>
    </row>
    <row r="27" spans="1:1" x14ac:dyDescent="0.35">
      <c r="A27">
        <v>-200.107</v>
      </c>
    </row>
    <row r="28" spans="1:1" x14ac:dyDescent="0.35">
      <c r="A28">
        <v>-166.625</v>
      </c>
    </row>
    <row r="29" spans="1:1" x14ac:dyDescent="0.35">
      <c r="A29">
        <v>-164.29</v>
      </c>
    </row>
    <row r="30" spans="1:1" x14ac:dyDescent="0.35">
      <c r="A30">
        <v>-180.56100000000001</v>
      </c>
    </row>
    <row r="31" spans="1:1" x14ac:dyDescent="0.35">
      <c r="A31" t="s">
        <v>224</v>
      </c>
    </row>
    <row r="32" spans="1:1" x14ac:dyDescent="0.35">
      <c r="A32">
        <v>-134.65100000000001</v>
      </c>
    </row>
    <row r="33" spans="1:1" x14ac:dyDescent="0.35">
      <c r="A33">
        <v>-220.67099999999999</v>
      </c>
    </row>
    <row r="34" spans="1:1" x14ac:dyDescent="0.35">
      <c r="A34">
        <v>-197.39500000000001</v>
      </c>
    </row>
    <row r="35" spans="1:1" x14ac:dyDescent="0.35">
      <c r="A35">
        <v>-256.14600000000002</v>
      </c>
    </row>
    <row r="36" spans="1:1" x14ac:dyDescent="0.35">
      <c r="A36" t="s">
        <v>224</v>
      </c>
    </row>
    <row r="37" spans="1:1" x14ac:dyDescent="0.35">
      <c r="A37">
        <v>-207.89699999999999</v>
      </c>
    </row>
    <row r="38" spans="1:1" x14ac:dyDescent="0.35">
      <c r="A38">
        <v>-173.36799999999999</v>
      </c>
    </row>
    <row r="39" spans="1:1" x14ac:dyDescent="0.35">
      <c r="A39">
        <v>-224.47200000000001</v>
      </c>
    </row>
    <row r="40" spans="1:1" x14ac:dyDescent="0.35">
      <c r="A40">
        <v>-197.01400000000001</v>
      </c>
    </row>
    <row r="41" spans="1:1" x14ac:dyDescent="0.35">
      <c r="A41">
        <v>-216.92</v>
      </c>
    </row>
    <row r="42" spans="1:1" x14ac:dyDescent="0.35">
      <c r="A42">
        <v>-162.71299999999999</v>
      </c>
    </row>
    <row r="43" spans="1:1" x14ac:dyDescent="0.35">
      <c r="A43">
        <v>-188.80600000000001</v>
      </c>
    </row>
    <row r="44" spans="1:1" x14ac:dyDescent="0.35">
      <c r="A44" t="s">
        <v>224</v>
      </c>
    </row>
    <row r="45" spans="1:1" x14ac:dyDescent="0.35">
      <c r="A45">
        <v>-162.71</v>
      </c>
    </row>
    <row r="46" spans="1:1" x14ac:dyDescent="0.35">
      <c r="A46">
        <v>-162.23400000000001</v>
      </c>
    </row>
    <row r="47" spans="1:1" x14ac:dyDescent="0.35">
      <c r="A47">
        <v>-242.84</v>
      </c>
    </row>
    <row r="48" spans="1:1" x14ac:dyDescent="0.35">
      <c r="A48" t="s">
        <v>224</v>
      </c>
    </row>
    <row r="49" spans="1:1" x14ac:dyDescent="0.35">
      <c r="A49">
        <v>-168.99299999999999</v>
      </c>
    </row>
    <row r="50" spans="1:1" x14ac:dyDescent="0.35">
      <c r="A50">
        <v>-196.37100000000001</v>
      </c>
    </row>
    <row r="51" spans="1:1" x14ac:dyDescent="0.35">
      <c r="A51">
        <v>-136.108</v>
      </c>
    </row>
    <row r="52" spans="1:1" x14ac:dyDescent="0.35">
      <c r="A52">
        <v>-175.53</v>
      </c>
    </row>
    <row r="53" spans="1:1" x14ac:dyDescent="0.35">
      <c r="A53">
        <v>-234.65899999999999</v>
      </c>
    </row>
    <row r="54" spans="1:1" x14ac:dyDescent="0.35">
      <c r="A54">
        <v>-193.46199999999999</v>
      </c>
    </row>
    <row r="55" spans="1:1" x14ac:dyDescent="0.35">
      <c r="A55">
        <v>-183.488</v>
      </c>
    </row>
    <row r="56" spans="1:1" x14ac:dyDescent="0.35">
      <c r="A56">
        <v>-200.136</v>
      </c>
    </row>
    <row r="57" spans="1:1" x14ac:dyDescent="0.35">
      <c r="A57">
        <v>-152.78200000000001</v>
      </c>
    </row>
    <row r="58" spans="1:1" x14ac:dyDescent="0.35">
      <c r="A58">
        <v>-151.82599999999999</v>
      </c>
    </row>
    <row r="59" spans="1:1" x14ac:dyDescent="0.35">
      <c r="A59">
        <v>-215.08</v>
      </c>
    </row>
    <row r="60" spans="1:1" x14ac:dyDescent="0.35">
      <c r="A60">
        <v>-220.57400000000001</v>
      </c>
    </row>
    <row r="61" spans="1:1" x14ac:dyDescent="0.35">
      <c r="A61">
        <v>-171.97300000000001</v>
      </c>
    </row>
    <row r="62" spans="1:1" x14ac:dyDescent="0.35">
      <c r="A62">
        <v>-216.625</v>
      </c>
    </row>
    <row r="63" spans="1:1" x14ac:dyDescent="0.35">
      <c r="A63">
        <v>-146.19999999999999</v>
      </c>
    </row>
    <row r="64" spans="1:1" x14ac:dyDescent="0.35">
      <c r="A64">
        <v>-139.91399999999999</v>
      </c>
    </row>
    <row r="65" spans="1:1" x14ac:dyDescent="0.35">
      <c r="A65">
        <v>-187.637</v>
      </c>
    </row>
    <row r="66" spans="1:1" x14ac:dyDescent="0.35">
      <c r="A66">
        <v>-173.76900000000001</v>
      </c>
    </row>
    <row r="67" spans="1:1" x14ac:dyDescent="0.35">
      <c r="A67">
        <v>-218.11500000000001</v>
      </c>
    </row>
    <row r="68" spans="1:1" x14ac:dyDescent="0.35">
      <c r="A68">
        <v>-198.81700000000001</v>
      </c>
    </row>
    <row r="69" spans="1:1" x14ac:dyDescent="0.35">
      <c r="A69">
        <v>-209.67699999999999</v>
      </c>
    </row>
    <row r="70" spans="1:1" x14ac:dyDescent="0.35">
      <c r="A70">
        <v>-177.69300000000001</v>
      </c>
    </row>
    <row r="71" spans="1:1" x14ac:dyDescent="0.35">
      <c r="A71">
        <v>-152.42699999999999</v>
      </c>
    </row>
    <row r="72" spans="1:1" x14ac:dyDescent="0.35">
      <c r="A72" t="s">
        <v>224</v>
      </c>
    </row>
    <row r="73" spans="1:1" x14ac:dyDescent="0.35">
      <c r="A73">
        <v>-202.24700000000001</v>
      </c>
    </row>
    <row r="74" spans="1:1" x14ac:dyDescent="0.35">
      <c r="A74">
        <v>-137.91399999999999</v>
      </c>
    </row>
    <row r="75" spans="1:1" x14ac:dyDescent="0.35">
      <c r="A75">
        <v>-209.20400000000001</v>
      </c>
    </row>
    <row r="76" spans="1:1" x14ac:dyDescent="0.35">
      <c r="A76">
        <v>-183.923</v>
      </c>
    </row>
    <row r="77" spans="1:1" x14ac:dyDescent="0.35">
      <c r="A77">
        <v>-187.80500000000001</v>
      </c>
    </row>
    <row r="78" spans="1:1" x14ac:dyDescent="0.35">
      <c r="A78">
        <v>-219.45099999999999</v>
      </c>
    </row>
    <row r="79" spans="1:1" x14ac:dyDescent="0.35">
      <c r="A79">
        <v>-191.76</v>
      </c>
    </row>
    <row r="80" spans="1:1" x14ac:dyDescent="0.35">
      <c r="A80">
        <v>-218.39400000000001</v>
      </c>
    </row>
    <row r="81" spans="1:1" x14ac:dyDescent="0.35">
      <c r="A81">
        <v>-187.441</v>
      </c>
    </row>
    <row r="82" spans="1:1" x14ac:dyDescent="0.35">
      <c r="A82">
        <v>-174.57300000000001</v>
      </c>
    </row>
    <row r="83" spans="1:1" x14ac:dyDescent="0.35">
      <c r="A83">
        <v>-191.12799999999999</v>
      </c>
    </row>
    <row r="84" spans="1:1" x14ac:dyDescent="0.35">
      <c r="A84">
        <v>-183.43299999999999</v>
      </c>
    </row>
    <row r="85" spans="1:1" x14ac:dyDescent="0.35">
      <c r="A85">
        <v>-168.089</v>
      </c>
    </row>
    <row r="86" spans="1:1" x14ac:dyDescent="0.35">
      <c r="A86">
        <v>-162.67400000000001</v>
      </c>
    </row>
    <row r="87" spans="1:1" x14ac:dyDescent="0.35">
      <c r="A87">
        <v>-182.99100000000001</v>
      </c>
    </row>
    <row r="88" spans="1:1" x14ac:dyDescent="0.35">
      <c r="A88">
        <v>-155.48099999999999</v>
      </c>
    </row>
    <row r="89" spans="1:1" x14ac:dyDescent="0.35">
      <c r="A89">
        <v>-141.273</v>
      </c>
    </row>
    <row r="90" spans="1:1" x14ac:dyDescent="0.35">
      <c r="A90">
        <v>-185.28200000000001</v>
      </c>
    </row>
    <row r="91" spans="1:1" x14ac:dyDescent="0.35">
      <c r="A91" t="s">
        <v>224</v>
      </c>
    </row>
    <row r="92" spans="1:1" x14ac:dyDescent="0.35">
      <c r="A92">
        <v>-181.60599999999999</v>
      </c>
    </row>
    <row r="93" spans="1:1" x14ac:dyDescent="0.35">
      <c r="A93">
        <v>-178.99299999999999</v>
      </c>
    </row>
    <row r="94" spans="1:1" x14ac:dyDescent="0.35">
      <c r="A94">
        <v>-215.797</v>
      </c>
    </row>
    <row r="95" spans="1:1" x14ac:dyDescent="0.35">
      <c r="A95">
        <v>-222.83799999999999</v>
      </c>
    </row>
    <row r="96" spans="1:1" x14ac:dyDescent="0.35">
      <c r="A96">
        <v>-178.58199999999999</v>
      </c>
    </row>
    <row r="97" spans="1:1" x14ac:dyDescent="0.35">
      <c r="A97">
        <v>-170.684</v>
      </c>
    </row>
    <row r="98" spans="1:1" x14ac:dyDescent="0.35">
      <c r="A98">
        <v>-163.732</v>
      </c>
    </row>
    <row r="99" spans="1:1" x14ac:dyDescent="0.35">
      <c r="A99">
        <v>-201.81700000000001</v>
      </c>
    </row>
    <row r="100" spans="1:1" x14ac:dyDescent="0.35">
      <c r="A100">
        <v>-186.37</v>
      </c>
    </row>
    <row r="101" spans="1:1" x14ac:dyDescent="0.35">
      <c r="A101">
        <v>-147.476</v>
      </c>
    </row>
    <row r="102" spans="1:1" x14ac:dyDescent="0.35">
      <c r="A102">
        <v>-201.51599999999999</v>
      </c>
    </row>
    <row r="103" spans="1:1" x14ac:dyDescent="0.35">
      <c r="A103">
        <v>-194.23</v>
      </c>
    </row>
    <row r="104" spans="1:1" x14ac:dyDescent="0.35">
      <c r="A104">
        <v>-148.95099999999999</v>
      </c>
    </row>
    <row r="105" spans="1:1" x14ac:dyDescent="0.35">
      <c r="A105">
        <v>-189.554</v>
      </c>
    </row>
    <row r="106" spans="1:1" x14ac:dyDescent="0.35">
      <c r="A106">
        <v>-162.227</v>
      </c>
    </row>
    <row r="107" spans="1:1" x14ac:dyDescent="0.35">
      <c r="A107">
        <v>-222.12899999999999</v>
      </c>
    </row>
    <row r="108" spans="1:1" x14ac:dyDescent="0.35">
      <c r="A108" t="s">
        <v>224</v>
      </c>
    </row>
    <row r="109" spans="1:1" x14ac:dyDescent="0.35">
      <c r="A109">
        <v>-193.79599999999999</v>
      </c>
    </row>
    <row r="110" spans="1:1" x14ac:dyDescent="0.35">
      <c r="A110">
        <v>-211.94300000000001</v>
      </c>
    </row>
    <row r="111" spans="1:1" x14ac:dyDescent="0.35">
      <c r="A111">
        <v>-174.16200000000001</v>
      </c>
    </row>
    <row r="112" spans="1:1" x14ac:dyDescent="0.35">
      <c r="A112">
        <v>-166.852</v>
      </c>
    </row>
    <row r="113" spans="1:1" x14ac:dyDescent="0.35">
      <c r="A113">
        <v>-221.744</v>
      </c>
    </row>
    <row r="114" spans="1:1" x14ac:dyDescent="0.35">
      <c r="A114">
        <v>-170.102</v>
      </c>
    </row>
    <row r="115" spans="1:1" x14ac:dyDescent="0.35">
      <c r="A115">
        <v>-163.58099999999999</v>
      </c>
    </row>
    <row r="116" spans="1:1" x14ac:dyDescent="0.35">
      <c r="A116">
        <v>-167.786</v>
      </c>
    </row>
    <row r="117" spans="1:1" x14ac:dyDescent="0.35">
      <c r="A117">
        <v>-127.726</v>
      </c>
    </row>
    <row r="118" spans="1:1" x14ac:dyDescent="0.35">
      <c r="A118">
        <v>-231.268</v>
      </c>
    </row>
    <row r="119" spans="1:1" x14ac:dyDescent="0.35">
      <c r="A119">
        <v>-242.898</v>
      </c>
    </row>
    <row r="120" spans="1:1" x14ac:dyDescent="0.35">
      <c r="A120">
        <v>-200.12799999999999</v>
      </c>
    </row>
    <row r="121" spans="1:1" x14ac:dyDescent="0.35">
      <c r="A121" t="s">
        <v>224</v>
      </c>
    </row>
    <row r="122" spans="1:1" x14ac:dyDescent="0.35">
      <c r="A122">
        <v>-219.233</v>
      </c>
    </row>
    <row r="123" spans="1:1" x14ac:dyDescent="0.35">
      <c r="A123">
        <v>-162.142</v>
      </c>
    </row>
    <row r="124" spans="1:1" x14ac:dyDescent="0.35">
      <c r="A124">
        <v>-169.92400000000001</v>
      </c>
    </row>
    <row r="125" spans="1:1" x14ac:dyDescent="0.35">
      <c r="A125">
        <v>-135.58600000000001</v>
      </c>
    </row>
    <row r="126" spans="1:1" x14ac:dyDescent="0.35">
      <c r="A126">
        <v>-199.876</v>
      </c>
    </row>
    <row r="127" spans="1:1" x14ac:dyDescent="0.35">
      <c r="A127" t="s">
        <v>224</v>
      </c>
    </row>
    <row r="128" spans="1:1" x14ac:dyDescent="0.35">
      <c r="A128">
        <v>-162.47800000000001</v>
      </c>
    </row>
    <row r="129" spans="1:1" x14ac:dyDescent="0.35">
      <c r="A129">
        <v>-219.642</v>
      </c>
    </row>
    <row r="130" spans="1:1" x14ac:dyDescent="0.35">
      <c r="A130">
        <v>-163.30600000000001</v>
      </c>
    </row>
    <row r="131" spans="1:1" x14ac:dyDescent="0.35">
      <c r="A131">
        <v>-151.761</v>
      </c>
    </row>
    <row r="132" spans="1:1" x14ac:dyDescent="0.35">
      <c r="A132">
        <v>-195.715</v>
      </c>
    </row>
    <row r="133" spans="1:1" x14ac:dyDescent="0.35">
      <c r="A133">
        <v>-190.76599999999999</v>
      </c>
    </row>
    <row r="134" spans="1:1" x14ac:dyDescent="0.35">
      <c r="A134">
        <v>-216.25</v>
      </c>
    </row>
    <row r="135" spans="1:1" x14ac:dyDescent="0.35">
      <c r="A135">
        <v>-145.761</v>
      </c>
    </row>
    <row r="136" spans="1:1" x14ac:dyDescent="0.35">
      <c r="A136">
        <v>-192.45099999999999</v>
      </c>
    </row>
    <row r="137" spans="1:1" x14ac:dyDescent="0.35">
      <c r="A137">
        <v>-215.85</v>
      </c>
    </row>
    <row r="138" spans="1:1" x14ac:dyDescent="0.35">
      <c r="A138" t="s">
        <v>224</v>
      </c>
    </row>
    <row r="139" spans="1:1" x14ac:dyDescent="0.35">
      <c r="A139">
        <v>-203.02799999999999</v>
      </c>
    </row>
    <row r="140" spans="1:1" x14ac:dyDescent="0.35">
      <c r="A140">
        <v>-233.666</v>
      </c>
    </row>
    <row r="141" spans="1:1" x14ac:dyDescent="0.35">
      <c r="A141">
        <v>-214.38</v>
      </c>
    </row>
    <row r="142" spans="1:1" x14ac:dyDescent="0.35">
      <c r="A142">
        <v>-230.09200000000001</v>
      </c>
    </row>
    <row r="143" spans="1:1" x14ac:dyDescent="0.35">
      <c r="A143" t="s">
        <v>224</v>
      </c>
    </row>
    <row r="144" spans="1:1" x14ac:dyDescent="0.35">
      <c r="A144">
        <v>-193.64</v>
      </c>
    </row>
    <row r="145" spans="1:1" x14ac:dyDescent="0.35">
      <c r="A145">
        <v>-200.84</v>
      </c>
    </row>
    <row r="146" spans="1:1" x14ac:dyDescent="0.35">
      <c r="A146">
        <v>-164.27199999999999</v>
      </c>
    </row>
    <row r="147" spans="1:1" x14ac:dyDescent="0.35">
      <c r="A147">
        <v>-186.36</v>
      </c>
    </row>
    <row r="148" spans="1:1" x14ac:dyDescent="0.35">
      <c r="A148">
        <v>-142.09100000000001</v>
      </c>
    </row>
    <row r="149" spans="1:1" x14ac:dyDescent="0.35">
      <c r="A149">
        <v>-177.22900000000001</v>
      </c>
    </row>
    <row r="150" spans="1:1" x14ac:dyDescent="0.35">
      <c r="A150">
        <v>-200.17699999999999</v>
      </c>
    </row>
    <row r="151" spans="1:1" x14ac:dyDescent="0.35">
      <c r="A151">
        <v>-245.31700000000001</v>
      </c>
    </row>
    <row r="152" spans="1:1" x14ac:dyDescent="0.35">
      <c r="A152">
        <v>-159.43799999999999</v>
      </c>
    </row>
    <row r="153" spans="1:1" x14ac:dyDescent="0.35">
      <c r="A153">
        <v>-131.90199999999999</v>
      </c>
    </row>
    <row r="154" spans="1:1" x14ac:dyDescent="0.35">
      <c r="A154" t="s">
        <v>224</v>
      </c>
    </row>
    <row r="155" spans="1:1" x14ac:dyDescent="0.35">
      <c r="A155">
        <v>-137.054</v>
      </c>
    </row>
    <row r="156" spans="1:1" x14ac:dyDescent="0.35">
      <c r="A156">
        <v>-165.08699999999999</v>
      </c>
    </row>
    <row r="157" spans="1:1" x14ac:dyDescent="0.35">
      <c r="A157">
        <v>-213.13499999999999</v>
      </c>
    </row>
    <row r="158" spans="1:1" x14ac:dyDescent="0.35">
      <c r="A158">
        <v>-186.52500000000001</v>
      </c>
    </row>
    <row r="159" spans="1:1" x14ac:dyDescent="0.35">
      <c r="A159">
        <v>-200.892</v>
      </c>
    </row>
    <row r="160" spans="1:1" x14ac:dyDescent="0.35">
      <c r="A160">
        <v>-180.78399999999999</v>
      </c>
    </row>
    <row r="161" spans="1:1" x14ac:dyDescent="0.35">
      <c r="A161">
        <v>-173.577</v>
      </c>
    </row>
    <row r="162" spans="1:1" x14ac:dyDescent="0.35">
      <c r="A162">
        <v>-159.18299999999999</v>
      </c>
    </row>
    <row r="163" spans="1:1" x14ac:dyDescent="0.35">
      <c r="A163">
        <v>-170.047</v>
      </c>
    </row>
    <row r="164" spans="1:1" x14ac:dyDescent="0.35">
      <c r="A164">
        <v>-170.40799999999999</v>
      </c>
    </row>
    <row r="165" spans="1:1" x14ac:dyDescent="0.35">
      <c r="A165">
        <v>-169.51499999999999</v>
      </c>
    </row>
    <row r="166" spans="1:1" x14ac:dyDescent="0.35">
      <c r="A166">
        <v>-224.65600000000001</v>
      </c>
    </row>
    <row r="167" spans="1:1" x14ac:dyDescent="0.35">
      <c r="A167">
        <v>-210.292</v>
      </c>
    </row>
    <row r="168" spans="1:1" x14ac:dyDescent="0.35">
      <c r="A168" t="s">
        <v>224</v>
      </c>
    </row>
    <row r="169" spans="1:1" x14ac:dyDescent="0.35">
      <c r="A169" t="s">
        <v>224</v>
      </c>
    </row>
    <row r="170" spans="1:1" x14ac:dyDescent="0.35">
      <c r="A170">
        <v>-173.56</v>
      </c>
    </row>
    <row r="171" spans="1:1" x14ac:dyDescent="0.35">
      <c r="A171">
        <v>-239.613</v>
      </c>
    </row>
    <row r="172" spans="1:1" x14ac:dyDescent="0.35">
      <c r="A172">
        <v>-148.994</v>
      </c>
    </row>
    <row r="173" spans="1:1" x14ac:dyDescent="0.35">
      <c r="A173" t="s">
        <v>224</v>
      </c>
    </row>
    <row r="174" spans="1:1" x14ac:dyDescent="0.35">
      <c r="A174">
        <v>-209.24100000000001</v>
      </c>
    </row>
    <row r="175" spans="1:1" x14ac:dyDescent="0.35">
      <c r="A175">
        <v>-203.67400000000001</v>
      </c>
    </row>
    <row r="176" spans="1:1" x14ac:dyDescent="0.35">
      <c r="A176">
        <v>-198.672</v>
      </c>
    </row>
    <row r="177" spans="1:1" x14ac:dyDescent="0.35">
      <c r="A177">
        <v>-243.41800000000001</v>
      </c>
    </row>
    <row r="178" spans="1:1" x14ac:dyDescent="0.35">
      <c r="A178">
        <v>-188.56700000000001</v>
      </c>
    </row>
    <row r="179" spans="1:1" x14ac:dyDescent="0.35">
      <c r="A179">
        <v>-208.351</v>
      </c>
    </row>
    <row r="180" spans="1:1" x14ac:dyDescent="0.35">
      <c r="A180">
        <v>-180.393</v>
      </c>
    </row>
    <row r="181" spans="1:1" x14ac:dyDescent="0.35">
      <c r="A181">
        <v>-144.965</v>
      </c>
    </row>
    <row r="182" spans="1:1" x14ac:dyDescent="0.35">
      <c r="A182">
        <v>-191.04499999999999</v>
      </c>
    </row>
    <row r="183" spans="1:1" x14ac:dyDescent="0.35">
      <c r="A183">
        <v>-228.08799999999999</v>
      </c>
    </row>
    <row r="184" spans="1:1" x14ac:dyDescent="0.35">
      <c r="A184">
        <v>-186.90199999999999</v>
      </c>
    </row>
    <row r="185" spans="1:1" x14ac:dyDescent="0.35">
      <c r="A185">
        <v>-299.60775000000001</v>
      </c>
    </row>
    <row r="186" spans="1:1" x14ac:dyDescent="0.35">
      <c r="A186" t="s">
        <v>224</v>
      </c>
    </row>
    <row r="187" spans="1:1" x14ac:dyDescent="0.35">
      <c r="A187" t="s">
        <v>224</v>
      </c>
    </row>
    <row r="188" spans="1:1" x14ac:dyDescent="0.35">
      <c r="A188">
        <v>-185.494</v>
      </c>
    </row>
    <row r="189" spans="1:1" x14ac:dyDescent="0.35">
      <c r="A189">
        <v>-180.791</v>
      </c>
    </row>
    <row r="190" spans="1:1" x14ac:dyDescent="0.35">
      <c r="A190">
        <v>-151.72</v>
      </c>
    </row>
    <row r="191" spans="1:1" x14ac:dyDescent="0.35">
      <c r="A191">
        <v>-156.83699999999999</v>
      </c>
    </row>
    <row r="192" spans="1:1" x14ac:dyDescent="0.35">
      <c r="A192">
        <v>-187.57900000000001</v>
      </c>
    </row>
    <row r="193" spans="1:1" x14ac:dyDescent="0.35">
      <c r="A193">
        <v>-170.10499999999999</v>
      </c>
    </row>
    <row r="194" spans="1:1" x14ac:dyDescent="0.35">
      <c r="A194">
        <v>-146.72900000000001</v>
      </c>
    </row>
    <row r="195" spans="1:1" x14ac:dyDescent="0.35">
      <c r="A195">
        <v>-165.55099999999999</v>
      </c>
    </row>
    <row r="196" spans="1:1" x14ac:dyDescent="0.35">
      <c r="A196">
        <v>-236.11</v>
      </c>
    </row>
    <row r="197" spans="1:1" x14ac:dyDescent="0.35">
      <c r="A197">
        <v>-171.36</v>
      </c>
    </row>
    <row r="198" spans="1:1" x14ac:dyDescent="0.35">
      <c r="A198" t="s">
        <v>224</v>
      </c>
    </row>
    <row r="199" spans="1:1" x14ac:dyDescent="0.35">
      <c r="A199">
        <v>-194.07499999999999</v>
      </c>
    </row>
    <row r="200" spans="1:1" x14ac:dyDescent="0.35">
      <c r="A200">
        <v>-180.898</v>
      </c>
    </row>
    <row r="201" spans="1:1" x14ac:dyDescent="0.35">
      <c r="A201">
        <v>-188.53100000000001</v>
      </c>
    </row>
    <row r="202" spans="1:1" x14ac:dyDescent="0.35">
      <c r="A202">
        <v>-224.70500000000001</v>
      </c>
    </row>
    <row r="203" spans="1:1" x14ac:dyDescent="0.35">
      <c r="A203">
        <v>-206.738</v>
      </c>
    </row>
    <row r="204" spans="1:1" x14ac:dyDescent="0.35">
      <c r="A204">
        <v>-210.03100000000001</v>
      </c>
    </row>
    <row r="205" spans="1:1" x14ac:dyDescent="0.35">
      <c r="A205">
        <v>-166.09</v>
      </c>
    </row>
    <row r="206" spans="1:1" x14ac:dyDescent="0.35">
      <c r="A206">
        <v>-178.517</v>
      </c>
    </row>
    <row r="207" spans="1:1" x14ac:dyDescent="0.35">
      <c r="A207">
        <v>-201.02</v>
      </c>
    </row>
    <row r="208" spans="1:1" x14ac:dyDescent="0.35">
      <c r="A208">
        <v>-202.387</v>
      </c>
    </row>
    <row r="209" spans="1:1" x14ac:dyDescent="0.35">
      <c r="A209">
        <v>-138.21</v>
      </c>
    </row>
    <row r="210" spans="1:1" x14ac:dyDescent="0.35">
      <c r="A210">
        <v>-220.13900000000001</v>
      </c>
    </row>
    <row r="211" spans="1:1" x14ac:dyDescent="0.35">
      <c r="A211">
        <v>-206.422</v>
      </c>
    </row>
    <row r="212" spans="1:1" x14ac:dyDescent="0.35">
      <c r="A212">
        <v>-258.59800000000001</v>
      </c>
    </row>
    <row r="213" spans="1:1" x14ac:dyDescent="0.35">
      <c r="A213">
        <v>-167.405</v>
      </c>
    </row>
    <row r="214" spans="1:1" x14ac:dyDescent="0.35">
      <c r="A214">
        <v>-220.29300000000001</v>
      </c>
    </row>
    <row r="215" spans="1:1" x14ac:dyDescent="0.35">
      <c r="A215">
        <v>-138.90299999999999</v>
      </c>
    </row>
    <row r="216" spans="1:1" x14ac:dyDescent="0.35">
      <c r="A216">
        <v>-220.30699999999999</v>
      </c>
    </row>
    <row r="217" spans="1:1" x14ac:dyDescent="0.35">
      <c r="A217">
        <v>-198.85400000000001</v>
      </c>
    </row>
    <row r="218" spans="1:1" x14ac:dyDescent="0.35">
      <c r="A218">
        <v>-193.124</v>
      </c>
    </row>
    <row r="219" spans="1:1" x14ac:dyDescent="0.35">
      <c r="A219">
        <v>-144.86699999999999</v>
      </c>
    </row>
    <row r="220" spans="1:1" x14ac:dyDescent="0.35">
      <c r="A220">
        <v>-147.59100000000001</v>
      </c>
    </row>
    <row r="221" spans="1:1" x14ac:dyDescent="0.35">
      <c r="A221">
        <v>-204.25899999999999</v>
      </c>
    </row>
    <row r="222" spans="1:1" x14ac:dyDescent="0.35">
      <c r="A222">
        <v>-176.69900000000001</v>
      </c>
    </row>
    <row r="223" spans="1:1" x14ac:dyDescent="0.35">
      <c r="A223">
        <v>-158.13200000000001</v>
      </c>
    </row>
    <row r="224" spans="1:1" x14ac:dyDescent="0.35">
      <c r="A224" t="s">
        <v>224</v>
      </c>
    </row>
    <row r="225" spans="1:1" x14ac:dyDescent="0.35">
      <c r="A225">
        <v>-159.08199999999999</v>
      </c>
    </row>
    <row r="226" spans="1:1" x14ac:dyDescent="0.35">
      <c r="A226">
        <v>-230.05199999999999</v>
      </c>
    </row>
    <row r="227" spans="1:1" x14ac:dyDescent="0.35">
      <c r="A227">
        <v>-152.92599999999999</v>
      </c>
    </row>
    <row r="228" spans="1:1" x14ac:dyDescent="0.35">
      <c r="A228">
        <v>-171.012</v>
      </c>
    </row>
    <row r="229" spans="1:1" x14ac:dyDescent="0.35">
      <c r="A229">
        <v>-205.672</v>
      </c>
    </row>
    <row r="230" spans="1:1" x14ac:dyDescent="0.35">
      <c r="A230" t="s">
        <v>224</v>
      </c>
    </row>
    <row r="231" spans="1:1" x14ac:dyDescent="0.35">
      <c r="A231">
        <v>-174.304</v>
      </c>
    </row>
    <row r="232" spans="1:1" x14ac:dyDescent="0.35">
      <c r="A232" t="s">
        <v>224</v>
      </c>
    </row>
    <row r="233" spans="1:1" x14ac:dyDescent="0.35">
      <c r="A233">
        <v>-204.547</v>
      </c>
    </row>
    <row r="234" spans="1:1" x14ac:dyDescent="0.35">
      <c r="A234">
        <v>-186.19499999999999</v>
      </c>
    </row>
    <row r="235" spans="1:1" x14ac:dyDescent="0.35">
      <c r="A235">
        <v>-167.7</v>
      </c>
    </row>
    <row r="236" spans="1:1" x14ac:dyDescent="0.35">
      <c r="A236">
        <v>-184.607</v>
      </c>
    </row>
    <row r="237" spans="1:1" x14ac:dyDescent="0.35">
      <c r="A237">
        <v>-208.73599999999999</v>
      </c>
    </row>
    <row r="238" spans="1:1" x14ac:dyDescent="0.35">
      <c r="A238">
        <v>-128.857</v>
      </c>
    </row>
    <row r="239" spans="1:1" x14ac:dyDescent="0.35">
      <c r="A239">
        <v>-220.05</v>
      </c>
    </row>
    <row r="240" spans="1:1" x14ac:dyDescent="0.35">
      <c r="A240">
        <v>-199.65100000000001</v>
      </c>
    </row>
    <row r="241" spans="1:1" x14ac:dyDescent="0.35">
      <c r="A241">
        <v>-191.60599999999999</v>
      </c>
    </row>
    <row r="242" spans="1:1" x14ac:dyDescent="0.35">
      <c r="A242" t="s">
        <v>224</v>
      </c>
    </row>
    <row r="243" spans="1:1" x14ac:dyDescent="0.35">
      <c r="A243">
        <v>-150.947</v>
      </c>
    </row>
    <row r="244" spans="1:1" x14ac:dyDescent="0.35">
      <c r="A244">
        <v>-121.17400000000001</v>
      </c>
    </row>
    <row r="245" spans="1:1" x14ac:dyDescent="0.35">
      <c r="A245">
        <v>-185.96199999999999</v>
      </c>
    </row>
    <row r="246" spans="1:1" x14ac:dyDescent="0.35">
      <c r="A246">
        <v>-144.226</v>
      </c>
    </row>
    <row r="247" spans="1:1" x14ac:dyDescent="0.35">
      <c r="A247">
        <v>-179.262</v>
      </c>
    </row>
    <row r="248" spans="1:1" x14ac:dyDescent="0.35">
      <c r="A248">
        <v>-165.19</v>
      </c>
    </row>
    <row r="249" spans="1:1" x14ac:dyDescent="0.35">
      <c r="A249">
        <v>-157.17400000000001</v>
      </c>
    </row>
    <row r="250" spans="1:1" x14ac:dyDescent="0.35">
      <c r="A250" t="s">
        <v>224</v>
      </c>
    </row>
    <row r="251" spans="1:1" x14ac:dyDescent="0.35">
      <c r="A251">
        <v>-235.399</v>
      </c>
    </row>
    <row r="252" spans="1:1" x14ac:dyDescent="0.35">
      <c r="A252" t="s">
        <v>224</v>
      </c>
    </row>
    <row r="253" spans="1:1" x14ac:dyDescent="0.35">
      <c r="A253" t="s">
        <v>224</v>
      </c>
    </row>
    <row r="254" spans="1:1" x14ac:dyDescent="0.35">
      <c r="A254">
        <v>-181.489</v>
      </c>
    </row>
    <row r="255" spans="1:1" x14ac:dyDescent="0.35">
      <c r="A255">
        <v>-168.03299999999999</v>
      </c>
    </row>
    <row r="256" spans="1:1" x14ac:dyDescent="0.35">
      <c r="A256">
        <v>-175.79599999999999</v>
      </c>
    </row>
    <row r="257" spans="1:1" x14ac:dyDescent="0.35">
      <c r="A257">
        <v>-158.52699999999999</v>
      </c>
    </row>
    <row r="258" spans="1:1" x14ac:dyDescent="0.35">
      <c r="A258">
        <v>-184.839</v>
      </c>
    </row>
    <row r="259" spans="1:1" x14ac:dyDescent="0.35">
      <c r="A259">
        <v>-143.755</v>
      </c>
    </row>
    <row r="260" spans="1:1" x14ac:dyDescent="0.35">
      <c r="A260">
        <v>-185.99600000000001</v>
      </c>
    </row>
    <row r="261" spans="1:1" x14ac:dyDescent="0.35">
      <c r="A261">
        <v>-189.48</v>
      </c>
    </row>
    <row r="262" spans="1:1" x14ac:dyDescent="0.35">
      <c r="A262">
        <v>-196.69499999999999</v>
      </c>
    </row>
    <row r="263" spans="1:1" x14ac:dyDescent="0.35">
      <c r="A263">
        <v>-188.11</v>
      </c>
    </row>
    <row r="264" spans="1:1" x14ac:dyDescent="0.35">
      <c r="A264">
        <v>-190.42</v>
      </c>
    </row>
    <row r="265" spans="1:1" x14ac:dyDescent="0.35">
      <c r="A265">
        <v>-197.95</v>
      </c>
    </row>
    <row r="266" spans="1:1" x14ac:dyDescent="0.35">
      <c r="A266">
        <v>-163.51300000000001</v>
      </c>
    </row>
    <row r="267" spans="1:1" x14ac:dyDescent="0.35">
      <c r="A267">
        <v>-204.74100000000001</v>
      </c>
    </row>
    <row r="268" spans="1:1" x14ac:dyDescent="0.35">
      <c r="A268" t="s">
        <v>224</v>
      </c>
    </row>
    <row r="269" spans="1:1" x14ac:dyDescent="0.35">
      <c r="A269">
        <v>-186.88499999999999</v>
      </c>
    </row>
    <row r="270" spans="1:1" x14ac:dyDescent="0.35">
      <c r="A270">
        <v>-156.102</v>
      </c>
    </row>
    <row r="271" spans="1:1" x14ac:dyDescent="0.35">
      <c r="A271">
        <v>-208.90100000000001</v>
      </c>
    </row>
    <row r="272" spans="1:1" x14ac:dyDescent="0.35">
      <c r="A272">
        <v>-237.23699999999999</v>
      </c>
    </row>
    <row r="273" spans="1:1" x14ac:dyDescent="0.35">
      <c r="A273">
        <v>-164.46600000000001</v>
      </c>
    </row>
    <row r="274" spans="1:1" x14ac:dyDescent="0.35">
      <c r="A274">
        <v>-173.87100000000001</v>
      </c>
    </row>
    <row r="275" spans="1:1" x14ac:dyDescent="0.35">
      <c r="A275">
        <v>-166.886</v>
      </c>
    </row>
    <row r="276" spans="1:1" x14ac:dyDescent="0.35">
      <c r="A276">
        <v>-196.404</v>
      </c>
    </row>
    <row r="277" spans="1:1" x14ac:dyDescent="0.35">
      <c r="A277">
        <v>-181.96</v>
      </c>
    </row>
    <row r="278" spans="1:1" x14ac:dyDescent="0.35">
      <c r="A278">
        <v>-168.83</v>
      </c>
    </row>
    <row r="279" spans="1:1" x14ac:dyDescent="0.35">
      <c r="A279">
        <v>-189.93700000000001</v>
      </c>
    </row>
    <row r="280" spans="1:1" x14ac:dyDescent="0.35">
      <c r="A280">
        <v>-187.804</v>
      </c>
    </row>
    <row r="281" spans="1:1" x14ac:dyDescent="0.35">
      <c r="A281">
        <v>-191.71100000000001</v>
      </c>
    </row>
    <row r="282" spans="1:1" x14ac:dyDescent="0.35">
      <c r="A282">
        <v>-146.994</v>
      </c>
    </row>
    <row r="283" spans="1:1" x14ac:dyDescent="0.35">
      <c r="A283" t="s">
        <v>224</v>
      </c>
    </row>
    <row r="284" spans="1:1" x14ac:dyDescent="0.35">
      <c r="A284">
        <v>-209.399</v>
      </c>
    </row>
    <row r="285" spans="1:1" x14ac:dyDescent="0.35">
      <c r="A285">
        <v>-184.994</v>
      </c>
    </row>
    <row r="286" spans="1:1" x14ac:dyDescent="0.35">
      <c r="A286">
        <v>-174.893</v>
      </c>
    </row>
    <row r="287" spans="1:1" x14ac:dyDescent="0.35">
      <c r="A287">
        <v>-179.08500000000001</v>
      </c>
    </row>
    <row r="288" spans="1:1" x14ac:dyDescent="0.35">
      <c r="A288">
        <v>-184.31100000000001</v>
      </c>
    </row>
    <row r="289" spans="1:1" x14ac:dyDescent="0.35">
      <c r="A289">
        <v>-196.45400000000001</v>
      </c>
    </row>
    <row r="290" spans="1:1" x14ac:dyDescent="0.35">
      <c r="A290">
        <v>-185.899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2"/>
  <sheetViews>
    <sheetView workbookViewId="0">
      <selection activeCell="J12" sqref="J12"/>
    </sheetView>
  </sheetViews>
  <sheetFormatPr defaultRowHeight="14.5" x14ac:dyDescent="0.35"/>
  <sheetData>
    <row r="1" spans="1:7" x14ac:dyDescent="0.35">
      <c r="A1">
        <v>84.875</v>
      </c>
    </row>
    <row r="2" spans="1:7" x14ac:dyDescent="0.35">
      <c r="A2">
        <v>87.974999999999994</v>
      </c>
    </row>
    <row r="3" spans="1:7" x14ac:dyDescent="0.35">
      <c r="A3">
        <v>95.1</v>
      </c>
      <c r="D3">
        <f>MAX(A:A)</f>
        <v>393</v>
      </c>
      <c r="E3" t="s">
        <v>0</v>
      </c>
    </row>
    <row r="4" spans="1:7" x14ac:dyDescent="0.35">
      <c r="A4">
        <v>137.19999999999999</v>
      </c>
      <c r="D4">
        <f>MIN(A:A)</f>
        <v>84.875</v>
      </c>
      <c r="E4" t="s">
        <v>1</v>
      </c>
    </row>
    <row r="5" spans="1:7" x14ac:dyDescent="0.35">
      <c r="A5">
        <v>144.4</v>
      </c>
      <c r="D5">
        <f>D3-D4</f>
        <v>308.125</v>
      </c>
      <c r="E5" t="s">
        <v>2</v>
      </c>
    </row>
    <row r="6" spans="1:7" x14ac:dyDescent="0.35">
      <c r="A6">
        <v>144.6</v>
      </c>
    </row>
    <row r="7" spans="1:7" x14ac:dyDescent="0.35">
      <c r="A7">
        <v>145.69999999999999</v>
      </c>
      <c r="D7">
        <f>_xlfn.QUARTILE.INC(A:A,1)</f>
        <v>177.8</v>
      </c>
      <c r="E7" t="s">
        <v>3</v>
      </c>
    </row>
    <row r="8" spans="1:7" x14ac:dyDescent="0.35">
      <c r="A8">
        <v>146.5</v>
      </c>
    </row>
    <row r="9" spans="1:7" x14ac:dyDescent="0.35">
      <c r="A9">
        <v>147.30000000000001</v>
      </c>
      <c r="D9">
        <f>_xlfn.QUARTILE.INC(A:A,3)</f>
        <v>211.05</v>
      </c>
      <c r="E9" t="s">
        <v>4</v>
      </c>
    </row>
    <row r="10" spans="1:7" x14ac:dyDescent="0.35">
      <c r="A10">
        <v>150.6</v>
      </c>
      <c r="D10" s="3"/>
      <c r="E10" t="s">
        <v>40</v>
      </c>
    </row>
    <row r="11" spans="1:7" x14ac:dyDescent="0.35">
      <c r="A11">
        <v>152.30000000000001</v>
      </c>
      <c r="D11">
        <f>D9-D7</f>
        <v>33.25</v>
      </c>
      <c r="E11" t="s">
        <v>5</v>
      </c>
    </row>
    <row r="12" spans="1:7" x14ac:dyDescent="0.35">
      <c r="A12">
        <v>154.1</v>
      </c>
    </row>
    <row r="13" spans="1:7" x14ac:dyDescent="0.35">
      <c r="A13">
        <v>155.4</v>
      </c>
      <c r="C13" s="1" t="s">
        <v>9</v>
      </c>
      <c r="D13" s="1"/>
      <c r="E13" s="1"/>
      <c r="F13" s="1"/>
      <c r="G13" s="1"/>
    </row>
    <row r="14" spans="1:7" x14ac:dyDescent="0.35">
      <c r="A14">
        <v>156</v>
      </c>
      <c r="D14">
        <f>MEDIAN(A:A)</f>
        <v>196.15</v>
      </c>
      <c r="E14" t="s">
        <v>6</v>
      </c>
      <c r="F14" t="s">
        <v>7</v>
      </c>
    </row>
    <row r="15" spans="1:7" x14ac:dyDescent="0.35">
      <c r="A15">
        <v>156.19999999999999</v>
      </c>
      <c r="D15">
        <f>_xlfn.QUARTILE.INC(A:A,2)</f>
        <v>196.15</v>
      </c>
      <c r="E15" t="s">
        <v>8</v>
      </c>
    </row>
    <row r="16" spans="1:7" x14ac:dyDescent="0.35">
      <c r="A16">
        <v>156.5</v>
      </c>
    </row>
    <row r="17" spans="1:11" x14ac:dyDescent="0.35">
      <c r="A17">
        <v>158</v>
      </c>
      <c r="D17">
        <f>D7-1.5*D11</f>
        <v>127.92500000000001</v>
      </c>
      <c r="E17" s="2" t="s">
        <v>10</v>
      </c>
      <c r="F17" s="2"/>
      <c r="G17" s="2"/>
      <c r="H17" s="2"/>
      <c r="I17" s="2"/>
      <c r="J17" s="2"/>
      <c r="K17" s="2"/>
    </row>
    <row r="18" spans="1:11" x14ac:dyDescent="0.35">
      <c r="A18">
        <v>158.6</v>
      </c>
      <c r="D18">
        <f>D9+1.5*D11</f>
        <v>260.92500000000001</v>
      </c>
      <c r="E18" s="2" t="s">
        <v>11</v>
      </c>
      <c r="F18" s="2"/>
      <c r="G18" s="2"/>
      <c r="H18" s="2"/>
      <c r="I18" s="2"/>
      <c r="J18" s="2"/>
      <c r="K18" s="2"/>
    </row>
    <row r="19" spans="1:11" x14ac:dyDescent="0.35">
      <c r="A19">
        <v>160.30000000000001</v>
      </c>
    </row>
    <row r="20" spans="1:11" x14ac:dyDescent="0.35">
      <c r="A20">
        <v>161.19999999999999</v>
      </c>
      <c r="D20" t="s">
        <v>12</v>
      </c>
    </row>
    <row r="21" spans="1:11" x14ac:dyDescent="0.35">
      <c r="A21">
        <v>161.5</v>
      </c>
      <c r="D21" t="s">
        <v>13</v>
      </c>
    </row>
    <row r="22" spans="1:11" x14ac:dyDescent="0.35">
      <c r="A22">
        <v>161.6</v>
      </c>
      <c r="D22" t="s">
        <v>14</v>
      </c>
    </row>
    <row r="23" spans="1:11" x14ac:dyDescent="0.35">
      <c r="A23">
        <v>161.69999999999999</v>
      </c>
      <c r="D23" t="s">
        <v>15</v>
      </c>
    </row>
    <row r="24" spans="1:11" x14ac:dyDescent="0.35">
      <c r="A24">
        <v>162.19999999999999</v>
      </c>
    </row>
    <row r="25" spans="1:11" x14ac:dyDescent="0.35">
      <c r="A25">
        <v>162.69999999999999</v>
      </c>
      <c r="D25">
        <f>SKEW(A:A)</f>
        <v>1.4284875810096218</v>
      </c>
      <c r="E25" t="s">
        <v>17</v>
      </c>
    </row>
    <row r="26" spans="1:11" x14ac:dyDescent="0.35">
      <c r="A26">
        <v>163.4</v>
      </c>
      <c r="D26">
        <f>AVERAGE(A:A)</f>
        <v>195.87463235294132</v>
      </c>
      <c r="E26" t="s">
        <v>18</v>
      </c>
    </row>
    <row r="27" spans="1:11" x14ac:dyDescent="0.35">
      <c r="A27">
        <v>163.6</v>
      </c>
    </row>
    <row r="28" spans="1:11" x14ac:dyDescent="0.35">
      <c r="A28">
        <v>163.80000000000001</v>
      </c>
      <c r="D28">
        <f>KURT(A:A)</f>
        <v>9.5032244728277409</v>
      </c>
      <c r="E28" t="s">
        <v>19</v>
      </c>
    </row>
    <row r="29" spans="1:11" x14ac:dyDescent="0.35">
      <c r="A29">
        <v>163.80000000000001</v>
      </c>
    </row>
    <row r="30" spans="1:11" x14ac:dyDescent="0.35">
      <c r="A30">
        <v>164.1</v>
      </c>
      <c r="D30">
        <f>_xlfn.VAR.S(A:A)</f>
        <v>998.83764746576901</v>
      </c>
      <c r="E30" t="s">
        <v>20</v>
      </c>
      <c r="H30">
        <f>SQRT(D30)</f>
        <v>31.604392850769479</v>
      </c>
      <c r="I30" t="s">
        <v>22</v>
      </c>
    </row>
    <row r="31" spans="1:11" x14ac:dyDescent="0.35">
      <c r="A31">
        <v>164.3</v>
      </c>
      <c r="D31">
        <f>_xlfn.VAR.P(A:A)</f>
        <v>995.16545023243862</v>
      </c>
      <c r="E31" t="s">
        <v>21</v>
      </c>
      <c r="H31">
        <f>_xlfn.STDEV.S(A:A)</f>
        <v>31.604392850769479</v>
      </c>
      <c r="I31" t="s">
        <v>23</v>
      </c>
    </row>
    <row r="32" spans="1:11" x14ac:dyDescent="0.35">
      <c r="A32">
        <v>164.5</v>
      </c>
    </row>
    <row r="33" spans="1:16" x14ac:dyDescent="0.35">
      <c r="A33">
        <v>165.3</v>
      </c>
    </row>
    <row r="34" spans="1:16" x14ac:dyDescent="0.35">
      <c r="A34">
        <v>165.6</v>
      </c>
      <c r="D34">
        <f>H31/D26</f>
        <v>0.16135010680618592</v>
      </c>
      <c r="E34" s="4">
        <v>0.12</v>
      </c>
      <c r="F34" t="s">
        <v>24</v>
      </c>
      <c r="H34" t="s">
        <v>25</v>
      </c>
    </row>
    <row r="35" spans="1:16" x14ac:dyDescent="0.35">
      <c r="A35">
        <v>165.6</v>
      </c>
      <c r="M35" t="s">
        <v>26</v>
      </c>
      <c r="N35">
        <v>0.9</v>
      </c>
      <c r="O35" t="s">
        <v>27</v>
      </c>
      <c r="P35">
        <v>256</v>
      </c>
    </row>
    <row r="36" spans="1:16" x14ac:dyDescent="0.35">
      <c r="A36">
        <v>166.4</v>
      </c>
    </row>
    <row r="37" spans="1:16" x14ac:dyDescent="0.35">
      <c r="A37">
        <v>167.2</v>
      </c>
      <c r="D37">
        <f>_xlfn.T.INV.2T(1-N35,P35)</f>
        <v>1.6508275794545746</v>
      </c>
      <c r="E37" t="s">
        <v>28</v>
      </c>
    </row>
    <row r="38" spans="1:16" x14ac:dyDescent="0.35">
      <c r="A38">
        <v>167.2</v>
      </c>
      <c r="D38">
        <f>SQRT(D30)/SQRT(P35)</f>
        <v>1.9752745531730924</v>
      </c>
      <c r="E38" t="s">
        <v>29</v>
      </c>
    </row>
    <row r="39" spans="1:16" x14ac:dyDescent="0.35">
      <c r="A39">
        <v>167.9</v>
      </c>
      <c r="D39">
        <f>D38*D37</f>
        <v>3.2608377093729524</v>
      </c>
      <c r="E39" t="s">
        <v>30</v>
      </c>
    </row>
    <row r="40" spans="1:16" x14ac:dyDescent="0.35">
      <c r="A40">
        <v>168.3</v>
      </c>
    </row>
    <row r="41" spans="1:16" x14ac:dyDescent="0.35">
      <c r="A41">
        <v>168.4</v>
      </c>
      <c r="D41" s="2">
        <f>D26-D39</f>
        <v>192.61379464356835</v>
      </c>
      <c r="E41" t="s">
        <v>32</v>
      </c>
    </row>
    <row r="42" spans="1:16" x14ac:dyDescent="0.35">
      <c r="A42">
        <v>168.6</v>
      </c>
      <c r="D42" s="2">
        <f>D26+D39</f>
        <v>199.13547006231428</v>
      </c>
      <c r="E42" t="s">
        <v>31</v>
      </c>
    </row>
    <row r="43" spans="1:16" x14ac:dyDescent="0.35">
      <c r="A43">
        <v>169.1</v>
      </c>
    </row>
    <row r="44" spans="1:16" x14ac:dyDescent="0.35">
      <c r="A44">
        <v>169.2</v>
      </c>
    </row>
    <row r="45" spans="1:16" x14ac:dyDescent="0.35">
      <c r="A45">
        <v>169.9</v>
      </c>
      <c r="D45">
        <f>D30*(P35-1)</f>
        <v>254703.60010377111</v>
      </c>
      <c r="E45" t="s">
        <v>33</v>
      </c>
    </row>
    <row r="46" spans="1:16" x14ac:dyDescent="0.35">
      <c r="A46">
        <v>170.1</v>
      </c>
      <c r="D46">
        <f>(1+N35)/2</f>
        <v>0.95</v>
      </c>
      <c r="E46" t="s">
        <v>34</v>
      </c>
    </row>
    <row r="47" spans="1:16" x14ac:dyDescent="0.35">
      <c r="A47">
        <v>170.7</v>
      </c>
      <c r="D47">
        <f>(1-N35)/2</f>
        <v>4.9999999999999989E-2</v>
      </c>
      <c r="E47" t="s">
        <v>35</v>
      </c>
    </row>
    <row r="48" spans="1:16" x14ac:dyDescent="0.35">
      <c r="A48">
        <v>171</v>
      </c>
    </row>
    <row r="49" spans="1:5" x14ac:dyDescent="0.35">
      <c r="A49">
        <v>171.2</v>
      </c>
      <c r="D49">
        <f>_xlfn.CHISQ.INV(D46,P35-1)</f>
        <v>293.24783508070118</v>
      </c>
      <c r="E49" t="s">
        <v>36</v>
      </c>
    </row>
    <row r="50" spans="1:5" x14ac:dyDescent="0.35">
      <c r="A50">
        <v>171.5</v>
      </c>
      <c r="D50">
        <f>_xlfn.CHISQ.INV(D47,P35-1)</f>
        <v>219.02525539202381</v>
      </c>
      <c r="E50" t="s">
        <v>37</v>
      </c>
    </row>
    <row r="51" spans="1:5" x14ac:dyDescent="0.35">
      <c r="A51">
        <v>171.8</v>
      </c>
    </row>
    <row r="52" spans="1:5" x14ac:dyDescent="0.35">
      <c r="A52">
        <v>171.8</v>
      </c>
      <c r="D52" s="2">
        <f>D45/D49</f>
        <v>868.56088821142441</v>
      </c>
      <c r="E52" t="s">
        <v>38</v>
      </c>
    </row>
    <row r="53" spans="1:5" x14ac:dyDescent="0.35">
      <c r="A53">
        <v>171.9</v>
      </c>
      <c r="D53" s="2">
        <f>D45/D50</f>
        <v>1162.8960306330343</v>
      </c>
      <c r="E53" t="s">
        <v>39</v>
      </c>
    </row>
    <row r="54" spans="1:5" x14ac:dyDescent="0.35">
      <c r="A54">
        <v>172.8</v>
      </c>
    </row>
    <row r="55" spans="1:5" x14ac:dyDescent="0.35">
      <c r="A55">
        <v>172.8</v>
      </c>
    </row>
    <row r="56" spans="1:5" x14ac:dyDescent="0.35">
      <c r="A56">
        <v>172.8</v>
      </c>
    </row>
    <row r="57" spans="1:5" x14ac:dyDescent="0.35">
      <c r="A57">
        <v>173.7</v>
      </c>
    </row>
    <row r="58" spans="1:5" x14ac:dyDescent="0.35">
      <c r="A58">
        <v>174</v>
      </c>
    </row>
    <row r="59" spans="1:5" x14ac:dyDescent="0.35">
      <c r="A59">
        <v>175</v>
      </c>
    </row>
    <row r="60" spans="1:5" x14ac:dyDescent="0.35">
      <c r="A60">
        <v>175.1</v>
      </c>
    </row>
    <row r="61" spans="1:5" x14ac:dyDescent="0.35">
      <c r="A61">
        <v>175.7</v>
      </c>
    </row>
    <row r="62" spans="1:5" x14ac:dyDescent="0.35">
      <c r="A62">
        <v>175.8</v>
      </c>
    </row>
    <row r="63" spans="1:5" x14ac:dyDescent="0.35">
      <c r="A63">
        <v>175.9</v>
      </c>
    </row>
    <row r="64" spans="1:5" x14ac:dyDescent="0.35">
      <c r="A64">
        <v>176.2</v>
      </c>
    </row>
    <row r="65" spans="1:1" x14ac:dyDescent="0.35">
      <c r="A65">
        <v>176.2</v>
      </c>
    </row>
    <row r="66" spans="1:1" x14ac:dyDescent="0.35">
      <c r="A66">
        <v>176.6</v>
      </c>
    </row>
    <row r="67" spans="1:1" x14ac:dyDescent="0.35">
      <c r="A67">
        <v>176.9</v>
      </c>
    </row>
    <row r="68" spans="1:1" x14ac:dyDescent="0.35">
      <c r="A68">
        <v>176.9</v>
      </c>
    </row>
    <row r="69" spans="1:1" x14ac:dyDescent="0.35">
      <c r="A69">
        <v>178.1</v>
      </c>
    </row>
    <row r="70" spans="1:1" x14ac:dyDescent="0.35">
      <c r="A70">
        <v>178.2</v>
      </c>
    </row>
    <row r="71" spans="1:1" x14ac:dyDescent="0.35">
      <c r="A71">
        <v>178.5</v>
      </c>
    </row>
    <row r="72" spans="1:1" x14ac:dyDescent="0.35">
      <c r="A72">
        <v>178.6</v>
      </c>
    </row>
    <row r="73" spans="1:1" x14ac:dyDescent="0.35">
      <c r="A73">
        <v>178.7</v>
      </c>
    </row>
    <row r="74" spans="1:1" x14ac:dyDescent="0.35">
      <c r="A74">
        <v>179</v>
      </c>
    </row>
    <row r="75" spans="1:1" x14ac:dyDescent="0.35">
      <c r="A75">
        <v>179.1</v>
      </c>
    </row>
    <row r="76" spans="1:1" x14ac:dyDescent="0.35">
      <c r="A76">
        <v>179.5</v>
      </c>
    </row>
    <row r="77" spans="1:1" x14ac:dyDescent="0.35">
      <c r="A77">
        <v>179.7</v>
      </c>
    </row>
    <row r="78" spans="1:1" x14ac:dyDescent="0.35">
      <c r="A78">
        <v>179.7</v>
      </c>
    </row>
    <row r="79" spans="1:1" x14ac:dyDescent="0.35">
      <c r="A79">
        <v>179.8</v>
      </c>
    </row>
    <row r="80" spans="1:1" x14ac:dyDescent="0.35">
      <c r="A80">
        <v>180</v>
      </c>
    </row>
    <row r="81" spans="1:1" x14ac:dyDescent="0.35">
      <c r="A81">
        <v>180.7</v>
      </c>
    </row>
    <row r="82" spans="1:1" x14ac:dyDescent="0.35">
      <c r="A82">
        <v>182.4</v>
      </c>
    </row>
    <row r="83" spans="1:1" x14ac:dyDescent="0.35">
      <c r="A83">
        <v>182.5</v>
      </c>
    </row>
    <row r="84" spans="1:1" x14ac:dyDescent="0.35">
      <c r="A84">
        <v>183</v>
      </c>
    </row>
    <row r="85" spans="1:1" x14ac:dyDescent="0.35">
      <c r="A85">
        <v>183.1</v>
      </c>
    </row>
    <row r="86" spans="1:1" x14ac:dyDescent="0.35">
      <c r="A86">
        <v>183.1</v>
      </c>
    </row>
    <row r="87" spans="1:1" x14ac:dyDescent="0.35">
      <c r="A87">
        <v>183.3</v>
      </c>
    </row>
    <row r="88" spans="1:1" x14ac:dyDescent="0.35">
      <c r="A88">
        <v>183.4</v>
      </c>
    </row>
    <row r="89" spans="1:1" x14ac:dyDescent="0.35">
      <c r="A89">
        <v>183.9</v>
      </c>
    </row>
    <row r="90" spans="1:1" x14ac:dyDescent="0.35">
      <c r="A90">
        <v>184.1</v>
      </c>
    </row>
    <row r="91" spans="1:1" x14ac:dyDescent="0.35">
      <c r="A91">
        <v>184.7</v>
      </c>
    </row>
    <row r="92" spans="1:1" x14ac:dyDescent="0.35">
      <c r="A92">
        <v>184.9</v>
      </c>
    </row>
    <row r="93" spans="1:1" x14ac:dyDescent="0.35">
      <c r="A93">
        <v>185</v>
      </c>
    </row>
    <row r="94" spans="1:1" x14ac:dyDescent="0.35">
      <c r="A94">
        <v>185.2</v>
      </c>
    </row>
    <row r="95" spans="1:1" x14ac:dyDescent="0.35">
      <c r="A95">
        <v>185.3</v>
      </c>
    </row>
    <row r="96" spans="1:1" x14ac:dyDescent="0.35">
      <c r="A96">
        <v>185.6</v>
      </c>
    </row>
    <row r="97" spans="1:1" x14ac:dyDescent="0.35">
      <c r="A97">
        <v>185.7</v>
      </c>
    </row>
    <row r="98" spans="1:1" x14ac:dyDescent="0.35">
      <c r="A98">
        <v>185.9</v>
      </c>
    </row>
    <row r="99" spans="1:1" x14ac:dyDescent="0.35">
      <c r="A99">
        <v>186.2</v>
      </c>
    </row>
    <row r="100" spans="1:1" x14ac:dyDescent="0.35">
      <c r="A100">
        <v>186.2</v>
      </c>
    </row>
    <row r="101" spans="1:1" x14ac:dyDescent="0.35">
      <c r="A101">
        <v>187.1</v>
      </c>
    </row>
    <row r="102" spans="1:1" x14ac:dyDescent="0.35">
      <c r="A102">
        <v>188.2</v>
      </c>
    </row>
    <row r="103" spans="1:1" x14ac:dyDescent="0.35">
      <c r="A103">
        <v>188.2</v>
      </c>
    </row>
    <row r="104" spans="1:1" x14ac:dyDescent="0.35">
      <c r="A104">
        <v>188.7</v>
      </c>
    </row>
    <row r="105" spans="1:1" x14ac:dyDescent="0.35">
      <c r="A105">
        <v>188.9</v>
      </c>
    </row>
    <row r="106" spans="1:1" x14ac:dyDescent="0.35">
      <c r="A106">
        <v>188.9</v>
      </c>
    </row>
    <row r="107" spans="1:1" x14ac:dyDescent="0.35">
      <c r="A107">
        <v>189.7</v>
      </c>
    </row>
    <row r="108" spans="1:1" x14ac:dyDescent="0.35">
      <c r="A108">
        <v>189.9</v>
      </c>
    </row>
    <row r="109" spans="1:1" x14ac:dyDescent="0.35">
      <c r="A109">
        <v>190.1</v>
      </c>
    </row>
    <row r="110" spans="1:1" x14ac:dyDescent="0.35">
      <c r="A110">
        <v>190.5</v>
      </c>
    </row>
    <row r="111" spans="1:1" x14ac:dyDescent="0.35">
      <c r="A111">
        <v>190.5</v>
      </c>
    </row>
    <row r="112" spans="1:1" x14ac:dyDescent="0.35">
      <c r="A112">
        <v>190.7</v>
      </c>
    </row>
    <row r="113" spans="1:1" x14ac:dyDescent="0.35">
      <c r="A113">
        <v>190.8</v>
      </c>
    </row>
    <row r="114" spans="1:1" x14ac:dyDescent="0.35">
      <c r="A114">
        <v>191.2</v>
      </c>
    </row>
    <row r="115" spans="1:1" x14ac:dyDescent="0.35">
      <c r="A115">
        <v>191.5</v>
      </c>
    </row>
    <row r="116" spans="1:1" x14ac:dyDescent="0.35">
      <c r="A116">
        <v>191.8</v>
      </c>
    </row>
    <row r="117" spans="1:1" x14ac:dyDescent="0.35">
      <c r="A117">
        <v>191.8</v>
      </c>
    </row>
    <row r="118" spans="1:1" x14ac:dyDescent="0.35">
      <c r="A118">
        <v>192.2</v>
      </c>
    </row>
    <row r="119" spans="1:1" x14ac:dyDescent="0.35">
      <c r="A119">
        <v>192.5</v>
      </c>
    </row>
    <row r="120" spans="1:1" x14ac:dyDescent="0.35">
      <c r="A120">
        <v>192.5</v>
      </c>
    </row>
    <row r="121" spans="1:1" x14ac:dyDescent="0.35">
      <c r="A121">
        <v>192.7</v>
      </c>
    </row>
    <row r="122" spans="1:1" x14ac:dyDescent="0.35">
      <c r="A122">
        <v>192.9</v>
      </c>
    </row>
    <row r="123" spans="1:1" x14ac:dyDescent="0.35">
      <c r="A123">
        <v>193.1</v>
      </c>
    </row>
    <row r="124" spans="1:1" x14ac:dyDescent="0.35">
      <c r="A124">
        <v>193.1</v>
      </c>
    </row>
    <row r="125" spans="1:1" x14ac:dyDescent="0.35">
      <c r="A125">
        <v>193.3</v>
      </c>
    </row>
    <row r="126" spans="1:1" x14ac:dyDescent="0.35">
      <c r="A126">
        <v>193.4</v>
      </c>
    </row>
    <row r="127" spans="1:1" x14ac:dyDescent="0.35">
      <c r="A127">
        <v>193.5</v>
      </c>
    </row>
    <row r="128" spans="1:1" x14ac:dyDescent="0.35">
      <c r="A128">
        <v>193.8</v>
      </c>
    </row>
    <row r="129" spans="1:1" x14ac:dyDescent="0.35">
      <c r="A129">
        <v>193.8</v>
      </c>
    </row>
    <row r="130" spans="1:1" x14ac:dyDescent="0.35">
      <c r="A130">
        <v>193.9</v>
      </c>
    </row>
    <row r="131" spans="1:1" x14ac:dyDescent="0.35">
      <c r="A131">
        <v>194.5</v>
      </c>
    </row>
    <row r="132" spans="1:1" x14ac:dyDescent="0.35">
      <c r="A132">
        <v>194.5</v>
      </c>
    </row>
    <row r="133" spans="1:1" x14ac:dyDescent="0.35">
      <c r="A133">
        <v>194.7</v>
      </c>
    </row>
    <row r="134" spans="1:1" x14ac:dyDescent="0.35">
      <c r="A134">
        <v>194.9</v>
      </c>
    </row>
    <row r="135" spans="1:1" x14ac:dyDescent="0.35">
      <c r="A135">
        <v>195.6</v>
      </c>
    </row>
    <row r="136" spans="1:1" x14ac:dyDescent="0.35">
      <c r="A136">
        <v>195.9</v>
      </c>
    </row>
    <row r="137" spans="1:1" x14ac:dyDescent="0.35">
      <c r="A137">
        <v>196.4</v>
      </c>
    </row>
    <row r="138" spans="1:1" x14ac:dyDescent="0.35">
      <c r="A138">
        <v>197.2</v>
      </c>
    </row>
    <row r="139" spans="1:1" x14ac:dyDescent="0.35">
      <c r="A139">
        <v>197.4</v>
      </c>
    </row>
    <row r="140" spans="1:1" x14ac:dyDescent="0.35">
      <c r="A140">
        <v>197.5</v>
      </c>
    </row>
    <row r="141" spans="1:1" x14ac:dyDescent="0.35">
      <c r="A141">
        <v>197.8</v>
      </c>
    </row>
    <row r="142" spans="1:1" x14ac:dyDescent="0.35">
      <c r="A142">
        <v>197.8</v>
      </c>
    </row>
    <row r="143" spans="1:1" x14ac:dyDescent="0.35">
      <c r="A143">
        <v>198</v>
      </c>
    </row>
    <row r="144" spans="1:1" x14ac:dyDescent="0.35">
      <c r="A144">
        <v>198</v>
      </c>
    </row>
    <row r="145" spans="1:1" x14ac:dyDescent="0.35">
      <c r="A145">
        <v>198.2</v>
      </c>
    </row>
    <row r="146" spans="1:1" x14ac:dyDescent="0.35">
      <c r="A146">
        <v>198.5</v>
      </c>
    </row>
    <row r="147" spans="1:1" x14ac:dyDescent="0.35">
      <c r="A147">
        <v>198.5</v>
      </c>
    </row>
    <row r="148" spans="1:1" x14ac:dyDescent="0.35">
      <c r="A148">
        <v>198.6</v>
      </c>
    </row>
    <row r="149" spans="1:1" x14ac:dyDescent="0.35">
      <c r="A149">
        <v>198.7</v>
      </c>
    </row>
    <row r="150" spans="1:1" x14ac:dyDescent="0.35">
      <c r="A150">
        <v>198.7</v>
      </c>
    </row>
    <row r="151" spans="1:1" x14ac:dyDescent="0.35">
      <c r="A151">
        <v>198.8</v>
      </c>
    </row>
    <row r="152" spans="1:1" x14ac:dyDescent="0.35">
      <c r="A152">
        <v>198.8</v>
      </c>
    </row>
    <row r="153" spans="1:1" x14ac:dyDescent="0.35">
      <c r="A153">
        <v>199</v>
      </c>
    </row>
    <row r="154" spans="1:1" x14ac:dyDescent="0.35">
      <c r="A154">
        <v>199.2</v>
      </c>
    </row>
    <row r="155" spans="1:1" x14ac:dyDescent="0.35">
      <c r="A155">
        <v>199.4</v>
      </c>
    </row>
    <row r="156" spans="1:1" x14ac:dyDescent="0.35">
      <c r="A156">
        <v>199.4</v>
      </c>
    </row>
    <row r="157" spans="1:1" x14ac:dyDescent="0.35">
      <c r="A157">
        <v>199.7</v>
      </c>
    </row>
    <row r="158" spans="1:1" x14ac:dyDescent="0.35">
      <c r="A158">
        <v>200.1</v>
      </c>
    </row>
    <row r="159" spans="1:1" x14ac:dyDescent="0.35">
      <c r="A159">
        <v>200.2</v>
      </c>
    </row>
    <row r="160" spans="1:1" x14ac:dyDescent="0.35">
      <c r="A160">
        <v>200.3</v>
      </c>
    </row>
    <row r="161" spans="1:1" x14ac:dyDescent="0.35">
      <c r="A161">
        <v>200.6</v>
      </c>
    </row>
    <row r="162" spans="1:1" x14ac:dyDescent="0.35">
      <c r="A162">
        <v>200.9</v>
      </c>
    </row>
    <row r="163" spans="1:1" x14ac:dyDescent="0.35">
      <c r="A163">
        <v>201.3</v>
      </c>
    </row>
    <row r="164" spans="1:1" x14ac:dyDescent="0.35">
      <c r="A164">
        <v>202.2</v>
      </c>
    </row>
    <row r="165" spans="1:1" x14ac:dyDescent="0.35">
      <c r="A165">
        <v>202.2</v>
      </c>
    </row>
    <row r="166" spans="1:1" x14ac:dyDescent="0.35">
      <c r="A166">
        <v>202.3</v>
      </c>
    </row>
    <row r="167" spans="1:1" x14ac:dyDescent="0.35">
      <c r="A167">
        <v>202.4</v>
      </c>
    </row>
    <row r="168" spans="1:1" x14ac:dyDescent="0.35">
      <c r="A168">
        <v>202.4</v>
      </c>
    </row>
    <row r="169" spans="1:1" x14ac:dyDescent="0.35">
      <c r="A169">
        <v>202.4</v>
      </c>
    </row>
    <row r="170" spans="1:1" x14ac:dyDescent="0.35">
      <c r="A170">
        <v>202.5</v>
      </c>
    </row>
    <row r="171" spans="1:1" x14ac:dyDescent="0.35">
      <c r="A171">
        <v>202.5</v>
      </c>
    </row>
    <row r="172" spans="1:1" x14ac:dyDescent="0.35">
      <c r="A172">
        <v>202.8</v>
      </c>
    </row>
    <row r="173" spans="1:1" x14ac:dyDescent="0.35">
      <c r="A173">
        <v>202.9</v>
      </c>
    </row>
    <row r="174" spans="1:1" x14ac:dyDescent="0.35">
      <c r="A174">
        <v>203</v>
      </c>
    </row>
    <row r="175" spans="1:1" x14ac:dyDescent="0.35">
      <c r="A175">
        <v>203.5</v>
      </c>
    </row>
    <row r="176" spans="1:1" x14ac:dyDescent="0.35">
      <c r="A176">
        <v>203.8</v>
      </c>
    </row>
    <row r="177" spans="1:1" x14ac:dyDescent="0.35">
      <c r="A177">
        <v>204.6</v>
      </c>
    </row>
    <row r="178" spans="1:1" x14ac:dyDescent="0.35">
      <c r="A178">
        <v>204.9</v>
      </c>
    </row>
    <row r="179" spans="1:1" x14ac:dyDescent="0.35">
      <c r="A179">
        <v>205.1</v>
      </c>
    </row>
    <row r="180" spans="1:1" x14ac:dyDescent="0.35">
      <c r="A180">
        <v>205.3</v>
      </c>
    </row>
    <row r="181" spans="1:1" x14ac:dyDescent="0.35">
      <c r="A181">
        <v>205.4</v>
      </c>
    </row>
    <row r="182" spans="1:1" x14ac:dyDescent="0.35">
      <c r="A182">
        <v>205.5</v>
      </c>
    </row>
    <row r="183" spans="1:1" x14ac:dyDescent="0.35">
      <c r="A183">
        <v>206.3</v>
      </c>
    </row>
    <row r="184" spans="1:1" x14ac:dyDescent="0.35">
      <c r="A184">
        <v>206.5</v>
      </c>
    </row>
    <row r="185" spans="1:1" x14ac:dyDescent="0.35">
      <c r="A185">
        <v>207</v>
      </c>
    </row>
    <row r="186" spans="1:1" x14ac:dyDescent="0.35">
      <c r="A186">
        <v>207.3</v>
      </c>
    </row>
    <row r="187" spans="1:1" x14ac:dyDescent="0.35">
      <c r="A187">
        <v>207.3</v>
      </c>
    </row>
    <row r="188" spans="1:1" x14ac:dyDescent="0.35">
      <c r="A188">
        <v>207.4</v>
      </c>
    </row>
    <row r="189" spans="1:1" x14ac:dyDescent="0.35">
      <c r="A189">
        <v>207.5</v>
      </c>
    </row>
    <row r="190" spans="1:1" x14ac:dyDescent="0.35">
      <c r="A190">
        <v>207.7</v>
      </c>
    </row>
    <row r="191" spans="1:1" x14ac:dyDescent="0.35">
      <c r="A191">
        <v>207.9</v>
      </c>
    </row>
    <row r="192" spans="1:1" x14ac:dyDescent="0.35">
      <c r="A192">
        <v>208.3</v>
      </c>
    </row>
    <row r="193" spans="1:1" x14ac:dyDescent="0.35">
      <c r="A193">
        <v>208.5</v>
      </c>
    </row>
    <row r="194" spans="1:1" x14ac:dyDescent="0.35">
      <c r="A194">
        <v>208.6</v>
      </c>
    </row>
    <row r="195" spans="1:1" x14ac:dyDescent="0.35">
      <c r="A195">
        <v>209.1</v>
      </c>
    </row>
    <row r="196" spans="1:1" x14ac:dyDescent="0.35">
      <c r="A196">
        <v>209.2</v>
      </c>
    </row>
    <row r="197" spans="1:1" x14ac:dyDescent="0.35">
      <c r="A197">
        <v>209.3</v>
      </c>
    </row>
    <row r="198" spans="1:1" x14ac:dyDescent="0.35">
      <c r="A198">
        <v>209.7</v>
      </c>
    </row>
    <row r="199" spans="1:1" x14ac:dyDescent="0.35">
      <c r="A199">
        <v>209.8</v>
      </c>
    </row>
    <row r="200" spans="1:1" x14ac:dyDescent="0.35">
      <c r="A200">
        <v>209.9</v>
      </c>
    </row>
    <row r="201" spans="1:1" x14ac:dyDescent="0.35">
      <c r="A201">
        <v>210.1</v>
      </c>
    </row>
    <row r="202" spans="1:1" x14ac:dyDescent="0.35">
      <c r="A202">
        <v>210.2</v>
      </c>
    </row>
    <row r="203" spans="1:1" x14ac:dyDescent="0.35">
      <c r="A203">
        <v>210.9</v>
      </c>
    </row>
    <row r="204" spans="1:1" x14ac:dyDescent="0.35">
      <c r="A204">
        <v>211</v>
      </c>
    </row>
    <row r="205" spans="1:1" x14ac:dyDescent="0.35">
      <c r="A205">
        <v>211.2</v>
      </c>
    </row>
    <row r="206" spans="1:1" x14ac:dyDescent="0.35">
      <c r="A206">
        <v>211.5</v>
      </c>
    </row>
    <row r="207" spans="1:1" x14ac:dyDescent="0.35">
      <c r="A207">
        <v>211.9</v>
      </c>
    </row>
    <row r="208" spans="1:1" x14ac:dyDescent="0.35">
      <c r="A208">
        <v>212.1</v>
      </c>
    </row>
    <row r="209" spans="1:1" x14ac:dyDescent="0.35">
      <c r="A209">
        <v>212.4</v>
      </c>
    </row>
    <row r="210" spans="1:1" x14ac:dyDescent="0.35">
      <c r="A210">
        <v>212.5</v>
      </c>
    </row>
    <row r="211" spans="1:1" x14ac:dyDescent="0.35">
      <c r="A211">
        <v>212.6</v>
      </c>
    </row>
    <row r="212" spans="1:1" x14ac:dyDescent="0.35">
      <c r="A212">
        <v>212.7</v>
      </c>
    </row>
    <row r="213" spans="1:1" x14ac:dyDescent="0.35">
      <c r="A213">
        <v>213.2</v>
      </c>
    </row>
    <row r="214" spans="1:1" x14ac:dyDescent="0.35">
      <c r="A214">
        <v>214</v>
      </c>
    </row>
    <row r="215" spans="1:1" x14ac:dyDescent="0.35">
      <c r="A215">
        <v>214.1</v>
      </c>
    </row>
    <row r="216" spans="1:1" x14ac:dyDescent="0.35">
      <c r="A216">
        <v>214.3</v>
      </c>
    </row>
    <row r="217" spans="1:1" x14ac:dyDescent="0.35">
      <c r="A217">
        <v>214.6</v>
      </c>
    </row>
    <row r="218" spans="1:1" x14ac:dyDescent="0.35">
      <c r="A218">
        <v>214.6</v>
      </c>
    </row>
    <row r="219" spans="1:1" x14ac:dyDescent="0.35">
      <c r="A219">
        <v>214.7</v>
      </c>
    </row>
    <row r="220" spans="1:1" x14ac:dyDescent="0.35">
      <c r="A220">
        <v>215.2</v>
      </c>
    </row>
    <row r="221" spans="1:1" x14ac:dyDescent="0.35">
      <c r="A221">
        <v>215.5</v>
      </c>
    </row>
    <row r="222" spans="1:1" x14ac:dyDescent="0.35">
      <c r="A222">
        <v>215.7</v>
      </c>
    </row>
    <row r="223" spans="1:1" x14ac:dyDescent="0.35">
      <c r="A223">
        <v>216.1</v>
      </c>
    </row>
    <row r="224" spans="1:1" x14ac:dyDescent="0.35">
      <c r="A224">
        <v>216.1</v>
      </c>
    </row>
    <row r="225" spans="1:1" x14ac:dyDescent="0.35">
      <c r="A225">
        <v>216.5</v>
      </c>
    </row>
    <row r="226" spans="1:1" x14ac:dyDescent="0.35">
      <c r="A226">
        <v>217</v>
      </c>
    </row>
    <row r="227" spans="1:1" x14ac:dyDescent="0.35">
      <c r="A227">
        <v>217.3</v>
      </c>
    </row>
    <row r="228" spans="1:1" x14ac:dyDescent="0.35">
      <c r="A228">
        <v>217.4</v>
      </c>
    </row>
    <row r="229" spans="1:1" x14ac:dyDescent="0.35">
      <c r="A229">
        <v>217.7</v>
      </c>
    </row>
    <row r="230" spans="1:1" x14ac:dyDescent="0.35">
      <c r="A230">
        <v>217.9</v>
      </c>
    </row>
    <row r="231" spans="1:1" x14ac:dyDescent="0.35">
      <c r="A231">
        <v>218.8</v>
      </c>
    </row>
    <row r="232" spans="1:1" x14ac:dyDescent="0.35">
      <c r="A232">
        <v>218.9</v>
      </c>
    </row>
    <row r="233" spans="1:1" x14ac:dyDescent="0.35">
      <c r="A233">
        <v>219.1</v>
      </c>
    </row>
    <row r="234" spans="1:1" x14ac:dyDescent="0.35">
      <c r="A234">
        <v>220.4</v>
      </c>
    </row>
    <row r="235" spans="1:1" x14ac:dyDescent="0.35">
      <c r="A235">
        <v>220.9</v>
      </c>
    </row>
    <row r="236" spans="1:1" x14ac:dyDescent="0.35">
      <c r="A236">
        <v>220.9</v>
      </c>
    </row>
    <row r="237" spans="1:1" x14ac:dyDescent="0.35">
      <c r="A237">
        <v>221</v>
      </c>
    </row>
    <row r="238" spans="1:1" x14ac:dyDescent="0.35">
      <c r="A238">
        <v>221.6</v>
      </c>
    </row>
    <row r="239" spans="1:1" x14ac:dyDescent="0.35">
      <c r="A239">
        <v>221.7</v>
      </c>
    </row>
    <row r="240" spans="1:1" x14ac:dyDescent="0.35">
      <c r="A240">
        <v>222.3</v>
      </c>
    </row>
    <row r="241" spans="1:1" x14ac:dyDescent="0.35">
      <c r="A241">
        <v>222.5</v>
      </c>
    </row>
    <row r="242" spans="1:1" x14ac:dyDescent="0.35">
      <c r="A242">
        <v>222.8</v>
      </c>
    </row>
    <row r="243" spans="1:1" x14ac:dyDescent="0.35">
      <c r="A243">
        <v>223.2</v>
      </c>
    </row>
    <row r="244" spans="1:1" x14ac:dyDescent="0.35">
      <c r="A244">
        <v>223.6</v>
      </c>
    </row>
    <row r="245" spans="1:1" x14ac:dyDescent="0.35">
      <c r="A245">
        <v>223.8</v>
      </c>
    </row>
    <row r="246" spans="1:1" x14ac:dyDescent="0.35">
      <c r="A246">
        <v>224.1</v>
      </c>
    </row>
    <row r="247" spans="1:1" x14ac:dyDescent="0.35">
      <c r="A247">
        <v>225.4</v>
      </c>
    </row>
    <row r="248" spans="1:1" x14ac:dyDescent="0.35">
      <c r="A248">
        <v>225.8</v>
      </c>
    </row>
    <row r="249" spans="1:1" x14ac:dyDescent="0.35">
      <c r="A249">
        <v>226.3</v>
      </c>
    </row>
    <row r="250" spans="1:1" x14ac:dyDescent="0.35">
      <c r="A250">
        <v>226.8</v>
      </c>
    </row>
    <row r="251" spans="1:1" x14ac:dyDescent="0.35">
      <c r="A251">
        <v>227.5</v>
      </c>
    </row>
    <row r="252" spans="1:1" x14ac:dyDescent="0.35">
      <c r="A252">
        <v>228.3</v>
      </c>
    </row>
    <row r="253" spans="1:1" x14ac:dyDescent="0.35">
      <c r="A253">
        <v>228.4</v>
      </c>
    </row>
    <row r="254" spans="1:1" x14ac:dyDescent="0.35">
      <c r="A254">
        <v>228.6</v>
      </c>
    </row>
    <row r="255" spans="1:1" x14ac:dyDescent="0.35">
      <c r="A255">
        <v>228.7</v>
      </c>
    </row>
    <row r="256" spans="1:1" x14ac:dyDescent="0.35">
      <c r="A256">
        <v>230.2</v>
      </c>
    </row>
    <row r="257" spans="1:1" x14ac:dyDescent="0.35">
      <c r="A257">
        <v>232</v>
      </c>
    </row>
    <row r="258" spans="1:1" x14ac:dyDescent="0.35">
      <c r="A258">
        <v>232</v>
      </c>
    </row>
    <row r="259" spans="1:1" x14ac:dyDescent="0.35">
      <c r="A259">
        <v>233.8</v>
      </c>
    </row>
    <row r="260" spans="1:1" x14ac:dyDescent="0.35">
      <c r="A260">
        <v>235.6</v>
      </c>
    </row>
    <row r="261" spans="1:1" x14ac:dyDescent="0.35">
      <c r="A261">
        <v>237.9</v>
      </c>
    </row>
    <row r="262" spans="1:1" x14ac:dyDescent="0.35">
      <c r="A262">
        <v>241.2</v>
      </c>
    </row>
    <row r="263" spans="1:1" x14ac:dyDescent="0.35">
      <c r="A263">
        <v>243</v>
      </c>
    </row>
    <row r="264" spans="1:1" x14ac:dyDescent="0.35">
      <c r="A264">
        <v>243.4</v>
      </c>
    </row>
    <row r="265" spans="1:1" x14ac:dyDescent="0.35">
      <c r="A265">
        <v>246.8</v>
      </c>
    </row>
    <row r="266" spans="1:1" x14ac:dyDescent="0.35">
      <c r="A266">
        <v>251.6</v>
      </c>
    </row>
    <row r="267" spans="1:1" x14ac:dyDescent="0.35">
      <c r="A267">
        <v>253.3</v>
      </c>
    </row>
    <row r="268" spans="1:1" x14ac:dyDescent="0.35">
      <c r="A268">
        <v>290.42500000000001</v>
      </c>
    </row>
    <row r="269" spans="1:1" x14ac:dyDescent="0.35">
      <c r="A269">
        <v>305.02499999999998</v>
      </c>
    </row>
    <row r="270" spans="1:1" x14ac:dyDescent="0.35">
      <c r="A270">
        <v>326.8</v>
      </c>
    </row>
    <row r="271" spans="1:1" x14ac:dyDescent="0.35">
      <c r="A271">
        <v>359.9</v>
      </c>
    </row>
    <row r="272" spans="1:1" x14ac:dyDescent="0.35">
      <c r="A272">
        <v>393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6"/>
  <sheetViews>
    <sheetView workbookViewId="0">
      <selection activeCell="E15" sqref="E15"/>
    </sheetView>
  </sheetViews>
  <sheetFormatPr defaultRowHeight="14.5" x14ac:dyDescent="0.35"/>
  <cols>
    <col min="1" max="1" width="18.26953125" customWidth="1"/>
  </cols>
  <sheetData>
    <row r="1" spans="1:1" x14ac:dyDescent="0.35">
      <c r="A1" s="2">
        <v>-137.08519999999999</v>
      </c>
    </row>
    <row r="2" spans="1:1" x14ac:dyDescent="0.35">
      <c r="A2">
        <v>-139.36921000000001</v>
      </c>
    </row>
    <row r="3" spans="1:1" x14ac:dyDescent="0.35">
      <c r="A3">
        <v>-140.99036000000001</v>
      </c>
    </row>
    <row r="4" spans="1:1" x14ac:dyDescent="0.35">
      <c r="A4">
        <v>-141.86377999999999</v>
      </c>
    </row>
    <row r="5" spans="1:1" x14ac:dyDescent="0.35">
      <c r="A5">
        <v>-145.67920000000001</v>
      </c>
    </row>
    <row r="6" spans="1:1" x14ac:dyDescent="0.35">
      <c r="A6">
        <v>-153.98455000000001</v>
      </c>
    </row>
    <row r="7" spans="1:1" x14ac:dyDescent="0.35">
      <c r="A7">
        <v>-157.5669</v>
      </c>
    </row>
    <row r="8" spans="1:1" x14ac:dyDescent="0.35">
      <c r="A8">
        <v>-158.05626000000001</v>
      </c>
    </row>
    <row r="9" spans="1:1" x14ac:dyDescent="0.35">
      <c r="A9">
        <v>-158.31336999999999</v>
      </c>
    </row>
    <row r="10" spans="1:1" x14ac:dyDescent="0.35">
      <c r="A10">
        <v>-158.41753</v>
      </c>
    </row>
    <row r="11" spans="1:1" x14ac:dyDescent="0.35">
      <c r="A11">
        <v>-158.92053000000001</v>
      </c>
    </row>
    <row r="12" spans="1:1" x14ac:dyDescent="0.35">
      <c r="A12">
        <v>-160.42078000000001</v>
      </c>
    </row>
    <row r="13" spans="1:1" x14ac:dyDescent="0.35">
      <c r="A13">
        <v>-160.55188999999999</v>
      </c>
    </row>
    <row r="14" spans="1:1" x14ac:dyDescent="0.35">
      <c r="A14">
        <v>-161.82995</v>
      </c>
    </row>
    <row r="15" spans="1:1" x14ac:dyDescent="0.35">
      <c r="A15">
        <v>-161.86242999999999</v>
      </c>
    </row>
    <row r="16" spans="1:1" x14ac:dyDescent="0.35">
      <c r="A16">
        <v>-162.63326000000001</v>
      </c>
    </row>
    <row r="17" spans="1:1" x14ac:dyDescent="0.35">
      <c r="A17">
        <v>-162.72653</v>
      </c>
    </row>
    <row r="18" spans="1:1" x14ac:dyDescent="0.35">
      <c r="A18">
        <v>-163.024</v>
      </c>
    </row>
    <row r="19" spans="1:1" x14ac:dyDescent="0.35">
      <c r="A19">
        <v>-165.45999</v>
      </c>
    </row>
    <row r="20" spans="1:1" x14ac:dyDescent="0.35">
      <c r="A20">
        <v>-165.84979999999999</v>
      </c>
    </row>
    <row r="21" spans="1:1" x14ac:dyDescent="0.35">
      <c r="A21">
        <v>-166.50283999999999</v>
      </c>
    </row>
    <row r="22" spans="1:1" x14ac:dyDescent="0.35">
      <c r="A22">
        <v>-166.55653000000001</v>
      </c>
    </row>
    <row r="23" spans="1:1" x14ac:dyDescent="0.35">
      <c r="A23">
        <v>-167.93626</v>
      </c>
    </row>
    <row r="24" spans="1:1" x14ac:dyDescent="0.35">
      <c r="A24">
        <v>-169.10562999999999</v>
      </c>
    </row>
    <row r="25" spans="1:1" x14ac:dyDescent="0.35">
      <c r="A25">
        <v>-169.16864000000001</v>
      </c>
    </row>
    <row r="26" spans="1:1" x14ac:dyDescent="0.35">
      <c r="A26">
        <v>-169.28581</v>
      </c>
    </row>
    <row r="27" spans="1:1" x14ac:dyDescent="0.35">
      <c r="A27">
        <v>-169.77315999999999</v>
      </c>
    </row>
    <row r="28" spans="1:1" x14ac:dyDescent="0.35">
      <c r="A28">
        <v>-169.84823</v>
      </c>
    </row>
    <row r="29" spans="1:1" x14ac:dyDescent="0.35">
      <c r="A29">
        <v>-169.99411000000001</v>
      </c>
    </row>
    <row r="30" spans="1:1" x14ac:dyDescent="0.35">
      <c r="A30">
        <v>-170.06833</v>
      </c>
    </row>
    <row r="31" spans="1:1" x14ac:dyDescent="0.35">
      <c r="A31">
        <v>-170.1335</v>
      </c>
    </row>
    <row r="32" spans="1:1" x14ac:dyDescent="0.35">
      <c r="A32">
        <v>-170.16525999999999</v>
      </c>
    </row>
    <row r="33" spans="1:1" x14ac:dyDescent="0.35">
      <c r="A33">
        <v>-170.37559999999999</v>
      </c>
    </row>
    <row r="34" spans="1:1" x14ac:dyDescent="0.35">
      <c r="A34">
        <v>-170.41707</v>
      </c>
    </row>
    <row r="35" spans="1:1" x14ac:dyDescent="0.35">
      <c r="A35">
        <v>-170.57316</v>
      </c>
    </row>
    <row r="36" spans="1:1" x14ac:dyDescent="0.35">
      <c r="A36">
        <v>-171.60575</v>
      </c>
    </row>
    <row r="37" spans="1:1" x14ac:dyDescent="0.35">
      <c r="A37">
        <v>-171.98043999999999</v>
      </c>
    </row>
    <row r="38" spans="1:1" x14ac:dyDescent="0.35">
      <c r="A38">
        <v>-172.29156</v>
      </c>
    </row>
    <row r="39" spans="1:1" x14ac:dyDescent="0.35">
      <c r="A39">
        <v>-173.03496000000001</v>
      </c>
    </row>
    <row r="40" spans="1:1" x14ac:dyDescent="0.35">
      <c r="A40">
        <v>-174.15305000000001</v>
      </c>
    </row>
    <row r="41" spans="1:1" x14ac:dyDescent="0.35">
      <c r="A41">
        <v>-174.70486</v>
      </c>
    </row>
    <row r="42" spans="1:1" x14ac:dyDescent="0.35">
      <c r="A42">
        <v>-174.72502</v>
      </c>
    </row>
    <row r="43" spans="1:1" x14ac:dyDescent="0.35">
      <c r="A43">
        <v>-175.39637999999999</v>
      </c>
    </row>
    <row r="44" spans="1:1" x14ac:dyDescent="0.35">
      <c r="A44">
        <v>-176.61699999999999</v>
      </c>
    </row>
    <row r="45" spans="1:1" x14ac:dyDescent="0.35">
      <c r="A45">
        <v>-176.71924999999999</v>
      </c>
    </row>
    <row r="46" spans="1:1" x14ac:dyDescent="0.35">
      <c r="A46">
        <v>-176.77582000000001</v>
      </c>
    </row>
    <row r="47" spans="1:1" x14ac:dyDescent="0.35">
      <c r="A47">
        <v>-176.8647</v>
      </c>
    </row>
    <row r="48" spans="1:1" x14ac:dyDescent="0.35">
      <c r="A48">
        <v>-177.88256999999999</v>
      </c>
    </row>
    <row r="49" spans="1:1" x14ac:dyDescent="0.35">
      <c r="A49">
        <v>-177.92663999999999</v>
      </c>
    </row>
    <row r="50" spans="1:1" x14ac:dyDescent="0.35">
      <c r="A50">
        <v>-178.02456000000001</v>
      </c>
    </row>
    <row r="51" spans="1:1" x14ac:dyDescent="0.35">
      <c r="A51">
        <v>-178.05184</v>
      </c>
    </row>
    <row r="52" spans="1:1" x14ac:dyDescent="0.35">
      <c r="A52">
        <v>-178.75915000000001</v>
      </c>
    </row>
    <row r="53" spans="1:1" x14ac:dyDescent="0.35">
      <c r="A53">
        <v>-179.12178</v>
      </c>
    </row>
    <row r="54" spans="1:1" x14ac:dyDescent="0.35">
      <c r="A54">
        <v>-179.49571</v>
      </c>
    </row>
    <row r="55" spans="1:1" x14ac:dyDescent="0.35">
      <c r="A55">
        <v>-180.00736000000001</v>
      </c>
    </row>
    <row r="56" spans="1:1" x14ac:dyDescent="0.35">
      <c r="A56">
        <v>-180.28596999999999</v>
      </c>
    </row>
    <row r="57" spans="1:1" x14ac:dyDescent="0.35">
      <c r="A57">
        <v>-180.32795999999999</v>
      </c>
    </row>
    <row r="58" spans="1:1" x14ac:dyDescent="0.35">
      <c r="A58">
        <v>-180.42440999999999</v>
      </c>
    </row>
    <row r="59" spans="1:1" x14ac:dyDescent="0.35">
      <c r="A59">
        <v>-180.46866</v>
      </c>
    </row>
    <row r="60" spans="1:1" x14ac:dyDescent="0.35">
      <c r="A60">
        <v>-180.57083</v>
      </c>
    </row>
    <row r="61" spans="1:1" x14ac:dyDescent="0.35">
      <c r="A61">
        <v>-180.63816</v>
      </c>
    </row>
    <row r="62" spans="1:1" x14ac:dyDescent="0.35">
      <c r="A62">
        <v>-181.40479999999999</v>
      </c>
    </row>
    <row r="63" spans="1:1" x14ac:dyDescent="0.35">
      <c r="A63">
        <v>-181.65270000000001</v>
      </c>
    </row>
    <row r="64" spans="1:1" x14ac:dyDescent="0.35">
      <c r="A64">
        <v>-181.96986999999999</v>
      </c>
    </row>
    <row r="65" spans="1:1" x14ac:dyDescent="0.35">
      <c r="A65">
        <v>-182.60252</v>
      </c>
    </row>
    <row r="66" spans="1:1" x14ac:dyDescent="0.35">
      <c r="A66">
        <v>-182.65412000000001</v>
      </c>
    </row>
    <row r="67" spans="1:1" x14ac:dyDescent="0.35">
      <c r="A67">
        <v>-182.68736999999999</v>
      </c>
    </row>
    <row r="68" spans="1:1" x14ac:dyDescent="0.35">
      <c r="A68">
        <v>-182.81802999999999</v>
      </c>
    </row>
    <row r="69" spans="1:1" x14ac:dyDescent="0.35">
      <c r="A69">
        <v>-183.06442999999999</v>
      </c>
    </row>
    <row r="70" spans="1:1" x14ac:dyDescent="0.35">
      <c r="A70">
        <v>-183.1189</v>
      </c>
    </row>
    <row r="71" spans="1:1" x14ac:dyDescent="0.35">
      <c r="A71">
        <v>-183.59271000000001</v>
      </c>
    </row>
    <row r="72" spans="1:1" x14ac:dyDescent="0.35">
      <c r="A72">
        <v>-183.67601999999999</v>
      </c>
    </row>
    <row r="73" spans="1:1" x14ac:dyDescent="0.35">
      <c r="A73">
        <v>-183.78648000000001</v>
      </c>
    </row>
    <row r="74" spans="1:1" x14ac:dyDescent="0.35">
      <c r="A74">
        <v>-183.90795</v>
      </c>
    </row>
    <row r="75" spans="1:1" x14ac:dyDescent="0.35">
      <c r="A75">
        <v>-184.48598000000001</v>
      </c>
    </row>
    <row r="76" spans="1:1" x14ac:dyDescent="0.35">
      <c r="A76">
        <v>-185.20409000000001</v>
      </c>
    </row>
    <row r="77" spans="1:1" x14ac:dyDescent="0.35">
      <c r="A77">
        <v>-185.21599000000001</v>
      </c>
    </row>
    <row r="78" spans="1:1" x14ac:dyDescent="0.35">
      <c r="A78">
        <v>-185.33734000000001</v>
      </c>
    </row>
    <row r="79" spans="1:1" x14ac:dyDescent="0.35">
      <c r="A79">
        <v>-185.35730000000001</v>
      </c>
    </row>
    <row r="80" spans="1:1" x14ac:dyDescent="0.35">
      <c r="A80">
        <v>-185.4392</v>
      </c>
    </row>
    <row r="81" spans="1:1" x14ac:dyDescent="0.35">
      <c r="A81">
        <v>-185.60686000000001</v>
      </c>
    </row>
    <row r="82" spans="1:1" x14ac:dyDescent="0.35">
      <c r="A82">
        <v>-185.68647999999999</v>
      </c>
    </row>
    <row r="83" spans="1:1" x14ac:dyDescent="0.35">
      <c r="A83">
        <v>-185.74993000000001</v>
      </c>
    </row>
    <row r="84" spans="1:1" x14ac:dyDescent="0.35">
      <c r="A84">
        <v>-186.55457000000001</v>
      </c>
    </row>
    <row r="85" spans="1:1" x14ac:dyDescent="0.35">
      <c r="A85">
        <v>-186.72926000000001</v>
      </c>
    </row>
    <row r="86" spans="1:1" x14ac:dyDescent="0.35">
      <c r="A86">
        <v>-186.77108000000001</v>
      </c>
    </row>
    <row r="87" spans="1:1" x14ac:dyDescent="0.35">
      <c r="A87">
        <v>-186.93029000000001</v>
      </c>
    </row>
    <row r="88" spans="1:1" x14ac:dyDescent="0.35">
      <c r="A88">
        <v>-187.10572999999999</v>
      </c>
    </row>
    <row r="89" spans="1:1" x14ac:dyDescent="0.35">
      <c r="A89">
        <v>-187.12542999999999</v>
      </c>
    </row>
    <row r="90" spans="1:1" x14ac:dyDescent="0.35">
      <c r="A90">
        <v>-187.83053000000001</v>
      </c>
    </row>
    <row r="91" spans="1:1" x14ac:dyDescent="0.35">
      <c r="A91">
        <v>-187.88729000000001</v>
      </c>
    </row>
    <row r="92" spans="1:1" x14ac:dyDescent="0.35">
      <c r="A92">
        <v>-187.93116000000001</v>
      </c>
    </row>
    <row r="93" spans="1:1" x14ac:dyDescent="0.35">
      <c r="A93">
        <v>-188.05815999999999</v>
      </c>
    </row>
    <row r="94" spans="1:1" x14ac:dyDescent="0.35">
      <c r="A94">
        <v>-188.13155</v>
      </c>
    </row>
    <row r="95" spans="1:1" x14ac:dyDescent="0.35">
      <c r="A95">
        <v>-188.2182</v>
      </c>
    </row>
    <row r="96" spans="1:1" x14ac:dyDescent="0.35">
      <c r="A96">
        <v>-188.54057</v>
      </c>
    </row>
    <row r="97" spans="1:1" x14ac:dyDescent="0.35">
      <c r="A97">
        <v>-188.56209000000001</v>
      </c>
    </row>
    <row r="98" spans="1:1" x14ac:dyDescent="0.35">
      <c r="A98">
        <v>-188.83985000000001</v>
      </c>
    </row>
    <row r="99" spans="1:1" x14ac:dyDescent="0.35">
      <c r="A99">
        <v>-189.33541</v>
      </c>
    </row>
    <row r="100" spans="1:1" x14ac:dyDescent="0.35">
      <c r="A100">
        <v>-189.33852999999999</v>
      </c>
    </row>
    <row r="101" spans="1:1" x14ac:dyDescent="0.35">
      <c r="A101">
        <v>-189.6362</v>
      </c>
    </row>
    <row r="102" spans="1:1" x14ac:dyDescent="0.35">
      <c r="A102">
        <v>-189.91198</v>
      </c>
    </row>
    <row r="103" spans="1:1" x14ac:dyDescent="0.35">
      <c r="A103">
        <v>-190.16287</v>
      </c>
    </row>
    <row r="104" spans="1:1" x14ac:dyDescent="0.35">
      <c r="A104">
        <v>-191.06720000000001</v>
      </c>
    </row>
    <row r="105" spans="1:1" x14ac:dyDescent="0.35">
      <c r="A105">
        <v>-191.38018</v>
      </c>
    </row>
    <row r="106" spans="1:1" x14ac:dyDescent="0.35">
      <c r="A106">
        <v>-191.64949999999999</v>
      </c>
    </row>
    <row r="107" spans="1:1" x14ac:dyDescent="0.35">
      <c r="A107">
        <v>-191.67614</v>
      </c>
    </row>
    <row r="108" spans="1:1" x14ac:dyDescent="0.35">
      <c r="A108">
        <v>-191.98947000000001</v>
      </c>
    </row>
    <row r="109" spans="1:1" x14ac:dyDescent="0.35">
      <c r="A109">
        <v>-192.61843999999999</v>
      </c>
    </row>
    <row r="110" spans="1:1" x14ac:dyDescent="0.35">
      <c r="A110">
        <v>-192.63124999999999</v>
      </c>
    </row>
    <row r="111" spans="1:1" x14ac:dyDescent="0.35">
      <c r="A111">
        <v>-193.35911999999999</v>
      </c>
    </row>
    <row r="112" spans="1:1" x14ac:dyDescent="0.35">
      <c r="A112">
        <v>-193.63676000000001</v>
      </c>
    </row>
    <row r="113" spans="1:1" x14ac:dyDescent="0.35">
      <c r="A113">
        <v>-193.96915999999999</v>
      </c>
    </row>
    <row r="114" spans="1:1" x14ac:dyDescent="0.35">
      <c r="A114">
        <v>-194.30986999999999</v>
      </c>
    </row>
    <row r="115" spans="1:1" x14ac:dyDescent="0.35">
      <c r="A115">
        <v>-194.35966999999999</v>
      </c>
    </row>
    <row r="116" spans="1:1" x14ac:dyDescent="0.35">
      <c r="A116">
        <v>-194.52547000000001</v>
      </c>
    </row>
    <row r="117" spans="1:1" x14ac:dyDescent="0.35">
      <c r="A117">
        <v>-194.64401000000001</v>
      </c>
    </row>
    <row r="118" spans="1:1" x14ac:dyDescent="0.35">
      <c r="A118">
        <v>-194.69355999999999</v>
      </c>
    </row>
    <row r="119" spans="1:1" x14ac:dyDescent="0.35">
      <c r="A119">
        <v>-194.79721000000001</v>
      </c>
    </row>
    <row r="120" spans="1:1" x14ac:dyDescent="0.35">
      <c r="A120">
        <v>-195.0412</v>
      </c>
    </row>
    <row r="121" spans="1:1" x14ac:dyDescent="0.35">
      <c r="A121">
        <v>-195.23194000000001</v>
      </c>
    </row>
    <row r="122" spans="1:1" x14ac:dyDescent="0.35">
      <c r="A122">
        <v>-195.31592000000001</v>
      </c>
    </row>
    <row r="123" spans="1:1" x14ac:dyDescent="0.35">
      <c r="A123">
        <v>-195.52054000000001</v>
      </c>
    </row>
    <row r="124" spans="1:1" x14ac:dyDescent="0.35">
      <c r="A124">
        <v>-195.75803999999999</v>
      </c>
    </row>
    <row r="125" spans="1:1" x14ac:dyDescent="0.35">
      <c r="A125">
        <v>-196.28638000000001</v>
      </c>
    </row>
    <row r="126" spans="1:1" x14ac:dyDescent="0.35">
      <c r="A126">
        <v>-196.41797</v>
      </c>
    </row>
    <row r="127" spans="1:1" x14ac:dyDescent="0.35">
      <c r="A127">
        <v>-196.71749</v>
      </c>
    </row>
    <row r="128" spans="1:1" x14ac:dyDescent="0.35">
      <c r="A128">
        <v>-197.14268999999999</v>
      </c>
    </row>
    <row r="129" spans="1:1" x14ac:dyDescent="0.35">
      <c r="A129">
        <v>-197.33530999999999</v>
      </c>
    </row>
    <row r="130" spans="1:1" x14ac:dyDescent="0.35">
      <c r="A130">
        <v>-197.42101</v>
      </c>
    </row>
    <row r="131" spans="1:1" x14ac:dyDescent="0.35">
      <c r="A131">
        <v>-197.51850999999999</v>
      </c>
    </row>
    <row r="132" spans="1:1" x14ac:dyDescent="0.35">
      <c r="A132">
        <v>-197.54472000000001</v>
      </c>
    </row>
    <row r="133" spans="1:1" x14ac:dyDescent="0.35">
      <c r="A133">
        <v>-197.68914000000001</v>
      </c>
    </row>
    <row r="134" spans="1:1" x14ac:dyDescent="0.35">
      <c r="A134">
        <v>-198.17618999999999</v>
      </c>
    </row>
    <row r="135" spans="1:1" x14ac:dyDescent="0.35">
      <c r="A135">
        <v>-198.42533</v>
      </c>
    </row>
    <row r="136" spans="1:1" x14ac:dyDescent="0.35">
      <c r="A136">
        <v>-198.90171000000001</v>
      </c>
    </row>
    <row r="137" spans="1:1" x14ac:dyDescent="0.35">
      <c r="A137">
        <v>-199.24163999999999</v>
      </c>
    </row>
    <row r="138" spans="1:1" x14ac:dyDescent="0.35">
      <c r="A138">
        <v>-199.30959999999999</v>
      </c>
    </row>
    <row r="139" spans="1:1" x14ac:dyDescent="0.35">
      <c r="A139">
        <v>-199.41067000000001</v>
      </c>
    </row>
    <row r="140" spans="1:1" x14ac:dyDescent="0.35">
      <c r="A140">
        <v>-199.52091999999999</v>
      </c>
    </row>
    <row r="141" spans="1:1" x14ac:dyDescent="0.35">
      <c r="A141">
        <v>-200.14780999999999</v>
      </c>
    </row>
    <row r="142" spans="1:1" x14ac:dyDescent="0.35">
      <c r="A142">
        <v>-200.31416999999999</v>
      </c>
    </row>
    <row r="143" spans="1:1" x14ac:dyDescent="0.35">
      <c r="A143">
        <v>-200.32065</v>
      </c>
    </row>
    <row r="144" spans="1:1" x14ac:dyDescent="0.35">
      <c r="A144">
        <v>-200.38451000000001</v>
      </c>
    </row>
    <row r="145" spans="1:1" x14ac:dyDescent="0.35">
      <c r="A145">
        <v>-200.88117</v>
      </c>
    </row>
    <row r="146" spans="1:1" x14ac:dyDescent="0.35">
      <c r="A146">
        <v>-201.26157000000001</v>
      </c>
    </row>
    <row r="147" spans="1:1" x14ac:dyDescent="0.35">
      <c r="A147">
        <v>-201.50126</v>
      </c>
    </row>
    <row r="148" spans="1:1" x14ac:dyDescent="0.35">
      <c r="A148">
        <v>-201.62334000000001</v>
      </c>
    </row>
    <row r="149" spans="1:1" x14ac:dyDescent="0.35">
      <c r="A149">
        <v>-202.11436</v>
      </c>
    </row>
    <row r="150" spans="1:1" x14ac:dyDescent="0.35">
      <c r="A150">
        <v>-202.9538</v>
      </c>
    </row>
    <row r="151" spans="1:1" x14ac:dyDescent="0.35">
      <c r="A151">
        <v>-202.97443999999999</v>
      </c>
    </row>
    <row r="152" spans="1:1" x14ac:dyDescent="0.35">
      <c r="A152">
        <v>-203.822</v>
      </c>
    </row>
    <row r="153" spans="1:1" x14ac:dyDescent="0.35">
      <c r="A153">
        <v>-203.85645</v>
      </c>
    </row>
    <row r="154" spans="1:1" x14ac:dyDescent="0.35">
      <c r="A154">
        <v>-204.16296</v>
      </c>
    </row>
    <row r="155" spans="1:1" x14ac:dyDescent="0.35">
      <c r="A155">
        <v>-204.81131999999999</v>
      </c>
    </row>
    <row r="156" spans="1:1" x14ac:dyDescent="0.35">
      <c r="A156">
        <v>-205.02024</v>
      </c>
    </row>
    <row r="157" spans="1:1" x14ac:dyDescent="0.35">
      <c r="A157">
        <v>-205.14228</v>
      </c>
    </row>
    <row r="158" spans="1:1" x14ac:dyDescent="0.35">
      <c r="A158">
        <v>-205.38983999999999</v>
      </c>
    </row>
    <row r="159" spans="1:1" x14ac:dyDescent="0.35">
      <c r="A159">
        <v>-205.74847</v>
      </c>
    </row>
    <row r="160" spans="1:1" x14ac:dyDescent="0.35">
      <c r="A160">
        <v>-205.78838999999999</v>
      </c>
    </row>
    <row r="161" spans="1:1" x14ac:dyDescent="0.35">
      <c r="A161">
        <v>-206.16135</v>
      </c>
    </row>
    <row r="162" spans="1:1" x14ac:dyDescent="0.35">
      <c r="A162">
        <v>-206.43729999999999</v>
      </c>
    </row>
    <row r="163" spans="1:1" x14ac:dyDescent="0.35">
      <c r="A163">
        <v>-206.709</v>
      </c>
    </row>
    <row r="164" spans="1:1" x14ac:dyDescent="0.35">
      <c r="A164">
        <v>-206.76888</v>
      </c>
    </row>
    <row r="165" spans="1:1" x14ac:dyDescent="0.35">
      <c r="A165">
        <v>-207.58751000000001</v>
      </c>
    </row>
    <row r="166" spans="1:1" x14ac:dyDescent="0.35">
      <c r="A166">
        <v>-207.76910000000001</v>
      </c>
    </row>
    <row r="167" spans="1:1" x14ac:dyDescent="0.35">
      <c r="A167">
        <v>-207.83161999999999</v>
      </c>
    </row>
    <row r="168" spans="1:1" x14ac:dyDescent="0.35">
      <c r="A168">
        <v>-208.09725</v>
      </c>
    </row>
    <row r="169" spans="1:1" x14ac:dyDescent="0.35">
      <c r="A169">
        <v>-208.24113</v>
      </c>
    </row>
    <row r="170" spans="1:1" x14ac:dyDescent="0.35">
      <c r="A170">
        <v>-209.13228000000001</v>
      </c>
    </row>
    <row r="171" spans="1:1" x14ac:dyDescent="0.35">
      <c r="A171">
        <v>-209.28702999999999</v>
      </c>
    </row>
    <row r="172" spans="1:1" x14ac:dyDescent="0.35">
      <c r="A172">
        <v>-209.30807999999999</v>
      </c>
    </row>
    <row r="173" spans="1:1" x14ac:dyDescent="0.35">
      <c r="A173">
        <v>-209.30840000000001</v>
      </c>
    </row>
    <row r="174" spans="1:1" x14ac:dyDescent="0.35">
      <c r="A174">
        <v>-209.34238999999999</v>
      </c>
    </row>
    <row r="175" spans="1:1" x14ac:dyDescent="0.35">
      <c r="A175">
        <v>-210.26943</v>
      </c>
    </row>
    <row r="176" spans="1:1" x14ac:dyDescent="0.35">
      <c r="A176">
        <v>-210.43278000000001</v>
      </c>
    </row>
    <row r="177" spans="1:1" x14ac:dyDescent="0.35">
      <c r="A177">
        <v>-210.48513</v>
      </c>
    </row>
    <row r="178" spans="1:1" x14ac:dyDescent="0.35">
      <c r="A178">
        <v>-210.66712999999999</v>
      </c>
    </row>
    <row r="179" spans="1:1" x14ac:dyDescent="0.35">
      <c r="A179">
        <v>-211.10649000000001</v>
      </c>
    </row>
    <row r="180" spans="1:1" x14ac:dyDescent="0.35">
      <c r="A180">
        <v>-211.12217000000001</v>
      </c>
    </row>
    <row r="181" spans="1:1" x14ac:dyDescent="0.35">
      <c r="A181">
        <v>-211.91171</v>
      </c>
    </row>
    <row r="182" spans="1:1" x14ac:dyDescent="0.35">
      <c r="A182">
        <v>-212.4196</v>
      </c>
    </row>
    <row r="183" spans="1:1" x14ac:dyDescent="0.35">
      <c r="A183">
        <v>-213.17765</v>
      </c>
    </row>
    <row r="184" spans="1:1" x14ac:dyDescent="0.35">
      <c r="A184">
        <v>-213.95394999999999</v>
      </c>
    </row>
    <row r="185" spans="1:1" x14ac:dyDescent="0.35">
      <c r="A185">
        <v>-214.35606000000001</v>
      </c>
    </row>
    <row r="186" spans="1:1" x14ac:dyDescent="0.35">
      <c r="A186">
        <v>-214.38498000000001</v>
      </c>
    </row>
    <row r="187" spans="1:1" x14ac:dyDescent="0.35">
      <c r="A187">
        <v>-214.76862</v>
      </c>
    </row>
    <row r="188" spans="1:1" x14ac:dyDescent="0.35">
      <c r="A188">
        <v>-214.79298</v>
      </c>
    </row>
    <row r="189" spans="1:1" x14ac:dyDescent="0.35">
      <c r="A189">
        <v>-214.89724000000001</v>
      </c>
    </row>
    <row r="190" spans="1:1" x14ac:dyDescent="0.35">
      <c r="A190">
        <v>-215.10436999999999</v>
      </c>
    </row>
    <row r="191" spans="1:1" x14ac:dyDescent="0.35">
      <c r="A191">
        <v>-215.25668999999999</v>
      </c>
    </row>
    <row r="192" spans="1:1" x14ac:dyDescent="0.35">
      <c r="A192">
        <v>-215.52753999999999</v>
      </c>
    </row>
    <row r="193" spans="1:1" x14ac:dyDescent="0.35">
      <c r="A193">
        <v>-215.63847999999999</v>
      </c>
    </row>
    <row r="194" spans="1:1" x14ac:dyDescent="0.35">
      <c r="A194">
        <v>-216.30817999999999</v>
      </c>
    </row>
    <row r="195" spans="1:1" x14ac:dyDescent="0.35">
      <c r="A195">
        <v>-216.45050000000001</v>
      </c>
    </row>
    <row r="196" spans="1:1" x14ac:dyDescent="0.35">
      <c r="A196">
        <v>-217.17209</v>
      </c>
    </row>
    <row r="197" spans="1:1" x14ac:dyDescent="0.35">
      <c r="A197">
        <v>-217.25862000000001</v>
      </c>
    </row>
    <row r="198" spans="1:1" x14ac:dyDescent="0.35">
      <c r="A198">
        <v>-217.34424999999999</v>
      </c>
    </row>
    <row r="199" spans="1:1" x14ac:dyDescent="0.35">
      <c r="A199">
        <v>-217.97769</v>
      </c>
    </row>
    <row r="200" spans="1:1" x14ac:dyDescent="0.35">
      <c r="A200">
        <v>-218.02323999999999</v>
      </c>
    </row>
    <row r="201" spans="1:1" x14ac:dyDescent="0.35">
      <c r="A201">
        <v>-218.06310999999999</v>
      </c>
    </row>
    <row r="202" spans="1:1" x14ac:dyDescent="0.35">
      <c r="A202">
        <v>-218.53675000000001</v>
      </c>
    </row>
    <row r="203" spans="1:1" x14ac:dyDescent="0.35">
      <c r="A203">
        <v>-218.95331999999999</v>
      </c>
    </row>
    <row r="204" spans="1:1" x14ac:dyDescent="0.35">
      <c r="A204">
        <v>-219.45975999999999</v>
      </c>
    </row>
    <row r="205" spans="1:1" x14ac:dyDescent="0.35">
      <c r="A205">
        <v>-219.67413999999999</v>
      </c>
    </row>
    <row r="206" spans="1:1" x14ac:dyDescent="0.35">
      <c r="A206">
        <v>-219.69548</v>
      </c>
    </row>
    <row r="207" spans="1:1" x14ac:dyDescent="0.35">
      <c r="A207">
        <v>-220.14612</v>
      </c>
    </row>
    <row r="208" spans="1:1" x14ac:dyDescent="0.35">
      <c r="A208">
        <v>-220.33163999999999</v>
      </c>
    </row>
    <row r="209" spans="1:1" x14ac:dyDescent="0.35">
      <c r="A209">
        <v>-220.40601000000001</v>
      </c>
    </row>
    <row r="210" spans="1:1" x14ac:dyDescent="0.35">
      <c r="A210">
        <v>-220.66858999999999</v>
      </c>
    </row>
    <row r="211" spans="1:1" x14ac:dyDescent="0.35">
      <c r="A211">
        <v>-221.10476</v>
      </c>
    </row>
    <row r="212" spans="1:1" x14ac:dyDescent="0.35">
      <c r="A212">
        <v>-221.40951999999999</v>
      </c>
    </row>
    <row r="213" spans="1:1" x14ac:dyDescent="0.35">
      <c r="A213">
        <v>-221.81211999999999</v>
      </c>
    </row>
    <row r="214" spans="1:1" x14ac:dyDescent="0.35">
      <c r="A214">
        <v>-222.52351999999999</v>
      </c>
    </row>
    <row r="215" spans="1:1" x14ac:dyDescent="0.35">
      <c r="A215">
        <v>-222.53322</v>
      </c>
    </row>
    <row r="216" spans="1:1" x14ac:dyDescent="0.35">
      <c r="A216">
        <v>-222.85971000000001</v>
      </c>
    </row>
    <row r="217" spans="1:1" x14ac:dyDescent="0.35">
      <c r="A217">
        <v>-223.2089</v>
      </c>
    </row>
    <row r="218" spans="1:1" x14ac:dyDescent="0.35">
      <c r="A218">
        <v>-223.55475999999999</v>
      </c>
    </row>
    <row r="219" spans="1:1" x14ac:dyDescent="0.35">
      <c r="A219">
        <v>-223.80461</v>
      </c>
    </row>
    <row r="220" spans="1:1" x14ac:dyDescent="0.35">
      <c r="A220">
        <v>-224.44407000000001</v>
      </c>
    </row>
    <row r="221" spans="1:1" x14ac:dyDescent="0.35">
      <c r="A221">
        <v>-224.50161</v>
      </c>
    </row>
    <row r="222" spans="1:1" x14ac:dyDescent="0.35">
      <c r="A222">
        <v>-226.44592</v>
      </c>
    </row>
    <row r="223" spans="1:1" x14ac:dyDescent="0.35">
      <c r="A223">
        <v>-226.48373000000001</v>
      </c>
    </row>
    <row r="224" spans="1:1" x14ac:dyDescent="0.35">
      <c r="A224">
        <v>-226.91718</v>
      </c>
    </row>
    <row r="225" spans="1:1" x14ac:dyDescent="0.35">
      <c r="A225">
        <v>-227.12200999999999</v>
      </c>
    </row>
    <row r="226" spans="1:1" x14ac:dyDescent="0.35">
      <c r="A226">
        <v>-227.3723</v>
      </c>
    </row>
    <row r="227" spans="1:1" x14ac:dyDescent="0.35">
      <c r="A227">
        <v>-228.14366999999999</v>
      </c>
    </row>
    <row r="228" spans="1:1" x14ac:dyDescent="0.35">
      <c r="A228">
        <v>-229.07751999999999</v>
      </c>
    </row>
    <row r="229" spans="1:1" x14ac:dyDescent="0.35">
      <c r="A229">
        <v>-229.33662000000001</v>
      </c>
    </row>
    <row r="230" spans="1:1" x14ac:dyDescent="0.35">
      <c r="A230">
        <v>-229.35380000000001</v>
      </c>
    </row>
    <row r="231" spans="1:1" x14ac:dyDescent="0.35">
      <c r="A231">
        <v>-229.54599999999999</v>
      </c>
    </row>
    <row r="232" spans="1:1" x14ac:dyDescent="0.35">
      <c r="A232">
        <v>-229.73271</v>
      </c>
    </row>
    <row r="233" spans="1:1" x14ac:dyDescent="0.35">
      <c r="A233">
        <v>-232.43027000000001</v>
      </c>
    </row>
    <row r="234" spans="1:1" x14ac:dyDescent="0.35">
      <c r="A234">
        <v>-234.37439000000001</v>
      </c>
    </row>
    <row r="235" spans="1:1" x14ac:dyDescent="0.35">
      <c r="A235">
        <v>-235.34061</v>
      </c>
    </row>
    <row r="236" spans="1:1" x14ac:dyDescent="0.35">
      <c r="A236">
        <v>-235.50131999999999</v>
      </c>
    </row>
    <row r="237" spans="1:1" x14ac:dyDescent="0.35">
      <c r="A237">
        <v>-235.50361000000001</v>
      </c>
    </row>
    <row r="238" spans="1:1" x14ac:dyDescent="0.35">
      <c r="A238">
        <v>-235.77542</v>
      </c>
    </row>
    <row r="239" spans="1:1" x14ac:dyDescent="0.35">
      <c r="A239">
        <v>-237.21589</v>
      </c>
    </row>
    <row r="240" spans="1:1" x14ac:dyDescent="0.35">
      <c r="A240">
        <v>-237.28181000000001</v>
      </c>
    </row>
    <row r="241" spans="1:1" x14ac:dyDescent="0.35">
      <c r="A241">
        <v>-238.56603999999999</v>
      </c>
    </row>
    <row r="242" spans="1:1" x14ac:dyDescent="0.35">
      <c r="A242">
        <v>-239.25020000000001</v>
      </c>
    </row>
    <row r="243" spans="1:1" x14ac:dyDescent="0.35">
      <c r="A243">
        <v>-240.15231</v>
      </c>
    </row>
    <row r="244" spans="1:1" x14ac:dyDescent="0.35">
      <c r="A244">
        <v>-240.69345999999999</v>
      </c>
    </row>
    <row r="245" spans="1:1" x14ac:dyDescent="0.35">
      <c r="A245">
        <v>-240.71879000000001</v>
      </c>
    </row>
    <row r="246" spans="1:1" x14ac:dyDescent="0.35">
      <c r="A246">
        <v>-241.59322</v>
      </c>
    </row>
    <row r="247" spans="1:1" x14ac:dyDescent="0.35">
      <c r="A247">
        <v>-244.81259</v>
      </c>
    </row>
    <row r="248" spans="1:1" x14ac:dyDescent="0.35">
      <c r="A248">
        <v>-247.43074999999999</v>
      </c>
    </row>
    <row r="249" spans="1:1" x14ac:dyDescent="0.35">
      <c r="A249">
        <v>-249.55529999999999</v>
      </c>
    </row>
    <row r="250" spans="1:1" x14ac:dyDescent="0.35">
      <c r="A250">
        <v>-250.05664999999999</v>
      </c>
    </row>
    <row r="251" spans="1:1" x14ac:dyDescent="0.35">
      <c r="A251">
        <v>-252.65694999999999</v>
      </c>
    </row>
    <row r="252" spans="1:1" x14ac:dyDescent="0.35">
      <c r="A252">
        <v>-253.69215</v>
      </c>
    </row>
    <row r="253" spans="1:1" x14ac:dyDescent="0.35">
      <c r="A253">
        <v>-256.48196000000002</v>
      </c>
    </row>
    <row r="254" spans="1:1" x14ac:dyDescent="0.35">
      <c r="A254">
        <v>-257.50096000000002</v>
      </c>
    </row>
    <row r="255" spans="1:1" x14ac:dyDescent="0.35">
      <c r="A255" s="2">
        <v>-258.37319000000002</v>
      </c>
    </row>
    <row r="256" spans="1:1" x14ac:dyDescent="0.35">
      <c r="A256" s="3">
        <v>-298.15691500000003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6"/>
  <sheetViews>
    <sheetView workbookViewId="0">
      <selection activeCell="F29" sqref="F29"/>
    </sheetView>
  </sheetViews>
  <sheetFormatPr defaultRowHeight="14.5" x14ac:dyDescent="0.35"/>
  <cols>
    <col min="1" max="1" width="18.26953125" customWidth="1"/>
  </cols>
  <sheetData>
    <row r="1" spans="1:1" x14ac:dyDescent="0.35">
      <c r="A1" s="2">
        <v>-137.08519999999999</v>
      </c>
    </row>
    <row r="2" spans="1:1" x14ac:dyDescent="0.35">
      <c r="A2">
        <v>-139.36921000000001</v>
      </c>
    </row>
    <row r="3" spans="1:1" x14ac:dyDescent="0.35">
      <c r="A3">
        <v>-140.99036000000001</v>
      </c>
    </row>
    <row r="4" spans="1:1" x14ac:dyDescent="0.35">
      <c r="A4">
        <v>-141.86377999999999</v>
      </c>
    </row>
    <row r="5" spans="1:1" x14ac:dyDescent="0.35">
      <c r="A5">
        <v>-145.67920000000001</v>
      </c>
    </row>
    <row r="6" spans="1:1" x14ac:dyDescent="0.35">
      <c r="A6">
        <v>-153.98455000000001</v>
      </c>
    </row>
    <row r="7" spans="1:1" x14ac:dyDescent="0.35">
      <c r="A7">
        <v>-157.5669</v>
      </c>
    </row>
    <row r="8" spans="1:1" x14ac:dyDescent="0.35">
      <c r="A8">
        <v>-158.05626000000001</v>
      </c>
    </row>
    <row r="9" spans="1:1" x14ac:dyDescent="0.35">
      <c r="A9">
        <v>-158.31336999999999</v>
      </c>
    </row>
    <row r="10" spans="1:1" x14ac:dyDescent="0.35">
      <c r="A10">
        <v>-158.41753</v>
      </c>
    </row>
    <row r="11" spans="1:1" x14ac:dyDescent="0.35">
      <c r="A11">
        <v>-158.92053000000001</v>
      </c>
    </row>
    <row r="12" spans="1:1" x14ac:dyDescent="0.35">
      <c r="A12">
        <v>-160.42078000000001</v>
      </c>
    </row>
    <row r="13" spans="1:1" x14ac:dyDescent="0.35">
      <c r="A13">
        <v>-160.55188999999999</v>
      </c>
    </row>
    <row r="14" spans="1:1" x14ac:dyDescent="0.35">
      <c r="A14">
        <v>-161.82995</v>
      </c>
    </row>
    <row r="15" spans="1:1" x14ac:dyDescent="0.35">
      <c r="A15">
        <v>-161.86242999999999</v>
      </c>
    </row>
    <row r="16" spans="1:1" x14ac:dyDescent="0.35">
      <c r="A16">
        <v>-162.63326000000001</v>
      </c>
    </row>
    <row r="17" spans="1:1" x14ac:dyDescent="0.35">
      <c r="A17">
        <v>-162.72653</v>
      </c>
    </row>
    <row r="18" spans="1:1" x14ac:dyDescent="0.35">
      <c r="A18">
        <v>-163.024</v>
      </c>
    </row>
    <row r="19" spans="1:1" x14ac:dyDescent="0.35">
      <c r="A19">
        <v>-165.45999</v>
      </c>
    </row>
    <row r="20" spans="1:1" x14ac:dyDescent="0.35">
      <c r="A20">
        <v>-165.84979999999999</v>
      </c>
    </row>
    <row r="21" spans="1:1" x14ac:dyDescent="0.35">
      <c r="A21">
        <v>-166.50283999999999</v>
      </c>
    </row>
    <row r="22" spans="1:1" x14ac:dyDescent="0.35">
      <c r="A22">
        <v>-166.55653000000001</v>
      </c>
    </row>
    <row r="23" spans="1:1" x14ac:dyDescent="0.35">
      <c r="A23">
        <v>-167.93626</v>
      </c>
    </row>
    <row r="24" spans="1:1" x14ac:dyDescent="0.35">
      <c r="A24">
        <v>-169.10562999999999</v>
      </c>
    </row>
    <row r="25" spans="1:1" x14ac:dyDescent="0.35">
      <c r="A25">
        <v>-169.16864000000001</v>
      </c>
    </row>
    <row r="26" spans="1:1" x14ac:dyDescent="0.35">
      <c r="A26">
        <v>-169.28581</v>
      </c>
    </row>
    <row r="27" spans="1:1" x14ac:dyDescent="0.35">
      <c r="A27">
        <v>-169.77315999999999</v>
      </c>
    </row>
    <row r="28" spans="1:1" x14ac:dyDescent="0.35">
      <c r="A28">
        <v>-169.84823</v>
      </c>
    </row>
    <row r="29" spans="1:1" x14ac:dyDescent="0.35">
      <c r="A29">
        <v>-169.99411000000001</v>
      </c>
    </row>
    <row r="30" spans="1:1" x14ac:dyDescent="0.35">
      <c r="A30">
        <v>-170.06833</v>
      </c>
    </row>
    <row r="31" spans="1:1" x14ac:dyDescent="0.35">
      <c r="A31">
        <v>-170.1335</v>
      </c>
    </row>
    <row r="32" spans="1:1" x14ac:dyDescent="0.35">
      <c r="A32">
        <v>-170.16525999999999</v>
      </c>
    </row>
    <row r="33" spans="1:1" x14ac:dyDescent="0.35">
      <c r="A33">
        <v>-170.37559999999999</v>
      </c>
    </row>
    <row r="34" spans="1:1" x14ac:dyDescent="0.35">
      <c r="A34">
        <v>-170.41707</v>
      </c>
    </row>
    <row r="35" spans="1:1" x14ac:dyDescent="0.35">
      <c r="A35">
        <v>-170.57316</v>
      </c>
    </row>
    <row r="36" spans="1:1" x14ac:dyDescent="0.35">
      <c r="A36">
        <v>-171.60575</v>
      </c>
    </row>
    <row r="37" spans="1:1" x14ac:dyDescent="0.35">
      <c r="A37">
        <v>-171.98043999999999</v>
      </c>
    </row>
    <row r="38" spans="1:1" x14ac:dyDescent="0.35">
      <c r="A38">
        <v>-172.29156</v>
      </c>
    </row>
    <row r="39" spans="1:1" x14ac:dyDescent="0.35">
      <c r="A39">
        <v>-173.03496000000001</v>
      </c>
    </row>
    <row r="40" spans="1:1" x14ac:dyDescent="0.35">
      <c r="A40">
        <v>-174.15305000000001</v>
      </c>
    </row>
    <row r="41" spans="1:1" x14ac:dyDescent="0.35">
      <c r="A41">
        <v>-174.70486</v>
      </c>
    </row>
    <row r="42" spans="1:1" x14ac:dyDescent="0.35">
      <c r="A42">
        <v>-174.72502</v>
      </c>
    </row>
    <row r="43" spans="1:1" x14ac:dyDescent="0.35">
      <c r="A43">
        <v>-175.39637999999999</v>
      </c>
    </row>
    <row r="44" spans="1:1" x14ac:dyDescent="0.35">
      <c r="A44">
        <v>-176.61699999999999</v>
      </c>
    </row>
    <row r="45" spans="1:1" x14ac:dyDescent="0.35">
      <c r="A45">
        <v>-176.71924999999999</v>
      </c>
    </row>
    <row r="46" spans="1:1" x14ac:dyDescent="0.35">
      <c r="A46">
        <v>-176.77582000000001</v>
      </c>
    </row>
    <row r="47" spans="1:1" x14ac:dyDescent="0.35">
      <c r="A47">
        <v>-176.8647</v>
      </c>
    </row>
    <row r="48" spans="1:1" x14ac:dyDescent="0.35">
      <c r="A48">
        <v>-177.88256999999999</v>
      </c>
    </row>
    <row r="49" spans="1:1" x14ac:dyDescent="0.35">
      <c r="A49">
        <v>-177.92663999999999</v>
      </c>
    </row>
    <row r="50" spans="1:1" x14ac:dyDescent="0.35">
      <c r="A50">
        <v>-178.02456000000001</v>
      </c>
    </row>
    <row r="51" spans="1:1" x14ac:dyDescent="0.35">
      <c r="A51">
        <v>-178.05184</v>
      </c>
    </row>
    <row r="52" spans="1:1" x14ac:dyDescent="0.35">
      <c r="A52">
        <v>-178.75915000000001</v>
      </c>
    </row>
    <row r="53" spans="1:1" x14ac:dyDescent="0.35">
      <c r="A53">
        <v>-179.12178</v>
      </c>
    </row>
    <row r="54" spans="1:1" x14ac:dyDescent="0.35">
      <c r="A54">
        <v>-179.49571</v>
      </c>
    </row>
    <row r="55" spans="1:1" x14ac:dyDescent="0.35">
      <c r="A55">
        <v>-180.00736000000001</v>
      </c>
    </row>
    <row r="56" spans="1:1" x14ac:dyDescent="0.35">
      <c r="A56">
        <v>-180.28596999999999</v>
      </c>
    </row>
    <row r="57" spans="1:1" x14ac:dyDescent="0.35">
      <c r="A57">
        <v>-180.32795999999999</v>
      </c>
    </row>
    <row r="58" spans="1:1" x14ac:dyDescent="0.35">
      <c r="A58">
        <v>-180.42440999999999</v>
      </c>
    </row>
    <row r="59" spans="1:1" x14ac:dyDescent="0.35">
      <c r="A59">
        <v>-180.46866</v>
      </c>
    </row>
    <row r="60" spans="1:1" x14ac:dyDescent="0.35">
      <c r="A60">
        <v>-180.57083</v>
      </c>
    </row>
    <row r="61" spans="1:1" x14ac:dyDescent="0.35">
      <c r="A61">
        <v>-180.63816</v>
      </c>
    </row>
    <row r="62" spans="1:1" x14ac:dyDescent="0.35">
      <c r="A62">
        <v>-181.40479999999999</v>
      </c>
    </row>
    <row r="63" spans="1:1" x14ac:dyDescent="0.35">
      <c r="A63">
        <v>-181.65270000000001</v>
      </c>
    </row>
    <row r="64" spans="1:1" x14ac:dyDescent="0.35">
      <c r="A64">
        <v>-181.96986999999999</v>
      </c>
    </row>
    <row r="65" spans="1:1" x14ac:dyDescent="0.35">
      <c r="A65">
        <v>-182.60252</v>
      </c>
    </row>
    <row r="66" spans="1:1" x14ac:dyDescent="0.35">
      <c r="A66">
        <v>-182.65412000000001</v>
      </c>
    </row>
    <row r="67" spans="1:1" x14ac:dyDescent="0.35">
      <c r="A67">
        <v>-182.68736999999999</v>
      </c>
    </row>
    <row r="68" spans="1:1" x14ac:dyDescent="0.35">
      <c r="A68">
        <v>-182.81802999999999</v>
      </c>
    </row>
    <row r="69" spans="1:1" x14ac:dyDescent="0.35">
      <c r="A69">
        <v>-183.06442999999999</v>
      </c>
    </row>
    <row r="70" spans="1:1" x14ac:dyDescent="0.35">
      <c r="A70">
        <v>-183.1189</v>
      </c>
    </row>
    <row r="71" spans="1:1" x14ac:dyDescent="0.35">
      <c r="A71">
        <v>-183.59271000000001</v>
      </c>
    </row>
    <row r="72" spans="1:1" x14ac:dyDescent="0.35">
      <c r="A72">
        <v>-183.67601999999999</v>
      </c>
    </row>
    <row r="73" spans="1:1" x14ac:dyDescent="0.35">
      <c r="A73">
        <v>-183.78648000000001</v>
      </c>
    </row>
    <row r="74" spans="1:1" x14ac:dyDescent="0.35">
      <c r="A74">
        <v>-183.90795</v>
      </c>
    </row>
    <row r="75" spans="1:1" x14ac:dyDescent="0.35">
      <c r="A75">
        <v>-184.48598000000001</v>
      </c>
    </row>
    <row r="76" spans="1:1" x14ac:dyDescent="0.35">
      <c r="A76">
        <v>-185.20409000000001</v>
      </c>
    </row>
    <row r="77" spans="1:1" x14ac:dyDescent="0.35">
      <c r="A77">
        <v>-185.21599000000001</v>
      </c>
    </row>
    <row r="78" spans="1:1" x14ac:dyDescent="0.35">
      <c r="A78">
        <v>-185.33734000000001</v>
      </c>
    </row>
    <row r="79" spans="1:1" x14ac:dyDescent="0.35">
      <c r="A79">
        <v>-185.35730000000001</v>
      </c>
    </row>
    <row r="80" spans="1:1" x14ac:dyDescent="0.35">
      <c r="A80">
        <v>-185.4392</v>
      </c>
    </row>
    <row r="81" spans="1:1" x14ac:dyDescent="0.35">
      <c r="A81">
        <v>-185.60686000000001</v>
      </c>
    </row>
    <row r="82" spans="1:1" x14ac:dyDescent="0.35">
      <c r="A82">
        <v>-185.68647999999999</v>
      </c>
    </row>
    <row r="83" spans="1:1" x14ac:dyDescent="0.35">
      <c r="A83">
        <v>-185.74993000000001</v>
      </c>
    </row>
    <row r="84" spans="1:1" x14ac:dyDescent="0.35">
      <c r="A84">
        <v>-186.55457000000001</v>
      </c>
    </row>
    <row r="85" spans="1:1" x14ac:dyDescent="0.35">
      <c r="A85">
        <v>-186.72926000000001</v>
      </c>
    </row>
    <row r="86" spans="1:1" x14ac:dyDescent="0.35">
      <c r="A86">
        <v>-186.77108000000001</v>
      </c>
    </row>
    <row r="87" spans="1:1" x14ac:dyDescent="0.35">
      <c r="A87">
        <v>-186.93029000000001</v>
      </c>
    </row>
    <row r="88" spans="1:1" x14ac:dyDescent="0.35">
      <c r="A88">
        <v>-187.10572999999999</v>
      </c>
    </row>
    <row r="89" spans="1:1" x14ac:dyDescent="0.35">
      <c r="A89">
        <v>-187.12542999999999</v>
      </c>
    </row>
    <row r="90" spans="1:1" x14ac:dyDescent="0.35">
      <c r="A90">
        <v>-187.83053000000001</v>
      </c>
    </row>
    <row r="91" spans="1:1" x14ac:dyDescent="0.35">
      <c r="A91">
        <v>-187.88729000000001</v>
      </c>
    </row>
    <row r="92" spans="1:1" x14ac:dyDescent="0.35">
      <c r="A92">
        <v>-187.93116000000001</v>
      </c>
    </row>
    <row r="93" spans="1:1" x14ac:dyDescent="0.35">
      <c r="A93">
        <v>-188.05815999999999</v>
      </c>
    </row>
    <row r="94" spans="1:1" x14ac:dyDescent="0.35">
      <c r="A94">
        <v>-188.13155</v>
      </c>
    </row>
    <row r="95" spans="1:1" x14ac:dyDescent="0.35">
      <c r="A95">
        <v>-188.2182</v>
      </c>
    </row>
    <row r="96" spans="1:1" x14ac:dyDescent="0.35">
      <c r="A96">
        <v>-188.54057</v>
      </c>
    </row>
    <row r="97" spans="1:1" x14ac:dyDescent="0.35">
      <c r="A97">
        <v>-188.56209000000001</v>
      </c>
    </row>
    <row r="98" spans="1:1" x14ac:dyDescent="0.35">
      <c r="A98">
        <v>-188.83985000000001</v>
      </c>
    </row>
    <row r="99" spans="1:1" x14ac:dyDescent="0.35">
      <c r="A99">
        <v>-189.33541</v>
      </c>
    </row>
    <row r="100" spans="1:1" x14ac:dyDescent="0.35">
      <c r="A100">
        <v>-189.33852999999999</v>
      </c>
    </row>
    <row r="101" spans="1:1" x14ac:dyDescent="0.35">
      <c r="A101">
        <v>-189.6362</v>
      </c>
    </row>
    <row r="102" spans="1:1" x14ac:dyDescent="0.35">
      <c r="A102">
        <v>-189.91198</v>
      </c>
    </row>
    <row r="103" spans="1:1" x14ac:dyDescent="0.35">
      <c r="A103">
        <v>-190.16287</v>
      </c>
    </row>
    <row r="104" spans="1:1" x14ac:dyDescent="0.35">
      <c r="A104">
        <v>-191.06720000000001</v>
      </c>
    </row>
    <row r="105" spans="1:1" x14ac:dyDescent="0.35">
      <c r="A105">
        <v>-191.38018</v>
      </c>
    </row>
    <row r="106" spans="1:1" x14ac:dyDescent="0.35">
      <c r="A106">
        <v>-191.64949999999999</v>
      </c>
    </row>
    <row r="107" spans="1:1" x14ac:dyDescent="0.35">
      <c r="A107">
        <v>-191.67614</v>
      </c>
    </row>
    <row r="108" spans="1:1" x14ac:dyDescent="0.35">
      <c r="A108">
        <v>-191.98947000000001</v>
      </c>
    </row>
    <row r="109" spans="1:1" x14ac:dyDescent="0.35">
      <c r="A109">
        <v>-192.61843999999999</v>
      </c>
    </row>
    <row r="110" spans="1:1" x14ac:dyDescent="0.35">
      <c r="A110">
        <v>-192.63124999999999</v>
      </c>
    </row>
    <row r="111" spans="1:1" x14ac:dyDescent="0.35">
      <c r="A111">
        <v>-193.35911999999999</v>
      </c>
    </row>
    <row r="112" spans="1:1" x14ac:dyDescent="0.35">
      <c r="A112">
        <v>-193.63676000000001</v>
      </c>
    </row>
    <row r="113" spans="1:1" x14ac:dyDescent="0.35">
      <c r="A113">
        <v>-193.96915999999999</v>
      </c>
    </row>
    <row r="114" spans="1:1" x14ac:dyDescent="0.35">
      <c r="A114">
        <v>-194.30986999999999</v>
      </c>
    </row>
    <row r="115" spans="1:1" x14ac:dyDescent="0.35">
      <c r="A115">
        <v>-194.35966999999999</v>
      </c>
    </row>
    <row r="116" spans="1:1" x14ac:dyDescent="0.35">
      <c r="A116">
        <v>-194.52547000000001</v>
      </c>
    </row>
    <row r="117" spans="1:1" x14ac:dyDescent="0.35">
      <c r="A117">
        <v>-194.64401000000001</v>
      </c>
    </row>
    <row r="118" spans="1:1" x14ac:dyDescent="0.35">
      <c r="A118">
        <v>-194.69355999999999</v>
      </c>
    </row>
    <row r="119" spans="1:1" x14ac:dyDescent="0.35">
      <c r="A119">
        <v>-194.79721000000001</v>
      </c>
    </row>
    <row r="120" spans="1:1" x14ac:dyDescent="0.35">
      <c r="A120">
        <v>-195.0412</v>
      </c>
    </row>
    <row r="121" spans="1:1" x14ac:dyDescent="0.35">
      <c r="A121">
        <v>-195.23194000000001</v>
      </c>
    </row>
    <row r="122" spans="1:1" x14ac:dyDescent="0.35">
      <c r="A122">
        <v>-195.31592000000001</v>
      </c>
    </row>
    <row r="123" spans="1:1" x14ac:dyDescent="0.35">
      <c r="A123">
        <v>-195.52054000000001</v>
      </c>
    </row>
    <row r="124" spans="1:1" x14ac:dyDescent="0.35">
      <c r="A124">
        <v>-195.75803999999999</v>
      </c>
    </row>
    <row r="125" spans="1:1" x14ac:dyDescent="0.35">
      <c r="A125">
        <v>-196.28638000000001</v>
      </c>
    </row>
    <row r="126" spans="1:1" x14ac:dyDescent="0.35">
      <c r="A126">
        <v>-196.41797</v>
      </c>
    </row>
    <row r="127" spans="1:1" x14ac:dyDescent="0.35">
      <c r="A127">
        <v>-196.71749</v>
      </c>
    </row>
    <row r="128" spans="1:1" x14ac:dyDescent="0.35">
      <c r="A128">
        <v>-197.14268999999999</v>
      </c>
    </row>
    <row r="129" spans="1:1" x14ac:dyDescent="0.35">
      <c r="A129">
        <v>-197.33530999999999</v>
      </c>
    </row>
    <row r="130" spans="1:1" x14ac:dyDescent="0.35">
      <c r="A130">
        <v>-197.42101</v>
      </c>
    </row>
    <row r="131" spans="1:1" x14ac:dyDescent="0.35">
      <c r="A131">
        <v>-197.51850999999999</v>
      </c>
    </row>
    <row r="132" spans="1:1" x14ac:dyDescent="0.35">
      <c r="A132">
        <v>-197.54472000000001</v>
      </c>
    </row>
    <row r="133" spans="1:1" x14ac:dyDescent="0.35">
      <c r="A133">
        <v>-197.68914000000001</v>
      </c>
    </row>
    <row r="134" spans="1:1" x14ac:dyDescent="0.35">
      <c r="A134">
        <v>-198.17618999999999</v>
      </c>
    </row>
    <row r="135" spans="1:1" x14ac:dyDescent="0.35">
      <c r="A135">
        <v>-198.42533</v>
      </c>
    </row>
    <row r="136" spans="1:1" x14ac:dyDescent="0.35">
      <c r="A136">
        <v>-198.90171000000001</v>
      </c>
    </row>
    <row r="137" spans="1:1" x14ac:dyDescent="0.35">
      <c r="A137">
        <v>-199.24163999999999</v>
      </c>
    </row>
    <row r="138" spans="1:1" x14ac:dyDescent="0.35">
      <c r="A138">
        <v>-199.30959999999999</v>
      </c>
    </row>
    <row r="139" spans="1:1" x14ac:dyDescent="0.35">
      <c r="A139">
        <v>-199.41067000000001</v>
      </c>
    </row>
    <row r="140" spans="1:1" x14ac:dyDescent="0.35">
      <c r="A140">
        <v>-199.52091999999999</v>
      </c>
    </row>
    <row r="141" spans="1:1" x14ac:dyDescent="0.35">
      <c r="A141">
        <v>-200.14780999999999</v>
      </c>
    </row>
    <row r="142" spans="1:1" x14ac:dyDescent="0.35">
      <c r="A142">
        <v>-200.31416999999999</v>
      </c>
    </row>
    <row r="143" spans="1:1" x14ac:dyDescent="0.35">
      <c r="A143">
        <v>-200.32065</v>
      </c>
    </row>
    <row r="144" spans="1:1" x14ac:dyDescent="0.35">
      <c r="A144">
        <v>-200.38451000000001</v>
      </c>
    </row>
    <row r="145" spans="1:1" x14ac:dyDescent="0.35">
      <c r="A145">
        <v>-200.88117</v>
      </c>
    </row>
    <row r="146" spans="1:1" x14ac:dyDescent="0.35">
      <c r="A146">
        <v>-201.26157000000001</v>
      </c>
    </row>
    <row r="147" spans="1:1" x14ac:dyDescent="0.35">
      <c r="A147">
        <v>-201.50126</v>
      </c>
    </row>
    <row r="148" spans="1:1" x14ac:dyDescent="0.35">
      <c r="A148">
        <v>-201.62334000000001</v>
      </c>
    </row>
    <row r="149" spans="1:1" x14ac:dyDescent="0.35">
      <c r="A149">
        <v>-202.11436</v>
      </c>
    </row>
    <row r="150" spans="1:1" x14ac:dyDescent="0.35">
      <c r="A150">
        <v>-202.9538</v>
      </c>
    </row>
    <row r="151" spans="1:1" x14ac:dyDescent="0.35">
      <c r="A151">
        <v>-202.97443999999999</v>
      </c>
    </row>
    <row r="152" spans="1:1" x14ac:dyDescent="0.35">
      <c r="A152">
        <v>-203.822</v>
      </c>
    </row>
    <row r="153" spans="1:1" x14ac:dyDescent="0.35">
      <c r="A153">
        <v>-203.85645</v>
      </c>
    </row>
    <row r="154" spans="1:1" x14ac:dyDescent="0.35">
      <c r="A154">
        <v>-204.16296</v>
      </c>
    </row>
    <row r="155" spans="1:1" x14ac:dyDescent="0.35">
      <c r="A155">
        <v>-204.81131999999999</v>
      </c>
    </row>
    <row r="156" spans="1:1" x14ac:dyDescent="0.35">
      <c r="A156">
        <v>-205.02024</v>
      </c>
    </row>
    <row r="157" spans="1:1" x14ac:dyDescent="0.35">
      <c r="A157">
        <v>-205.14228</v>
      </c>
    </row>
    <row r="158" spans="1:1" x14ac:dyDescent="0.35">
      <c r="A158">
        <v>-205.38983999999999</v>
      </c>
    </row>
    <row r="159" spans="1:1" x14ac:dyDescent="0.35">
      <c r="A159">
        <v>-205.74847</v>
      </c>
    </row>
    <row r="160" spans="1:1" x14ac:dyDescent="0.35">
      <c r="A160">
        <v>-205.78838999999999</v>
      </c>
    </row>
    <row r="161" spans="1:1" x14ac:dyDescent="0.35">
      <c r="A161">
        <v>-206.16135</v>
      </c>
    </row>
    <row r="162" spans="1:1" x14ac:dyDescent="0.35">
      <c r="A162">
        <v>-206.43729999999999</v>
      </c>
    </row>
    <row r="163" spans="1:1" x14ac:dyDescent="0.35">
      <c r="A163">
        <v>-206.709</v>
      </c>
    </row>
    <row r="164" spans="1:1" x14ac:dyDescent="0.35">
      <c r="A164">
        <v>-206.76888</v>
      </c>
    </row>
    <row r="165" spans="1:1" x14ac:dyDescent="0.35">
      <c r="A165">
        <v>-207.58751000000001</v>
      </c>
    </row>
    <row r="166" spans="1:1" x14ac:dyDescent="0.35">
      <c r="A166">
        <v>-207.76910000000001</v>
      </c>
    </row>
    <row r="167" spans="1:1" x14ac:dyDescent="0.35">
      <c r="A167">
        <v>-207.83161999999999</v>
      </c>
    </row>
    <row r="168" spans="1:1" x14ac:dyDescent="0.35">
      <c r="A168">
        <v>-208.09725</v>
      </c>
    </row>
    <row r="169" spans="1:1" x14ac:dyDescent="0.35">
      <c r="A169">
        <v>-208.24113</v>
      </c>
    </row>
    <row r="170" spans="1:1" x14ac:dyDescent="0.35">
      <c r="A170">
        <v>-209.13228000000001</v>
      </c>
    </row>
    <row r="171" spans="1:1" x14ac:dyDescent="0.35">
      <c r="A171">
        <v>-209.28702999999999</v>
      </c>
    </row>
    <row r="172" spans="1:1" x14ac:dyDescent="0.35">
      <c r="A172">
        <v>-209.30807999999999</v>
      </c>
    </row>
    <row r="173" spans="1:1" x14ac:dyDescent="0.35">
      <c r="A173">
        <v>-209.30840000000001</v>
      </c>
    </row>
    <row r="174" spans="1:1" x14ac:dyDescent="0.35">
      <c r="A174">
        <v>-209.34238999999999</v>
      </c>
    </row>
    <row r="175" spans="1:1" x14ac:dyDescent="0.35">
      <c r="A175">
        <v>-210.26943</v>
      </c>
    </row>
    <row r="176" spans="1:1" x14ac:dyDescent="0.35">
      <c r="A176">
        <v>-210.43278000000001</v>
      </c>
    </row>
    <row r="177" spans="1:1" x14ac:dyDescent="0.35">
      <c r="A177">
        <v>-210.48513</v>
      </c>
    </row>
    <row r="178" spans="1:1" x14ac:dyDescent="0.35">
      <c r="A178">
        <v>-210.66712999999999</v>
      </c>
    </row>
    <row r="179" spans="1:1" x14ac:dyDescent="0.35">
      <c r="A179">
        <v>-211.10649000000001</v>
      </c>
    </row>
    <row r="180" spans="1:1" x14ac:dyDescent="0.35">
      <c r="A180">
        <v>-211.12217000000001</v>
      </c>
    </row>
    <row r="181" spans="1:1" x14ac:dyDescent="0.35">
      <c r="A181">
        <v>-211.91171</v>
      </c>
    </row>
    <row r="182" spans="1:1" x14ac:dyDescent="0.35">
      <c r="A182">
        <v>-212.4196</v>
      </c>
    </row>
    <row r="183" spans="1:1" x14ac:dyDescent="0.35">
      <c r="A183">
        <v>-213.17765</v>
      </c>
    </row>
    <row r="184" spans="1:1" x14ac:dyDescent="0.35">
      <c r="A184">
        <v>-213.95394999999999</v>
      </c>
    </row>
    <row r="185" spans="1:1" x14ac:dyDescent="0.35">
      <c r="A185">
        <v>-214.35606000000001</v>
      </c>
    </row>
    <row r="186" spans="1:1" x14ac:dyDescent="0.35">
      <c r="A186">
        <v>-214.38498000000001</v>
      </c>
    </row>
    <row r="187" spans="1:1" x14ac:dyDescent="0.35">
      <c r="A187">
        <v>-214.76862</v>
      </c>
    </row>
    <row r="188" spans="1:1" x14ac:dyDescent="0.35">
      <c r="A188">
        <v>-214.79298</v>
      </c>
    </row>
    <row r="189" spans="1:1" x14ac:dyDescent="0.35">
      <c r="A189">
        <v>-214.89724000000001</v>
      </c>
    </row>
    <row r="190" spans="1:1" x14ac:dyDescent="0.35">
      <c r="A190">
        <v>-215.10436999999999</v>
      </c>
    </row>
    <row r="191" spans="1:1" x14ac:dyDescent="0.35">
      <c r="A191">
        <v>-215.25668999999999</v>
      </c>
    </row>
    <row r="192" spans="1:1" x14ac:dyDescent="0.35">
      <c r="A192">
        <v>-215.52753999999999</v>
      </c>
    </row>
    <row r="193" spans="1:1" x14ac:dyDescent="0.35">
      <c r="A193">
        <v>-215.63847999999999</v>
      </c>
    </row>
    <row r="194" spans="1:1" x14ac:dyDescent="0.35">
      <c r="A194">
        <v>-216.30817999999999</v>
      </c>
    </row>
    <row r="195" spans="1:1" x14ac:dyDescent="0.35">
      <c r="A195">
        <v>-216.45050000000001</v>
      </c>
    </row>
    <row r="196" spans="1:1" x14ac:dyDescent="0.35">
      <c r="A196">
        <v>-217.17209</v>
      </c>
    </row>
    <row r="197" spans="1:1" x14ac:dyDescent="0.35">
      <c r="A197">
        <v>-217.25862000000001</v>
      </c>
    </row>
    <row r="198" spans="1:1" x14ac:dyDescent="0.35">
      <c r="A198">
        <v>-217.34424999999999</v>
      </c>
    </row>
    <row r="199" spans="1:1" x14ac:dyDescent="0.35">
      <c r="A199">
        <v>-217.97769</v>
      </c>
    </row>
    <row r="200" spans="1:1" x14ac:dyDescent="0.35">
      <c r="A200">
        <v>-218.02323999999999</v>
      </c>
    </row>
    <row r="201" spans="1:1" x14ac:dyDescent="0.35">
      <c r="A201">
        <v>-218.06310999999999</v>
      </c>
    </row>
    <row r="202" spans="1:1" x14ac:dyDescent="0.35">
      <c r="A202">
        <v>-218.53675000000001</v>
      </c>
    </row>
    <row r="203" spans="1:1" x14ac:dyDescent="0.35">
      <c r="A203">
        <v>-218.95331999999999</v>
      </c>
    </row>
    <row r="204" spans="1:1" x14ac:dyDescent="0.35">
      <c r="A204">
        <v>-219.45975999999999</v>
      </c>
    </row>
    <row r="205" spans="1:1" x14ac:dyDescent="0.35">
      <c r="A205">
        <v>-219.67413999999999</v>
      </c>
    </row>
    <row r="206" spans="1:1" x14ac:dyDescent="0.35">
      <c r="A206">
        <v>-219.69548</v>
      </c>
    </row>
    <row r="207" spans="1:1" x14ac:dyDescent="0.35">
      <c r="A207">
        <v>-220.14612</v>
      </c>
    </row>
    <row r="208" spans="1:1" x14ac:dyDescent="0.35">
      <c r="A208">
        <v>-220.33163999999999</v>
      </c>
    </row>
    <row r="209" spans="1:1" x14ac:dyDescent="0.35">
      <c r="A209">
        <v>-220.40601000000001</v>
      </c>
    </row>
    <row r="210" spans="1:1" x14ac:dyDescent="0.35">
      <c r="A210">
        <v>-220.66858999999999</v>
      </c>
    </row>
    <row r="211" spans="1:1" x14ac:dyDescent="0.35">
      <c r="A211">
        <v>-221.10476</v>
      </c>
    </row>
    <row r="212" spans="1:1" x14ac:dyDescent="0.35">
      <c r="A212">
        <v>-221.40951999999999</v>
      </c>
    </row>
    <row r="213" spans="1:1" x14ac:dyDescent="0.35">
      <c r="A213">
        <v>-221.81211999999999</v>
      </c>
    </row>
    <row r="214" spans="1:1" x14ac:dyDescent="0.35">
      <c r="A214">
        <v>-222.52351999999999</v>
      </c>
    </row>
    <row r="215" spans="1:1" x14ac:dyDescent="0.35">
      <c r="A215">
        <v>-222.53322</v>
      </c>
    </row>
    <row r="216" spans="1:1" x14ac:dyDescent="0.35">
      <c r="A216">
        <v>-222.85971000000001</v>
      </c>
    </row>
    <row r="217" spans="1:1" x14ac:dyDescent="0.35">
      <c r="A217">
        <v>-223.2089</v>
      </c>
    </row>
    <row r="218" spans="1:1" x14ac:dyDescent="0.35">
      <c r="A218">
        <v>-223.55475999999999</v>
      </c>
    </row>
    <row r="219" spans="1:1" x14ac:dyDescent="0.35">
      <c r="A219">
        <v>-223.80461</v>
      </c>
    </row>
    <row r="220" spans="1:1" x14ac:dyDescent="0.35">
      <c r="A220">
        <v>-224.44407000000001</v>
      </c>
    </row>
    <row r="221" spans="1:1" x14ac:dyDescent="0.35">
      <c r="A221">
        <v>-224.50161</v>
      </c>
    </row>
    <row r="222" spans="1:1" x14ac:dyDescent="0.35">
      <c r="A222">
        <v>-226.44592</v>
      </c>
    </row>
    <row r="223" spans="1:1" x14ac:dyDescent="0.35">
      <c r="A223">
        <v>-226.48373000000001</v>
      </c>
    </row>
    <row r="224" spans="1:1" x14ac:dyDescent="0.35">
      <c r="A224">
        <v>-226.91718</v>
      </c>
    </row>
    <row r="225" spans="1:1" x14ac:dyDescent="0.35">
      <c r="A225">
        <v>-227.12200999999999</v>
      </c>
    </row>
    <row r="226" spans="1:1" x14ac:dyDescent="0.35">
      <c r="A226">
        <v>-227.3723</v>
      </c>
    </row>
    <row r="227" spans="1:1" x14ac:dyDescent="0.35">
      <c r="A227">
        <v>-228.14366999999999</v>
      </c>
    </row>
    <row r="228" spans="1:1" x14ac:dyDescent="0.35">
      <c r="A228">
        <v>-229.07751999999999</v>
      </c>
    </row>
    <row r="229" spans="1:1" x14ac:dyDescent="0.35">
      <c r="A229">
        <v>-229.33662000000001</v>
      </c>
    </row>
    <row r="230" spans="1:1" x14ac:dyDescent="0.35">
      <c r="A230">
        <v>-229.35380000000001</v>
      </c>
    </row>
    <row r="231" spans="1:1" x14ac:dyDescent="0.35">
      <c r="A231">
        <v>-229.54599999999999</v>
      </c>
    </row>
    <row r="232" spans="1:1" x14ac:dyDescent="0.35">
      <c r="A232">
        <v>-229.73271</v>
      </c>
    </row>
    <row r="233" spans="1:1" x14ac:dyDescent="0.35">
      <c r="A233">
        <v>-232.43027000000001</v>
      </c>
    </row>
    <row r="234" spans="1:1" x14ac:dyDescent="0.35">
      <c r="A234">
        <v>-234.37439000000001</v>
      </c>
    </row>
    <row r="235" spans="1:1" x14ac:dyDescent="0.35">
      <c r="A235">
        <v>-235.34061</v>
      </c>
    </row>
    <row r="236" spans="1:1" x14ac:dyDescent="0.35">
      <c r="A236">
        <v>-235.50131999999999</v>
      </c>
    </row>
    <row r="237" spans="1:1" x14ac:dyDescent="0.35">
      <c r="A237">
        <v>-235.50361000000001</v>
      </c>
    </row>
    <row r="238" spans="1:1" x14ac:dyDescent="0.35">
      <c r="A238">
        <v>-235.77542</v>
      </c>
    </row>
    <row r="239" spans="1:1" x14ac:dyDescent="0.35">
      <c r="A239">
        <v>-237.21589</v>
      </c>
    </row>
    <row r="240" spans="1:1" x14ac:dyDescent="0.35">
      <c r="A240">
        <v>-237.28181000000001</v>
      </c>
    </row>
    <row r="241" spans="1:1" x14ac:dyDescent="0.35">
      <c r="A241">
        <v>-238.56603999999999</v>
      </c>
    </row>
    <row r="242" spans="1:1" x14ac:dyDescent="0.35">
      <c r="A242">
        <v>-239.25020000000001</v>
      </c>
    </row>
    <row r="243" spans="1:1" x14ac:dyDescent="0.35">
      <c r="A243">
        <v>-240.15231</v>
      </c>
    </row>
    <row r="244" spans="1:1" x14ac:dyDescent="0.35">
      <c r="A244">
        <v>-240.69345999999999</v>
      </c>
    </row>
    <row r="245" spans="1:1" x14ac:dyDescent="0.35">
      <c r="A245">
        <v>-240.71879000000001</v>
      </c>
    </row>
    <row r="246" spans="1:1" x14ac:dyDescent="0.35">
      <c r="A246">
        <v>-241.59322</v>
      </c>
    </row>
    <row r="247" spans="1:1" x14ac:dyDescent="0.35">
      <c r="A247">
        <v>-244.81259</v>
      </c>
    </row>
    <row r="248" spans="1:1" x14ac:dyDescent="0.35">
      <c r="A248">
        <v>-247.43074999999999</v>
      </c>
    </row>
    <row r="249" spans="1:1" x14ac:dyDescent="0.35">
      <c r="A249">
        <v>-249.55529999999999</v>
      </c>
    </row>
    <row r="250" spans="1:1" x14ac:dyDescent="0.35">
      <c r="A250">
        <v>-250.05664999999999</v>
      </c>
    </row>
    <row r="251" spans="1:1" x14ac:dyDescent="0.35">
      <c r="A251">
        <v>-252.65694999999999</v>
      </c>
    </row>
    <row r="252" spans="1:1" x14ac:dyDescent="0.35">
      <c r="A252">
        <v>-253.69215</v>
      </c>
    </row>
    <row r="253" spans="1:1" x14ac:dyDescent="0.35">
      <c r="A253">
        <v>-256.48196000000002</v>
      </c>
    </row>
    <row r="254" spans="1:1" x14ac:dyDescent="0.35">
      <c r="A254">
        <v>-257.50096000000002</v>
      </c>
    </row>
    <row r="255" spans="1:1" x14ac:dyDescent="0.35">
      <c r="A255" s="2">
        <v>-258.37319000000002</v>
      </c>
    </row>
    <row r="256" spans="1:1" x14ac:dyDescent="0.35">
      <c r="A256" s="3">
        <v>-298.15691500000003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6"/>
  <sheetViews>
    <sheetView workbookViewId="0">
      <selection activeCell="I5" sqref="I5"/>
    </sheetView>
  </sheetViews>
  <sheetFormatPr defaultRowHeight="14.5" x14ac:dyDescent="0.35"/>
  <cols>
    <col min="1" max="2" width="18.26953125" customWidth="1"/>
  </cols>
  <sheetData>
    <row r="1" spans="1:9" x14ac:dyDescent="0.35">
      <c r="A1" s="2">
        <v>-137.08519999999999</v>
      </c>
      <c r="B1" s="2">
        <v>-137.08519999999999</v>
      </c>
    </row>
    <row r="2" spans="1:9" x14ac:dyDescent="0.35">
      <c r="A2">
        <v>-139.36921000000001</v>
      </c>
      <c r="B2">
        <v>-139.36921000000001</v>
      </c>
    </row>
    <row r="3" spans="1:9" x14ac:dyDescent="0.35">
      <c r="A3">
        <v>-140.99036000000001</v>
      </c>
      <c r="B3">
        <v>-140.99036000000001</v>
      </c>
    </row>
    <row r="4" spans="1:9" x14ac:dyDescent="0.35">
      <c r="A4">
        <v>-141.86377999999999</v>
      </c>
      <c r="B4">
        <v>-141.86377999999999</v>
      </c>
      <c r="I4" t="s">
        <v>16</v>
      </c>
    </row>
    <row r="5" spans="1:9" x14ac:dyDescent="0.35">
      <c r="A5">
        <v>-145.67920000000001</v>
      </c>
      <c r="B5">
        <v>-145.67920000000001</v>
      </c>
    </row>
    <row r="6" spans="1:9" x14ac:dyDescent="0.35">
      <c r="A6">
        <v>-153.98455000000001</v>
      </c>
      <c r="B6">
        <v>-153.98455000000001</v>
      </c>
    </row>
    <row r="7" spans="1:9" x14ac:dyDescent="0.35">
      <c r="A7">
        <v>-157.5669</v>
      </c>
      <c r="B7">
        <v>-157.5669</v>
      </c>
    </row>
    <row r="8" spans="1:9" x14ac:dyDescent="0.35">
      <c r="A8">
        <v>-158.05626000000001</v>
      </c>
      <c r="B8">
        <v>-158.05626000000001</v>
      </c>
    </row>
    <row r="9" spans="1:9" x14ac:dyDescent="0.35">
      <c r="A9">
        <v>-158.31336999999999</v>
      </c>
      <c r="B9">
        <v>-158.31336999999999</v>
      </c>
    </row>
    <row r="10" spans="1:9" x14ac:dyDescent="0.35">
      <c r="A10">
        <v>-158.41753</v>
      </c>
      <c r="B10">
        <v>-158.41753</v>
      </c>
    </row>
    <row r="11" spans="1:9" x14ac:dyDescent="0.35">
      <c r="A11">
        <v>-158.92053000000001</v>
      </c>
      <c r="B11">
        <v>-158.92053000000001</v>
      </c>
    </row>
    <row r="12" spans="1:9" x14ac:dyDescent="0.35">
      <c r="A12">
        <v>-160.42078000000001</v>
      </c>
      <c r="B12">
        <v>-160.42078000000001</v>
      </c>
    </row>
    <row r="13" spans="1:9" x14ac:dyDescent="0.35">
      <c r="A13">
        <v>-160.55188999999999</v>
      </c>
      <c r="B13">
        <v>-160.55188999999999</v>
      </c>
    </row>
    <row r="14" spans="1:9" x14ac:dyDescent="0.35">
      <c r="A14">
        <v>-161.82995</v>
      </c>
      <c r="B14">
        <v>-161.82995</v>
      </c>
    </row>
    <row r="15" spans="1:9" x14ac:dyDescent="0.35">
      <c r="A15">
        <v>-161.86242999999999</v>
      </c>
      <c r="B15">
        <v>-161.86242999999999</v>
      </c>
    </row>
    <row r="16" spans="1:9" x14ac:dyDescent="0.35">
      <c r="A16">
        <v>-162.63326000000001</v>
      </c>
      <c r="B16">
        <v>-162.63326000000001</v>
      </c>
    </row>
    <row r="17" spans="1:2" x14ac:dyDescent="0.35">
      <c r="A17">
        <v>-162.72653</v>
      </c>
      <c r="B17">
        <v>-162.72653</v>
      </c>
    </row>
    <row r="18" spans="1:2" x14ac:dyDescent="0.35">
      <c r="A18">
        <v>-163.024</v>
      </c>
      <c r="B18">
        <v>-163.024</v>
      </c>
    </row>
    <row r="19" spans="1:2" x14ac:dyDescent="0.35">
      <c r="A19">
        <v>-165.45999</v>
      </c>
      <c r="B19">
        <v>-165.45999</v>
      </c>
    </row>
    <row r="20" spans="1:2" x14ac:dyDescent="0.35">
      <c r="A20">
        <v>-165.84979999999999</v>
      </c>
      <c r="B20">
        <v>-165.84979999999999</v>
      </c>
    </row>
    <row r="21" spans="1:2" x14ac:dyDescent="0.35">
      <c r="A21">
        <v>-166.50283999999999</v>
      </c>
      <c r="B21">
        <v>-166.50283999999999</v>
      </c>
    </row>
    <row r="22" spans="1:2" x14ac:dyDescent="0.35">
      <c r="A22">
        <v>-166.55653000000001</v>
      </c>
      <c r="B22">
        <v>-166.55653000000001</v>
      </c>
    </row>
    <row r="23" spans="1:2" x14ac:dyDescent="0.35">
      <c r="A23">
        <v>-167.93626</v>
      </c>
      <c r="B23">
        <v>-167.93626</v>
      </c>
    </row>
    <row r="24" spans="1:2" x14ac:dyDescent="0.35">
      <c r="A24">
        <v>-169.10562999999999</v>
      </c>
      <c r="B24">
        <v>-169.10562999999999</v>
      </c>
    </row>
    <row r="25" spans="1:2" x14ac:dyDescent="0.35">
      <c r="A25">
        <v>-169.16864000000001</v>
      </c>
      <c r="B25">
        <v>-169.16864000000001</v>
      </c>
    </row>
    <row r="26" spans="1:2" x14ac:dyDescent="0.35">
      <c r="A26">
        <v>-169.28581</v>
      </c>
      <c r="B26">
        <v>-169.28581</v>
      </c>
    </row>
    <row r="27" spans="1:2" x14ac:dyDescent="0.35">
      <c r="A27">
        <v>-169.77315999999999</v>
      </c>
      <c r="B27">
        <v>-169.77315999999999</v>
      </c>
    </row>
    <row r="28" spans="1:2" x14ac:dyDescent="0.35">
      <c r="A28">
        <v>-169.84823</v>
      </c>
      <c r="B28">
        <v>-169.84823</v>
      </c>
    </row>
    <row r="29" spans="1:2" x14ac:dyDescent="0.35">
      <c r="A29">
        <v>-169.99411000000001</v>
      </c>
      <c r="B29">
        <v>-169.99411000000001</v>
      </c>
    </row>
    <row r="30" spans="1:2" x14ac:dyDescent="0.35">
      <c r="A30">
        <v>-170.06833</v>
      </c>
      <c r="B30">
        <v>-170.06833</v>
      </c>
    </row>
    <row r="31" spans="1:2" x14ac:dyDescent="0.35">
      <c r="A31">
        <v>-170.1335</v>
      </c>
      <c r="B31">
        <v>-170.1335</v>
      </c>
    </row>
    <row r="32" spans="1:2" x14ac:dyDescent="0.35">
      <c r="A32">
        <v>-170.16525999999999</v>
      </c>
      <c r="B32">
        <v>-170.16525999999999</v>
      </c>
    </row>
    <row r="33" spans="1:2" x14ac:dyDescent="0.35">
      <c r="A33">
        <v>-170.37559999999999</v>
      </c>
      <c r="B33">
        <v>-170.37559999999999</v>
      </c>
    </row>
    <row r="34" spans="1:2" x14ac:dyDescent="0.35">
      <c r="A34">
        <v>-170.41707</v>
      </c>
      <c r="B34">
        <v>-170.41707</v>
      </c>
    </row>
    <row r="35" spans="1:2" x14ac:dyDescent="0.35">
      <c r="A35">
        <v>-170.57316</v>
      </c>
      <c r="B35">
        <v>-170.57316</v>
      </c>
    </row>
    <row r="36" spans="1:2" x14ac:dyDescent="0.35">
      <c r="A36">
        <v>-171.60575</v>
      </c>
      <c r="B36">
        <v>-171.60575</v>
      </c>
    </row>
    <row r="37" spans="1:2" x14ac:dyDescent="0.35">
      <c r="A37">
        <v>-171.98043999999999</v>
      </c>
      <c r="B37">
        <v>-171.98043999999999</v>
      </c>
    </row>
    <row r="38" spans="1:2" x14ac:dyDescent="0.35">
      <c r="A38">
        <v>-172.29156</v>
      </c>
      <c r="B38">
        <v>-172.29156</v>
      </c>
    </row>
    <row r="39" spans="1:2" x14ac:dyDescent="0.35">
      <c r="A39">
        <v>-173.03496000000001</v>
      </c>
      <c r="B39">
        <v>-173.03496000000001</v>
      </c>
    </row>
    <row r="40" spans="1:2" x14ac:dyDescent="0.35">
      <c r="A40">
        <v>-174.15305000000001</v>
      </c>
      <c r="B40">
        <v>-174.15305000000001</v>
      </c>
    </row>
    <row r="41" spans="1:2" x14ac:dyDescent="0.35">
      <c r="A41">
        <v>-174.70486</v>
      </c>
      <c r="B41">
        <v>-174.70486</v>
      </c>
    </row>
    <row r="42" spans="1:2" x14ac:dyDescent="0.35">
      <c r="A42">
        <v>-174.72502</v>
      </c>
      <c r="B42">
        <v>-174.72502</v>
      </c>
    </row>
    <row r="43" spans="1:2" x14ac:dyDescent="0.35">
      <c r="A43">
        <v>-175.39637999999999</v>
      </c>
      <c r="B43">
        <v>-175.39637999999999</v>
      </c>
    </row>
    <row r="44" spans="1:2" x14ac:dyDescent="0.35">
      <c r="A44">
        <v>-176.61699999999999</v>
      </c>
      <c r="B44">
        <v>-176.61699999999999</v>
      </c>
    </row>
    <row r="45" spans="1:2" x14ac:dyDescent="0.35">
      <c r="A45">
        <v>-176.71924999999999</v>
      </c>
      <c r="B45">
        <v>-176.71924999999999</v>
      </c>
    </row>
    <row r="46" spans="1:2" x14ac:dyDescent="0.35">
      <c r="A46">
        <v>-176.77582000000001</v>
      </c>
      <c r="B46">
        <v>-176.77582000000001</v>
      </c>
    </row>
    <row r="47" spans="1:2" x14ac:dyDescent="0.35">
      <c r="A47">
        <v>-176.8647</v>
      </c>
      <c r="B47">
        <v>-176.8647</v>
      </c>
    </row>
    <row r="48" spans="1:2" x14ac:dyDescent="0.35">
      <c r="A48">
        <v>-177.88256999999999</v>
      </c>
      <c r="B48">
        <v>-177.88256999999999</v>
      </c>
    </row>
    <row r="49" spans="1:2" x14ac:dyDescent="0.35">
      <c r="A49">
        <v>-177.92663999999999</v>
      </c>
      <c r="B49">
        <v>-177.92663999999999</v>
      </c>
    </row>
    <row r="50" spans="1:2" x14ac:dyDescent="0.35">
      <c r="A50">
        <v>-178.02456000000001</v>
      </c>
      <c r="B50">
        <v>-178.02456000000001</v>
      </c>
    </row>
    <row r="51" spans="1:2" x14ac:dyDescent="0.35">
      <c r="A51">
        <v>-178.05184</v>
      </c>
      <c r="B51">
        <v>-178.05184</v>
      </c>
    </row>
    <row r="52" spans="1:2" x14ac:dyDescent="0.35">
      <c r="A52">
        <v>-178.75915000000001</v>
      </c>
      <c r="B52">
        <v>-178.75915000000001</v>
      </c>
    </row>
    <row r="53" spans="1:2" x14ac:dyDescent="0.35">
      <c r="A53">
        <v>-179.12178</v>
      </c>
      <c r="B53">
        <v>-179.12178</v>
      </c>
    </row>
    <row r="54" spans="1:2" x14ac:dyDescent="0.35">
      <c r="A54">
        <v>-179.49571</v>
      </c>
      <c r="B54">
        <v>-179.49571</v>
      </c>
    </row>
    <row r="55" spans="1:2" x14ac:dyDescent="0.35">
      <c r="A55">
        <v>-180.00736000000001</v>
      </c>
      <c r="B55">
        <v>-180.00736000000001</v>
      </c>
    </row>
    <row r="56" spans="1:2" x14ac:dyDescent="0.35">
      <c r="A56">
        <v>-180.28596999999999</v>
      </c>
      <c r="B56">
        <v>-180.28596999999999</v>
      </c>
    </row>
    <row r="57" spans="1:2" x14ac:dyDescent="0.35">
      <c r="A57">
        <v>-180.32795999999999</v>
      </c>
      <c r="B57">
        <v>-180.32795999999999</v>
      </c>
    </row>
    <row r="58" spans="1:2" x14ac:dyDescent="0.35">
      <c r="A58">
        <v>-180.42440999999999</v>
      </c>
      <c r="B58">
        <v>-180.42440999999999</v>
      </c>
    </row>
    <row r="59" spans="1:2" x14ac:dyDescent="0.35">
      <c r="A59">
        <v>-180.46866</v>
      </c>
      <c r="B59">
        <v>-180.46866</v>
      </c>
    </row>
    <row r="60" spans="1:2" x14ac:dyDescent="0.35">
      <c r="A60">
        <v>-180.57083</v>
      </c>
      <c r="B60">
        <v>-180.57083</v>
      </c>
    </row>
    <row r="61" spans="1:2" x14ac:dyDescent="0.35">
      <c r="A61">
        <v>-180.63816</v>
      </c>
      <c r="B61">
        <v>-180.63816</v>
      </c>
    </row>
    <row r="62" spans="1:2" x14ac:dyDescent="0.35">
      <c r="A62">
        <v>-181.40479999999999</v>
      </c>
      <c r="B62">
        <v>-181.40479999999999</v>
      </c>
    </row>
    <row r="63" spans="1:2" x14ac:dyDescent="0.35">
      <c r="A63">
        <v>-181.65270000000001</v>
      </c>
      <c r="B63">
        <v>-181.65270000000001</v>
      </c>
    </row>
    <row r="64" spans="1:2" x14ac:dyDescent="0.35">
      <c r="A64">
        <v>-181.96986999999999</v>
      </c>
      <c r="B64">
        <v>-181.96986999999999</v>
      </c>
    </row>
    <row r="65" spans="1:2" x14ac:dyDescent="0.35">
      <c r="A65">
        <v>-182.60252</v>
      </c>
      <c r="B65">
        <v>-182.60252</v>
      </c>
    </row>
    <row r="66" spans="1:2" x14ac:dyDescent="0.35">
      <c r="A66">
        <v>-182.65412000000001</v>
      </c>
      <c r="B66">
        <v>-182.65412000000001</v>
      </c>
    </row>
    <row r="67" spans="1:2" x14ac:dyDescent="0.35">
      <c r="A67">
        <v>-182.68736999999999</v>
      </c>
      <c r="B67">
        <v>-182.68736999999999</v>
      </c>
    </row>
    <row r="68" spans="1:2" x14ac:dyDescent="0.35">
      <c r="A68">
        <v>-182.81802999999999</v>
      </c>
      <c r="B68">
        <v>-182.81802999999999</v>
      </c>
    </row>
    <row r="69" spans="1:2" x14ac:dyDescent="0.35">
      <c r="A69">
        <v>-183.06442999999999</v>
      </c>
      <c r="B69">
        <v>-183.06442999999999</v>
      </c>
    </row>
    <row r="70" spans="1:2" x14ac:dyDescent="0.35">
      <c r="A70">
        <v>-183.1189</v>
      </c>
      <c r="B70">
        <v>-183.1189</v>
      </c>
    </row>
    <row r="71" spans="1:2" x14ac:dyDescent="0.35">
      <c r="A71">
        <v>-183.59271000000001</v>
      </c>
      <c r="B71">
        <v>-183.59271000000001</v>
      </c>
    </row>
    <row r="72" spans="1:2" x14ac:dyDescent="0.35">
      <c r="A72">
        <v>-183.67601999999999</v>
      </c>
      <c r="B72">
        <v>-183.67601999999999</v>
      </c>
    </row>
    <row r="73" spans="1:2" x14ac:dyDescent="0.35">
      <c r="A73">
        <v>-183.78648000000001</v>
      </c>
      <c r="B73">
        <v>-183.78648000000001</v>
      </c>
    </row>
    <row r="74" spans="1:2" x14ac:dyDescent="0.35">
      <c r="A74">
        <v>-183.90795</v>
      </c>
      <c r="B74">
        <v>-183.90795</v>
      </c>
    </row>
    <row r="75" spans="1:2" x14ac:dyDescent="0.35">
      <c r="A75">
        <v>-184.48598000000001</v>
      </c>
      <c r="B75">
        <v>-184.48598000000001</v>
      </c>
    </row>
    <row r="76" spans="1:2" x14ac:dyDescent="0.35">
      <c r="A76">
        <v>-185.20409000000001</v>
      </c>
      <c r="B76">
        <v>-185.20409000000001</v>
      </c>
    </row>
    <row r="77" spans="1:2" x14ac:dyDescent="0.35">
      <c r="A77">
        <v>-185.21599000000001</v>
      </c>
      <c r="B77">
        <v>-185.21599000000001</v>
      </c>
    </row>
    <row r="78" spans="1:2" x14ac:dyDescent="0.35">
      <c r="A78">
        <v>-185.33734000000001</v>
      </c>
      <c r="B78">
        <v>-185.33734000000001</v>
      </c>
    </row>
    <row r="79" spans="1:2" x14ac:dyDescent="0.35">
      <c r="A79">
        <v>-185.35730000000001</v>
      </c>
      <c r="B79">
        <v>-185.35730000000001</v>
      </c>
    </row>
    <row r="80" spans="1:2" x14ac:dyDescent="0.35">
      <c r="A80">
        <v>-185.4392</v>
      </c>
      <c r="B80">
        <v>-185.4392</v>
      </c>
    </row>
    <row r="81" spans="1:2" x14ac:dyDescent="0.35">
      <c r="A81">
        <v>-185.60686000000001</v>
      </c>
      <c r="B81">
        <v>-185.60686000000001</v>
      </c>
    </row>
    <row r="82" spans="1:2" x14ac:dyDescent="0.35">
      <c r="A82">
        <v>-185.68647999999999</v>
      </c>
      <c r="B82">
        <v>-185.68647999999999</v>
      </c>
    </row>
    <row r="83" spans="1:2" x14ac:dyDescent="0.35">
      <c r="A83">
        <v>-185.74993000000001</v>
      </c>
      <c r="B83">
        <v>-185.74993000000001</v>
      </c>
    </row>
    <row r="84" spans="1:2" x14ac:dyDescent="0.35">
      <c r="A84">
        <v>-186.55457000000001</v>
      </c>
      <c r="B84">
        <v>-186.55457000000001</v>
      </c>
    </row>
    <row r="85" spans="1:2" x14ac:dyDescent="0.35">
      <c r="A85">
        <v>-186.72926000000001</v>
      </c>
      <c r="B85">
        <v>-186.72926000000001</v>
      </c>
    </row>
    <row r="86" spans="1:2" x14ac:dyDescent="0.35">
      <c r="A86">
        <v>-186.77108000000001</v>
      </c>
      <c r="B86">
        <v>-186.77108000000001</v>
      </c>
    </row>
    <row r="87" spans="1:2" x14ac:dyDescent="0.35">
      <c r="A87">
        <v>-186.93029000000001</v>
      </c>
      <c r="B87">
        <v>-186.93029000000001</v>
      </c>
    </row>
    <row r="88" spans="1:2" x14ac:dyDescent="0.35">
      <c r="A88">
        <v>-187.10572999999999</v>
      </c>
      <c r="B88">
        <v>-187.10572999999999</v>
      </c>
    </row>
    <row r="89" spans="1:2" x14ac:dyDescent="0.35">
      <c r="A89">
        <v>-187.12542999999999</v>
      </c>
      <c r="B89">
        <v>-187.12542999999999</v>
      </c>
    </row>
    <row r="90" spans="1:2" x14ac:dyDescent="0.35">
      <c r="A90">
        <v>-187.83053000000001</v>
      </c>
      <c r="B90">
        <v>-187.83053000000001</v>
      </c>
    </row>
    <row r="91" spans="1:2" x14ac:dyDescent="0.35">
      <c r="A91">
        <v>-187.88729000000001</v>
      </c>
      <c r="B91">
        <v>-187.88729000000001</v>
      </c>
    </row>
    <row r="92" spans="1:2" x14ac:dyDescent="0.35">
      <c r="A92">
        <v>-187.93116000000001</v>
      </c>
      <c r="B92">
        <v>-187.93116000000001</v>
      </c>
    </row>
    <row r="93" spans="1:2" x14ac:dyDescent="0.35">
      <c r="A93">
        <v>-188.05815999999999</v>
      </c>
      <c r="B93">
        <v>-188.05815999999999</v>
      </c>
    </row>
    <row r="94" spans="1:2" x14ac:dyDescent="0.35">
      <c r="A94">
        <v>-188.13155</v>
      </c>
      <c r="B94">
        <v>-188.13155</v>
      </c>
    </row>
    <row r="95" spans="1:2" x14ac:dyDescent="0.35">
      <c r="A95">
        <v>-188.2182</v>
      </c>
      <c r="B95">
        <v>-188.2182</v>
      </c>
    </row>
    <row r="96" spans="1:2" x14ac:dyDescent="0.35">
      <c r="A96">
        <v>-188.54057</v>
      </c>
      <c r="B96">
        <v>-188.54057</v>
      </c>
    </row>
    <row r="97" spans="1:2" x14ac:dyDescent="0.35">
      <c r="A97">
        <v>-188.56209000000001</v>
      </c>
      <c r="B97">
        <v>-188.56209000000001</v>
      </c>
    </row>
    <row r="98" spans="1:2" x14ac:dyDescent="0.35">
      <c r="A98">
        <v>-188.83985000000001</v>
      </c>
      <c r="B98">
        <v>-188.83985000000001</v>
      </c>
    </row>
    <row r="99" spans="1:2" x14ac:dyDescent="0.35">
      <c r="A99">
        <v>-189.33541</v>
      </c>
      <c r="B99">
        <v>-189.33541</v>
      </c>
    </row>
    <row r="100" spans="1:2" x14ac:dyDescent="0.35">
      <c r="A100">
        <v>-189.33852999999999</v>
      </c>
      <c r="B100">
        <v>-189.33852999999999</v>
      </c>
    </row>
    <row r="101" spans="1:2" x14ac:dyDescent="0.35">
      <c r="A101">
        <v>-189.6362</v>
      </c>
      <c r="B101">
        <v>-189.6362</v>
      </c>
    </row>
    <row r="102" spans="1:2" x14ac:dyDescent="0.35">
      <c r="A102">
        <v>-189.91198</v>
      </c>
      <c r="B102">
        <v>-189.91198</v>
      </c>
    </row>
    <row r="103" spans="1:2" x14ac:dyDescent="0.35">
      <c r="A103">
        <v>-190.16287</v>
      </c>
      <c r="B103">
        <v>-190.16287</v>
      </c>
    </row>
    <row r="104" spans="1:2" x14ac:dyDescent="0.35">
      <c r="A104">
        <v>-191.06720000000001</v>
      </c>
      <c r="B104">
        <v>-191.06720000000001</v>
      </c>
    </row>
    <row r="105" spans="1:2" x14ac:dyDescent="0.35">
      <c r="A105">
        <v>-191.38018</v>
      </c>
      <c r="B105">
        <v>-191.38018</v>
      </c>
    </row>
    <row r="106" spans="1:2" x14ac:dyDescent="0.35">
      <c r="A106">
        <v>-191.64949999999999</v>
      </c>
      <c r="B106">
        <v>-191.64949999999999</v>
      </c>
    </row>
    <row r="107" spans="1:2" x14ac:dyDescent="0.35">
      <c r="A107">
        <v>-191.67614</v>
      </c>
      <c r="B107">
        <v>-191.67614</v>
      </c>
    </row>
    <row r="108" spans="1:2" x14ac:dyDescent="0.35">
      <c r="A108">
        <v>-191.98947000000001</v>
      </c>
      <c r="B108">
        <v>-191.98947000000001</v>
      </c>
    </row>
    <row r="109" spans="1:2" x14ac:dyDescent="0.35">
      <c r="A109">
        <v>-192.61843999999999</v>
      </c>
      <c r="B109">
        <v>-192.61843999999999</v>
      </c>
    </row>
    <row r="110" spans="1:2" x14ac:dyDescent="0.35">
      <c r="A110">
        <v>-192.63124999999999</v>
      </c>
      <c r="B110">
        <v>-192.63124999999999</v>
      </c>
    </row>
    <row r="111" spans="1:2" x14ac:dyDescent="0.35">
      <c r="A111">
        <v>-193.35911999999999</v>
      </c>
      <c r="B111">
        <v>-193.35911999999999</v>
      </c>
    </row>
    <row r="112" spans="1:2" x14ac:dyDescent="0.35">
      <c r="A112">
        <v>-193.63676000000001</v>
      </c>
      <c r="B112">
        <v>-193.63676000000001</v>
      </c>
    </row>
    <row r="113" spans="1:2" x14ac:dyDescent="0.35">
      <c r="A113">
        <v>-193.96915999999999</v>
      </c>
      <c r="B113">
        <v>-193.96915999999999</v>
      </c>
    </row>
    <row r="114" spans="1:2" x14ac:dyDescent="0.35">
      <c r="A114">
        <v>-194.30986999999999</v>
      </c>
      <c r="B114">
        <v>-194.30986999999999</v>
      </c>
    </row>
    <row r="115" spans="1:2" x14ac:dyDescent="0.35">
      <c r="A115">
        <v>-194.35966999999999</v>
      </c>
      <c r="B115">
        <v>-194.35966999999999</v>
      </c>
    </row>
    <row r="116" spans="1:2" x14ac:dyDescent="0.35">
      <c r="A116">
        <v>-194.52547000000001</v>
      </c>
      <c r="B116">
        <v>-194.52547000000001</v>
      </c>
    </row>
    <row r="117" spans="1:2" x14ac:dyDescent="0.35">
      <c r="A117">
        <v>-194.64401000000001</v>
      </c>
      <c r="B117">
        <v>-194.64401000000001</v>
      </c>
    </row>
    <row r="118" spans="1:2" x14ac:dyDescent="0.35">
      <c r="A118">
        <v>-194.69355999999999</v>
      </c>
      <c r="B118">
        <v>-194.69355999999999</v>
      </c>
    </row>
    <row r="119" spans="1:2" x14ac:dyDescent="0.35">
      <c r="A119">
        <v>-194.79721000000001</v>
      </c>
      <c r="B119">
        <v>-194.79721000000001</v>
      </c>
    </row>
    <row r="120" spans="1:2" x14ac:dyDescent="0.35">
      <c r="A120">
        <v>-195.0412</v>
      </c>
      <c r="B120">
        <v>-195.0412</v>
      </c>
    </row>
    <row r="121" spans="1:2" x14ac:dyDescent="0.35">
      <c r="A121">
        <v>-195.23194000000001</v>
      </c>
      <c r="B121">
        <v>-195.23194000000001</v>
      </c>
    </row>
    <row r="122" spans="1:2" x14ac:dyDescent="0.35">
      <c r="A122">
        <v>-195.31592000000001</v>
      </c>
      <c r="B122">
        <v>-195.31592000000001</v>
      </c>
    </row>
    <row r="123" spans="1:2" x14ac:dyDescent="0.35">
      <c r="A123">
        <v>-195.52054000000001</v>
      </c>
      <c r="B123">
        <v>-195.52054000000001</v>
      </c>
    </row>
    <row r="124" spans="1:2" x14ac:dyDescent="0.35">
      <c r="A124">
        <v>-195.75803999999999</v>
      </c>
      <c r="B124">
        <v>-195.75803999999999</v>
      </c>
    </row>
    <row r="125" spans="1:2" x14ac:dyDescent="0.35">
      <c r="A125">
        <v>-196.28638000000001</v>
      </c>
      <c r="B125">
        <v>-196.28638000000001</v>
      </c>
    </row>
    <row r="126" spans="1:2" x14ac:dyDescent="0.35">
      <c r="A126">
        <v>-196.41797</v>
      </c>
      <c r="B126">
        <v>-196.41797</v>
      </c>
    </row>
    <row r="127" spans="1:2" x14ac:dyDescent="0.35">
      <c r="A127">
        <v>-196.71749</v>
      </c>
      <c r="B127">
        <v>-196.71749</v>
      </c>
    </row>
    <row r="128" spans="1:2" x14ac:dyDescent="0.35">
      <c r="A128">
        <v>-197.14268999999999</v>
      </c>
      <c r="B128">
        <v>-197.14268999999999</v>
      </c>
    </row>
    <row r="129" spans="1:2" x14ac:dyDescent="0.35">
      <c r="A129">
        <v>-197.33530999999999</v>
      </c>
      <c r="B129">
        <v>-197.33530999999999</v>
      </c>
    </row>
    <row r="130" spans="1:2" x14ac:dyDescent="0.35">
      <c r="A130">
        <v>-197.42101</v>
      </c>
      <c r="B130">
        <v>-197.42101</v>
      </c>
    </row>
    <row r="131" spans="1:2" x14ac:dyDescent="0.35">
      <c r="A131">
        <v>-197.51850999999999</v>
      </c>
      <c r="B131">
        <v>-197.51850999999999</v>
      </c>
    </row>
    <row r="132" spans="1:2" x14ac:dyDescent="0.35">
      <c r="A132">
        <v>-197.54472000000001</v>
      </c>
      <c r="B132">
        <v>-197.54472000000001</v>
      </c>
    </row>
    <row r="133" spans="1:2" x14ac:dyDescent="0.35">
      <c r="A133">
        <v>-197.68914000000001</v>
      </c>
      <c r="B133">
        <v>-197.68914000000001</v>
      </c>
    </row>
    <row r="134" spans="1:2" x14ac:dyDescent="0.35">
      <c r="A134">
        <v>-198.17618999999999</v>
      </c>
      <c r="B134">
        <v>-198.17618999999999</v>
      </c>
    </row>
    <row r="135" spans="1:2" x14ac:dyDescent="0.35">
      <c r="A135">
        <v>-198.42533</v>
      </c>
      <c r="B135">
        <v>-198.42533</v>
      </c>
    </row>
    <row r="136" spans="1:2" x14ac:dyDescent="0.35">
      <c r="A136">
        <v>-198.90171000000001</v>
      </c>
      <c r="B136">
        <v>-198.90171000000001</v>
      </c>
    </row>
    <row r="137" spans="1:2" x14ac:dyDescent="0.35">
      <c r="A137">
        <v>-199.24163999999999</v>
      </c>
      <c r="B137">
        <v>-199.24163999999999</v>
      </c>
    </row>
    <row r="138" spans="1:2" x14ac:dyDescent="0.35">
      <c r="A138">
        <v>-199.30959999999999</v>
      </c>
      <c r="B138">
        <v>-199.30959999999999</v>
      </c>
    </row>
    <row r="139" spans="1:2" x14ac:dyDescent="0.35">
      <c r="A139">
        <v>-199.41067000000001</v>
      </c>
      <c r="B139">
        <v>-199.41067000000001</v>
      </c>
    </row>
    <row r="140" spans="1:2" x14ac:dyDescent="0.35">
      <c r="A140">
        <v>-199.52091999999999</v>
      </c>
      <c r="B140">
        <v>-199.52091999999999</v>
      </c>
    </row>
    <row r="141" spans="1:2" x14ac:dyDescent="0.35">
      <c r="A141">
        <v>-200.14780999999999</v>
      </c>
      <c r="B141">
        <v>-200.14780999999999</v>
      </c>
    </row>
    <row r="142" spans="1:2" x14ac:dyDescent="0.35">
      <c r="A142">
        <v>-200.31416999999999</v>
      </c>
      <c r="B142">
        <v>-200.31416999999999</v>
      </c>
    </row>
    <row r="143" spans="1:2" x14ac:dyDescent="0.35">
      <c r="A143">
        <v>-200.32065</v>
      </c>
      <c r="B143">
        <v>-200.32065</v>
      </c>
    </row>
    <row r="144" spans="1:2" x14ac:dyDescent="0.35">
      <c r="A144">
        <v>-200.38451000000001</v>
      </c>
      <c r="B144">
        <v>-200.38451000000001</v>
      </c>
    </row>
    <row r="145" spans="1:2" x14ac:dyDescent="0.35">
      <c r="A145">
        <v>-200.88117</v>
      </c>
      <c r="B145">
        <v>-200.88117</v>
      </c>
    </row>
    <row r="146" spans="1:2" x14ac:dyDescent="0.35">
      <c r="A146">
        <v>-201.26157000000001</v>
      </c>
      <c r="B146">
        <v>-201.26157000000001</v>
      </c>
    </row>
    <row r="147" spans="1:2" x14ac:dyDescent="0.35">
      <c r="A147">
        <v>-201.50126</v>
      </c>
      <c r="B147">
        <v>-201.50126</v>
      </c>
    </row>
    <row r="148" spans="1:2" x14ac:dyDescent="0.35">
      <c r="A148">
        <v>-201.62334000000001</v>
      </c>
      <c r="B148">
        <v>-201.62334000000001</v>
      </c>
    </row>
    <row r="149" spans="1:2" x14ac:dyDescent="0.35">
      <c r="A149">
        <v>-202.11436</v>
      </c>
      <c r="B149">
        <v>-202.11436</v>
      </c>
    </row>
    <row r="150" spans="1:2" x14ac:dyDescent="0.35">
      <c r="A150">
        <v>-202.9538</v>
      </c>
      <c r="B150">
        <v>-202.9538</v>
      </c>
    </row>
    <row r="151" spans="1:2" x14ac:dyDescent="0.35">
      <c r="A151">
        <v>-202.97443999999999</v>
      </c>
      <c r="B151">
        <v>-202.97443999999999</v>
      </c>
    </row>
    <row r="152" spans="1:2" x14ac:dyDescent="0.35">
      <c r="A152">
        <v>-203.822</v>
      </c>
      <c r="B152">
        <v>-203.822</v>
      </c>
    </row>
    <row r="153" spans="1:2" x14ac:dyDescent="0.35">
      <c r="A153">
        <v>-203.85645</v>
      </c>
      <c r="B153">
        <v>-203.85645</v>
      </c>
    </row>
    <row r="154" spans="1:2" x14ac:dyDescent="0.35">
      <c r="A154">
        <v>-204.16296</v>
      </c>
      <c r="B154">
        <v>-204.16296</v>
      </c>
    </row>
    <row r="155" spans="1:2" x14ac:dyDescent="0.35">
      <c r="A155">
        <v>-204.81131999999999</v>
      </c>
      <c r="B155">
        <v>-204.81131999999999</v>
      </c>
    </row>
    <row r="156" spans="1:2" x14ac:dyDescent="0.35">
      <c r="A156">
        <v>-205.02024</v>
      </c>
      <c r="B156">
        <v>-205.02024</v>
      </c>
    </row>
    <row r="157" spans="1:2" x14ac:dyDescent="0.35">
      <c r="A157">
        <v>-205.14228</v>
      </c>
      <c r="B157">
        <v>-205.14228</v>
      </c>
    </row>
    <row r="158" spans="1:2" x14ac:dyDescent="0.35">
      <c r="A158">
        <v>-205.38983999999999</v>
      </c>
      <c r="B158">
        <v>-205.38983999999999</v>
      </c>
    </row>
    <row r="159" spans="1:2" x14ac:dyDescent="0.35">
      <c r="A159">
        <v>-205.74847</v>
      </c>
      <c r="B159">
        <v>-205.74847</v>
      </c>
    </row>
    <row r="160" spans="1:2" x14ac:dyDescent="0.35">
      <c r="A160">
        <v>-205.78838999999999</v>
      </c>
      <c r="B160">
        <v>-205.78838999999999</v>
      </c>
    </row>
    <row r="161" spans="1:2" x14ac:dyDescent="0.35">
      <c r="A161">
        <v>-206.16135</v>
      </c>
      <c r="B161">
        <v>-206.16135</v>
      </c>
    </row>
    <row r="162" spans="1:2" x14ac:dyDescent="0.35">
      <c r="A162">
        <v>-206.43729999999999</v>
      </c>
      <c r="B162">
        <v>-206.43729999999999</v>
      </c>
    </row>
    <row r="163" spans="1:2" x14ac:dyDescent="0.35">
      <c r="A163">
        <v>-206.709</v>
      </c>
      <c r="B163">
        <v>-206.709</v>
      </c>
    </row>
    <row r="164" spans="1:2" x14ac:dyDescent="0.35">
      <c r="A164">
        <v>-206.76888</v>
      </c>
      <c r="B164">
        <v>-206.76888</v>
      </c>
    </row>
    <row r="165" spans="1:2" x14ac:dyDescent="0.35">
      <c r="A165">
        <v>-207.58751000000001</v>
      </c>
      <c r="B165">
        <v>-207.58751000000001</v>
      </c>
    </row>
    <row r="166" spans="1:2" x14ac:dyDescent="0.35">
      <c r="A166">
        <v>-207.76910000000001</v>
      </c>
      <c r="B166">
        <v>-207.76910000000001</v>
      </c>
    </row>
    <row r="167" spans="1:2" x14ac:dyDescent="0.35">
      <c r="A167">
        <v>-207.83161999999999</v>
      </c>
      <c r="B167">
        <v>-207.83161999999999</v>
      </c>
    </row>
    <row r="168" spans="1:2" x14ac:dyDescent="0.35">
      <c r="A168">
        <v>-208.09725</v>
      </c>
      <c r="B168">
        <v>-208.09725</v>
      </c>
    </row>
    <row r="169" spans="1:2" x14ac:dyDescent="0.35">
      <c r="A169">
        <v>-208.24113</v>
      </c>
      <c r="B169">
        <v>-208.24113</v>
      </c>
    </row>
    <row r="170" spans="1:2" x14ac:dyDescent="0.35">
      <c r="A170">
        <v>-209.13228000000001</v>
      </c>
      <c r="B170">
        <v>-209.13228000000001</v>
      </c>
    </row>
    <row r="171" spans="1:2" x14ac:dyDescent="0.35">
      <c r="A171">
        <v>-209.28702999999999</v>
      </c>
      <c r="B171">
        <v>-209.28702999999999</v>
      </c>
    </row>
    <row r="172" spans="1:2" x14ac:dyDescent="0.35">
      <c r="A172">
        <v>-209.30807999999999</v>
      </c>
      <c r="B172">
        <v>-209.30807999999999</v>
      </c>
    </row>
    <row r="173" spans="1:2" x14ac:dyDescent="0.35">
      <c r="A173">
        <v>-209.30840000000001</v>
      </c>
      <c r="B173">
        <v>-209.30840000000001</v>
      </c>
    </row>
    <row r="174" spans="1:2" x14ac:dyDescent="0.35">
      <c r="A174">
        <v>-209.34238999999999</v>
      </c>
      <c r="B174">
        <v>-209.34238999999999</v>
      </c>
    </row>
    <row r="175" spans="1:2" x14ac:dyDescent="0.35">
      <c r="A175">
        <v>-210.26943</v>
      </c>
      <c r="B175">
        <v>-210.26943</v>
      </c>
    </row>
    <row r="176" spans="1:2" x14ac:dyDescent="0.35">
      <c r="A176">
        <v>-210.43278000000001</v>
      </c>
      <c r="B176">
        <v>-210.43278000000001</v>
      </c>
    </row>
    <row r="177" spans="1:2" x14ac:dyDescent="0.35">
      <c r="A177">
        <v>-210.48513</v>
      </c>
      <c r="B177">
        <v>-210.48513</v>
      </c>
    </row>
    <row r="178" spans="1:2" x14ac:dyDescent="0.35">
      <c r="A178">
        <v>-210.66712999999999</v>
      </c>
      <c r="B178">
        <v>-210.66712999999999</v>
      </c>
    </row>
    <row r="179" spans="1:2" x14ac:dyDescent="0.35">
      <c r="A179">
        <v>-211.10649000000001</v>
      </c>
      <c r="B179">
        <v>-211.10649000000001</v>
      </c>
    </row>
    <row r="180" spans="1:2" x14ac:dyDescent="0.35">
      <c r="A180">
        <v>-211.12217000000001</v>
      </c>
      <c r="B180">
        <v>-211.12217000000001</v>
      </c>
    </row>
    <row r="181" spans="1:2" x14ac:dyDescent="0.35">
      <c r="A181">
        <v>-211.91171</v>
      </c>
      <c r="B181">
        <v>-211.91171</v>
      </c>
    </row>
    <row r="182" spans="1:2" x14ac:dyDescent="0.35">
      <c r="A182">
        <v>-212.4196</v>
      </c>
      <c r="B182">
        <v>-212.4196</v>
      </c>
    </row>
    <row r="183" spans="1:2" x14ac:dyDescent="0.35">
      <c r="A183">
        <v>-213.17765</v>
      </c>
      <c r="B183">
        <v>-213.17765</v>
      </c>
    </row>
    <row r="184" spans="1:2" x14ac:dyDescent="0.35">
      <c r="A184">
        <v>-213.95394999999999</v>
      </c>
      <c r="B184">
        <v>-213.95394999999999</v>
      </c>
    </row>
    <row r="185" spans="1:2" x14ac:dyDescent="0.35">
      <c r="A185">
        <v>-214.35606000000001</v>
      </c>
      <c r="B185">
        <v>-214.35606000000001</v>
      </c>
    </row>
    <row r="186" spans="1:2" x14ac:dyDescent="0.35">
      <c r="A186">
        <v>-214.38498000000001</v>
      </c>
      <c r="B186">
        <v>-214.38498000000001</v>
      </c>
    </row>
    <row r="187" spans="1:2" x14ac:dyDescent="0.35">
      <c r="A187">
        <v>-214.76862</v>
      </c>
      <c r="B187">
        <v>-214.76862</v>
      </c>
    </row>
    <row r="188" spans="1:2" x14ac:dyDescent="0.35">
      <c r="A188">
        <v>-214.79298</v>
      </c>
      <c r="B188">
        <v>-214.79298</v>
      </c>
    </row>
    <row r="189" spans="1:2" x14ac:dyDescent="0.35">
      <c r="A189">
        <v>-214.89724000000001</v>
      </c>
      <c r="B189">
        <v>-214.89724000000001</v>
      </c>
    </row>
    <row r="190" spans="1:2" x14ac:dyDescent="0.35">
      <c r="A190">
        <v>-215.10436999999999</v>
      </c>
      <c r="B190">
        <v>-215.10436999999999</v>
      </c>
    </row>
    <row r="191" spans="1:2" x14ac:dyDescent="0.35">
      <c r="A191">
        <v>-215.25668999999999</v>
      </c>
      <c r="B191">
        <v>-215.25668999999999</v>
      </c>
    </row>
    <row r="192" spans="1:2" x14ac:dyDescent="0.35">
      <c r="A192">
        <v>-215.52753999999999</v>
      </c>
      <c r="B192">
        <v>-215.52753999999999</v>
      </c>
    </row>
    <row r="193" spans="1:2" x14ac:dyDescent="0.35">
      <c r="A193">
        <v>-215.63847999999999</v>
      </c>
      <c r="B193">
        <v>-215.63847999999999</v>
      </c>
    </row>
    <row r="194" spans="1:2" x14ac:dyDescent="0.35">
      <c r="A194">
        <v>-216.30817999999999</v>
      </c>
      <c r="B194">
        <v>-216.30817999999999</v>
      </c>
    </row>
    <row r="195" spans="1:2" x14ac:dyDescent="0.35">
      <c r="A195">
        <v>-216.45050000000001</v>
      </c>
      <c r="B195">
        <v>-216.45050000000001</v>
      </c>
    </row>
    <row r="196" spans="1:2" x14ac:dyDescent="0.35">
      <c r="A196">
        <v>-217.17209</v>
      </c>
      <c r="B196">
        <v>-217.17209</v>
      </c>
    </row>
    <row r="197" spans="1:2" x14ac:dyDescent="0.35">
      <c r="A197">
        <v>-217.25862000000001</v>
      </c>
      <c r="B197">
        <v>-217.25862000000001</v>
      </c>
    </row>
    <row r="198" spans="1:2" x14ac:dyDescent="0.35">
      <c r="A198">
        <v>-217.34424999999999</v>
      </c>
      <c r="B198">
        <v>-217.34424999999999</v>
      </c>
    </row>
    <row r="199" spans="1:2" x14ac:dyDescent="0.35">
      <c r="A199">
        <v>-217.97769</v>
      </c>
      <c r="B199">
        <v>-217.97769</v>
      </c>
    </row>
    <row r="200" spans="1:2" x14ac:dyDescent="0.35">
      <c r="A200">
        <v>-218.02323999999999</v>
      </c>
      <c r="B200">
        <v>-218.02323999999999</v>
      </c>
    </row>
    <row r="201" spans="1:2" x14ac:dyDescent="0.35">
      <c r="A201">
        <v>-218.06310999999999</v>
      </c>
      <c r="B201">
        <v>-218.06310999999999</v>
      </c>
    </row>
    <row r="202" spans="1:2" x14ac:dyDescent="0.35">
      <c r="A202">
        <v>-218.53675000000001</v>
      </c>
      <c r="B202">
        <v>-218.53675000000001</v>
      </c>
    </row>
    <row r="203" spans="1:2" x14ac:dyDescent="0.35">
      <c r="A203">
        <v>-218.95331999999999</v>
      </c>
      <c r="B203">
        <v>-218.95331999999999</v>
      </c>
    </row>
    <row r="204" spans="1:2" x14ac:dyDescent="0.35">
      <c r="A204">
        <v>-219.45975999999999</v>
      </c>
      <c r="B204">
        <v>-219.45975999999999</v>
      </c>
    </row>
    <row r="205" spans="1:2" x14ac:dyDescent="0.35">
      <c r="A205">
        <v>-219.67413999999999</v>
      </c>
      <c r="B205">
        <v>-219.67413999999999</v>
      </c>
    </row>
    <row r="206" spans="1:2" x14ac:dyDescent="0.35">
      <c r="A206">
        <v>-219.69548</v>
      </c>
      <c r="B206">
        <v>-219.69548</v>
      </c>
    </row>
    <row r="207" spans="1:2" x14ac:dyDescent="0.35">
      <c r="A207">
        <v>-220.14612</v>
      </c>
      <c r="B207">
        <v>-220.14612</v>
      </c>
    </row>
    <row r="208" spans="1:2" x14ac:dyDescent="0.35">
      <c r="A208">
        <v>-220.33163999999999</v>
      </c>
      <c r="B208">
        <v>-220.33163999999999</v>
      </c>
    </row>
    <row r="209" spans="1:2" x14ac:dyDescent="0.35">
      <c r="A209">
        <v>-220.40601000000001</v>
      </c>
      <c r="B209">
        <v>-220.40601000000001</v>
      </c>
    </row>
    <row r="210" spans="1:2" x14ac:dyDescent="0.35">
      <c r="A210">
        <v>-220.66858999999999</v>
      </c>
      <c r="B210">
        <v>-220.66858999999999</v>
      </c>
    </row>
    <row r="211" spans="1:2" x14ac:dyDescent="0.35">
      <c r="A211">
        <v>-221.10476</v>
      </c>
      <c r="B211">
        <v>-221.10476</v>
      </c>
    </row>
    <row r="212" spans="1:2" x14ac:dyDescent="0.35">
      <c r="A212">
        <v>-221.40951999999999</v>
      </c>
      <c r="B212">
        <v>-221.40951999999999</v>
      </c>
    </row>
    <row r="213" spans="1:2" x14ac:dyDescent="0.35">
      <c r="A213">
        <v>-221.81211999999999</v>
      </c>
      <c r="B213">
        <v>-221.81211999999999</v>
      </c>
    </row>
    <row r="214" spans="1:2" x14ac:dyDescent="0.35">
      <c r="A214">
        <v>-222.52351999999999</v>
      </c>
      <c r="B214">
        <v>-222.52351999999999</v>
      </c>
    </row>
    <row r="215" spans="1:2" x14ac:dyDescent="0.35">
      <c r="A215">
        <v>-222.53322</v>
      </c>
      <c r="B215">
        <v>-222.53322</v>
      </c>
    </row>
    <row r="216" spans="1:2" x14ac:dyDescent="0.35">
      <c r="A216">
        <v>-222.85971000000001</v>
      </c>
      <c r="B216">
        <v>-222.85971000000001</v>
      </c>
    </row>
    <row r="217" spans="1:2" x14ac:dyDescent="0.35">
      <c r="A217">
        <v>-223.2089</v>
      </c>
      <c r="B217">
        <v>-223.2089</v>
      </c>
    </row>
    <row r="218" spans="1:2" x14ac:dyDescent="0.35">
      <c r="A218">
        <v>-223.55475999999999</v>
      </c>
      <c r="B218">
        <v>-223.55475999999999</v>
      </c>
    </row>
    <row r="219" spans="1:2" x14ac:dyDescent="0.35">
      <c r="A219">
        <v>-223.80461</v>
      </c>
      <c r="B219">
        <v>-223.80461</v>
      </c>
    </row>
    <row r="220" spans="1:2" x14ac:dyDescent="0.35">
      <c r="A220">
        <v>-224.44407000000001</v>
      </c>
      <c r="B220">
        <v>-224.44407000000001</v>
      </c>
    </row>
    <row r="221" spans="1:2" x14ac:dyDescent="0.35">
      <c r="A221">
        <v>-224.50161</v>
      </c>
      <c r="B221">
        <v>-224.50161</v>
      </c>
    </row>
    <row r="222" spans="1:2" x14ac:dyDescent="0.35">
      <c r="A222">
        <v>-226.44592</v>
      </c>
      <c r="B222">
        <v>-226.44592</v>
      </c>
    </row>
    <row r="223" spans="1:2" x14ac:dyDescent="0.35">
      <c r="A223">
        <v>-226.48373000000001</v>
      </c>
      <c r="B223">
        <v>-226.48373000000001</v>
      </c>
    </row>
    <row r="224" spans="1:2" x14ac:dyDescent="0.35">
      <c r="A224">
        <v>-226.91718</v>
      </c>
      <c r="B224">
        <v>-226.91718</v>
      </c>
    </row>
    <row r="225" spans="1:2" x14ac:dyDescent="0.35">
      <c r="A225">
        <v>-227.12200999999999</v>
      </c>
      <c r="B225">
        <v>-227.12200999999999</v>
      </c>
    </row>
    <row r="226" spans="1:2" x14ac:dyDescent="0.35">
      <c r="A226">
        <v>-227.3723</v>
      </c>
      <c r="B226">
        <v>-227.3723</v>
      </c>
    </row>
    <row r="227" spans="1:2" x14ac:dyDescent="0.35">
      <c r="A227">
        <v>-228.14366999999999</v>
      </c>
      <c r="B227">
        <v>-228.14366999999999</v>
      </c>
    </row>
    <row r="228" spans="1:2" x14ac:dyDescent="0.35">
      <c r="A228">
        <v>-229.07751999999999</v>
      </c>
      <c r="B228">
        <v>-229.07751999999999</v>
      </c>
    </row>
    <row r="229" spans="1:2" x14ac:dyDescent="0.35">
      <c r="A229">
        <v>-229.33662000000001</v>
      </c>
      <c r="B229">
        <v>-229.33662000000001</v>
      </c>
    </row>
    <row r="230" spans="1:2" x14ac:dyDescent="0.35">
      <c r="A230">
        <v>-229.35380000000001</v>
      </c>
      <c r="B230">
        <v>-229.35380000000001</v>
      </c>
    </row>
    <row r="231" spans="1:2" x14ac:dyDescent="0.35">
      <c r="A231">
        <v>-229.54599999999999</v>
      </c>
      <c r="B231">
        <v>-229.54599999999999</v>
      </c>
    </row>
    <row r="232" spans="1:2" x14ac:dyDescent="0.35">
      <c r="A232">
        <v>-229.73271</v>
      </c>
      <c r="B232">
        <v>-229.73271</v>
      </c>
    </row>
    <row r="233" spans="1:2" x14ac:dyDescent="0.35">
      <c r="A233">
        <v>-232.43027000000001</v>
      </c>
      <c r="B233">
        <v>-232.43027000000001</v>
      </c>
    </row>
    <row r="234" spans="1:2" x14ac:dyDescent="0.35">
      <c r="A234">
        <v>-234.37439000000001</v>
      </c>
      <c r="B234">
        <v>-234.37439000000001</v>
      </c>
    </row>
    <row r="235" spans="1:2" x14ac:dyDescent="0.35">
      <c r="A235">
        <v>-235.34061</v>
      </c>
      <c r="B235">
        <v>-235.34061</v>
      </c>
    </row>
    <row r="236" spans="1:2" x14ac:dyDescent="0.35">
      <c r="A236">
        <v>-235.50131999999999</v>
      </c>
      <c r="B236">
        <v>-235.50131999999999</v>
      </c>
    </row>
    <row r="237" spans="1:2" x14ac:dyDescent="0.35">
      <c r="A237">
        <v>-235.50361000000001</v>
      </c>
      <c r="B237">
        <v>-235.50361000000001</v>
      </c>
    </row>
    <row r="238" spans="1:2" x14ac:dyDescent="0.35">
      <c r="A238">
        <v>-235.77542</v>
      </c>
      <c r="B238">
        <v>-235.77542</v>
      </c>
    </row>
    <row r="239" spans="1:2" x14ac:dyDescent="0.35">
      <c r="A239">
        <v>-237.21589</v>
      </c>
      <c r="B239">
        <v>-237.21589</v>
      </c>
    </row>
    <row r="240" spans="1:2" x14ac:dyDescent="0.35">
      <c r="A240">
        <v>-237.28181000000001</v>
      </c>
      <c r="B240">
        <v>-237.28181000000001</v>
      </c>
    </row>
    <row r="241" spans="1:2" x14ac:dyDescent="0.35">
      <c r="A241">
        <v>-238.56603999999999</v>
      </c>
      <c r="B241">
        <v>-238.56603999999999</v>
      </c>
    </row>
    <row r="242" spans="1:2" x14ac:dyDescent="0.35">
      <c r="A242">
        <v>-239.25020000000001</v>
      </c>
      <c r="B242">
        <v>-239.25020000000001</v>
      </c>
    </row>
    <row r="243" spans="1:2" x14ac:dyDescent="0.35">
      <c r="A243">
        <v>-240.15231</v>
      </c>
      <c r="B243">
        <v>-240.15231</v>
      </c>
    </row>
    <row r="244" spans="1:2" x14ac:dyDescent="0.35">
      <c r="A244">
        <v>-240.69345999999999</v>
      </c>
      <c r="B244">
        <v>-240.69345999999999</v>
      </c>
    </row>
    <row r="245" spans="1:2" x14ac:dyDescent="0.35">
      <c r="A245">
        <v>-240.71879000000001</v>
      </c>
      <c r="B245">
        <v>-240.71879000000001</v>
      </c>
    </row>
    <row r="246" spans="1:2" x14ac:dyDescent="0.35">
      <c r="A246">
        <v>-241.59322</v>
      </c>
      <c r="B246">
        <v>-241.59322</v>
      </c>
    </row>
    <row r="247" spans="1:2" x14ac:dyDescent="0.35">
      <c r="A247">
        <v>-244.81259</v>
      </c>
      <c r="B247">
        <v>-244.81259</v>
      </c>
    </row>
    <row r="248" spans="1:2" x14ac:dyDescent="0.35">
      <c r="A248">
        <v>-247.43074999999999</v>
      </c>
      <c r="B248">
        <v>-247.43074999999999</v>
      </c>
    </row>
    <row r="249" spans="1:2" x14ac:dyDescent="0.35">
      <c r="A249">
        <v>-249.55529999999999</v>
      </c>
      <c r="B249">
        <v>-249.55529999999999</v>
      </c>
    </row>
    <row r="250" spans="1:2" x14ac:dyDescent="0.35">
      <c r="A250">
        <v>-250.05664999999999</v>
      </c>
      <c r="B250">
        <v>-250.05664999999999</v>
      </c>
    </row>
    <row r="251" spans="1:2" x14ac:dyDescent="0.35">
      <c r="A251">
        <v>-252.65694999999999</v>
      </c>
      <c r="B251">
        <v>-252.65694999999999</v>
      </c>
    </row>
    <row r="252" spans="1:2" x14ac:dyDescent="0.35">
      <c r="A252">
        <v>-253.69215</v>
      </c>
      <c r="B252">
        <v>-253.69215</v>
      </c>
    </row>
    <row r="253" spans="1:2" x14ac:dyDescent="0.35">
      <c r="A253">
        <v>-256.48196000000002</v>
      </c>
      <c r="B253">
        <v>-256.48196000000002</v>
      </c>
    </row>
    <row r="254" spans="1:2" x14ac:dyDescent="0.35">
      <c r="A254">
        <v>-257.50096000000002</v>
      </c>
      <c r="B254">
        <v>-257.50096000000002</v>
      </c>
    </row>
    <row r="255" spans="1:2" x14ac:dyDescent="0.35">
      <c r="A255" s="2">
        <v>-258.37319000000002</v>
      </c>
      <c r="B255" s="2">
        <v>-258.37319000000002</v>
      </c>
    </row>
    <row r="256" spans="1:2" x14ac:dyDescent="0.35">
      <c r="A256" s="3">
        <v>-298.15691500000003</v>
      </c>
      <c r="B256" s="3">
        <v>-298.15691500000003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7:S47"/>
  <sheetViews>
    <sheetView workbookViewId="0">
      <selection activeCell="P43" sqref="P43"/>
    </sheetView>
  </sheetViews>
  <sheetFormatPr defaultRowHeight="14.5" x14ac:dyDescent="0.35"/>
  <cols>
    <col min="6" max="6" width="15" customWidth="1"/>
    <col min="7" max="7" width="15.81640625" customWidth="1"/>
    <col min="10" max="10" width="11.1796875" customWidth="1"/>
    <col min="13" max="13" width="11.54296875" customWidth="1"/>
    <col min="14" max="14" width="11.453125" customWidth="1"/>
    <col min="15" max="15" width="11.7265625" customWidth="1"/>
    <col min="16" max="16" width="15.26953125" customWidth="1"/>
  </cols>
  <sheetData>
    <row r="17" spans="1:19" ht="16.5" customHeight="1" x14ac:dyDescent="0.35">
      <c r="A17" s="8" t="s">
        <v>41</v>
      </c>
    </row>
    <row r="18" spans="1:19" ht="15.75" customHeight="1" x14ac:dyDescent="0.35">
      <c r="A18" s="6" t="s">
        <v>42</v>
      </c>
    </row>
    <row r="19" spans="1:19" ht="66.75" customHeight="1" x14ac:dyDescent="0.35">
      <c r="A19" s="67" t="s">
        <v>43</v>
      </c>
      <c r="B19" s="67"/>
      <c r="C19" s="67"/>
      <c r="D19" s="67"/>
      <c r="E19" s="67"/>
      <c r="F19" s="68" t="s">
        <v>61</v>
      </c>
      <c r="G19" s="68"/>
      <c r="H19" s="7"/>
      <c r="I19" s="7"/>
      <c r="J19" s="68" t="s">
        <v>60</v>
      </c>
      <c r="K19" s="68"/>
      <c r="L19" s="68"/>
      <c r="M19" s="68"/>
      <c r="N19" s="68"/>
    </row>
    <row r="20" spans="1:19" x14ac:dyDescent="0.35">
      <c r="J20" t="s">
        <v>65</v>
      </c>
    </row>
    <row r="21" spans="1:19" x14ac:dyDescent="0.35">
      <c r="A21" s="12" t="s">
        <v>44</v>
      </c>
      <c r="B21" s="12" t="s">
        <v>45</v>
      </c>
      <c r="C21" s="12" t="s">
        <v>46</v>
      </c>
      <c r="D21" s="12" t="s">
        <v>47</v>
      </c>
      <c r="E21" s="12" t="s">
        <v>48</v>
      </c>
      <c r="F21" s="12" t="s">
        <v>49</v>
      </c>
      <c r="G21" s="12" t="s">
        <v>50</v>
      </c>
      <c r="J21" s="14" t="s">
        <v>62</v>
      </c>
      <c r="K21" s="14" t="s">
        <v>63</v>
      </c>
      <c r="L21" s="14" t="s">
        <v>66</v>
      </c>
      <c r="M21" s="14" t="s">
        <v>64</v>
      </c>
      <c r="N21" s="16" t="s">
        <v>18</v>
      </c>
      <c r="O21" s="16" t="s">
        <v>67</v>
      </c>
      <c r="Q21" s="17" t="s">
        <v>72</v>
      </c>
      <c r="R21" s="17" t="s">
        <v>73</v>
      </c>
      <c r="S21" s="17" t="s">
        <v>46</v>
      </c>
    </row>
    <row r="22" spans="1:19" x14ac:dyDescent="0.35">
      <c r="A22" s="13" t="s">
        <v>51</v>
      </c>
      <c r="B22" s="11">
        <v>27</v>
      </c>
      <c r="C22" s="11">
        <v>0.25</v>
      </c>
      <c r="D22" s="11">
        <f>$B$27*C22</f>
        <v>68</v>
      </c>
      <c r="E22" s="11">
        <f>B22-D22</f>
        <v>-41</v>
      </c>
      <c r="F22" s="11">
        <f>E22^2</f>
        <v>1681</v>
      </c>
      <c r="G22" s="11">
        <f>F22/D22</f>
        <v>24.720588235294116</v>
      </c>
      <c r="J22" s="15">
        <v>18.399999999999999</v>
      </c>
      <c r="K22" s="15">
        <v>18.8</v>
      </c>
      <c r="L22" s="15">
        <f>AVERAGE(J22:K22)</f>
        <v>18.600000000000001</v>
      </c>
      <c r="M22" s="15">
        <v>5</v>
      </c>
      <c r="N22">
        <f>L22*M22</f>
        <v>93</v>
      </c>
      <c r="O22">
        <f>L22^2</f>
        <v>345.96000000000004</v>
      </c>
      <c r="P22">
        <f>O22*M22</f>
        <v>1729.8000000000002</v>
      </c>
      <c r="Q22">
        <f>_xlfn.NORM.DIST(K22,$M$31,$M$34,TRUE)</f>
        <v>3.8805716511028751E-2</v>
      </c>
      <c r="R22">
        <f>_xlfn.NORM.DIST(J22,$M$31,$M$34,TRUE)</f>
        <v>7.2050253790400158E-3</v>
      </c>
      <c r="S22">
        <f>Q22-R22</f>
        <v>3.1600691131988733E-2</v>
      </c>
    </row>
    <row r="23" spans="1:19" x14ac:dyDescent="0.35">
      <c r="A23" s="13" t="s">
        <v>53</v>
      </c>
      <c r="B23" s="11">
        <v>50</v>
      </c>
      <c r="C23" s="11">
        <v>0.25</v>
      </c>
      <c r="D23" s="11">
        <f t="shared" ref="D23:D25" si="0">$B$27*C23</f>
        <v>68</v>
      </c>
      <c r="E23" s="11">
        <f t="shared" ref="E23:E25" si="1">B23-D23</f>
        <v>-18</v>
      </c>
      <c r="F23" s="11">
        <f t="shared" ref="F23:F25" si="2">E23^2</f>
        <v>324</v>
      </c>
      <c r="G23" s="11">
        <f t="shared" ref="G23:G25" si="3">F23/D23</f>
        <v>4.7647058823529411</v>
      </c>
      <c r="J23" s="15">
        <v>18.8</v>
      </c>
      <c r="K23" s="15">
        <v>19.2</v>
      </c>
      <c r="L23" s="15">
        <f t="shared" ref="L23:L28" si="4">AVERAGE(J23:K23)</f>
        <v>19</v>
      </c>
      <c r="M23" s="15">
        <v>12</v>
      </c>
      <c r="N23">
        <f t="shared" ref="N23:N28" si="5">L23*M23</f>
        <v>228</v>
      </c>
      <c r="O23">
        <f t="shared" ref="O23:O28" si="6">L23^2</f>
        <v>361</v>
      </c>
      <c r="P23">
        <f t="shared" ref="P23:P28" si="7">O23*M23</f>
        <v>4332</v>
      </c>
      <c r="Q23">
        <f t="shared" ref="Q23:Q28" si="8">_xlfn.NORM.DIST(K23,$M$31,$M$34,TRUE)</f>
        <v>0.13950251821855239</v>
      </c>
      <c r="R23">
        <f t="shared" ref="R23:R27" si="9">_xlfn.NORM.DIST(J23,$M$31,$M$34,TRUE)</f>
        <v>3.8805716511028751E-2</v>
      </c>
      <c r="S23">
        <f t="shared" ref="S23:S28" si="10">Q23-R23</f>
        <v>0.10069680170752364</v>
      </c>
    </row>
    <row r="24" spans="1:19" x14ac:dyDescent="0.35">
      <c r="A24" s="13" t="s">
        <v>54</v>
      </c>
      <c r="B24" s="11">
        <v>27</v>
      </c>
      <c r="C24" s="11">
        <v>0.25</v>
      </c>
      <c r="D24" s="11">
        <f t="shared" si="0"/>
        <v>68</v>
      </c>
      <c r="E24" s="11">
        <f t="shared" si="1"/>
        <v>-41</v>
      </c>
      <c r="F24" s="11">
        <f t="shared" si="2"/>
        <v>1681</v>
      </c>
      <c r="G24" s="11">
        <f t="shared" si="3"/>
        <v>24.720588235294116</v>
      </c>
      <c r="J24" s="15">
        <v>19.2</v>
      </c>
      <c r="K24" s="15">
        <v>19.600000000000001</v>
      </c>
      <c r="L24" s="15">
        <f t="shared" si="4"/>
        <v>19.399999999999999</v>
      </c>
      <c r="M24" s="15">
        <v>19</v>
      </c>
      <c r="N24">
        <f t="shared" si="5"/>
        <v>368.59999999999997</v>
      </c>
      <c r="O24">
        <f t="shared" si="6"/>
        <v>376.35999999999996</v>
      </c>
      <c r="P24">
        <f t="shared" si="7"/>
        <v>7150.8399999999992</v>
      </c>
      <c r="Q24">
        <f t="shared" si="8"/>
        <v>0.34443175403556775</v>
      </c>
      <c r="R24">
        <f t="shared" si="9"/>
        <v>0.13950251821855239</v>
      </c>
      <c r="S24">
        <f t="shared" si="10"/>
        <v>0.20492923581701536</v>
      </c>
    </row>
    <row r="25" spans="1:19" x14ac:dyDescent="0.35">
      <c r="A25" s="13" t="s">
        <v>52</v>
      </c>
      <c r="B25" s="11">
        <v>168</v>
      </c>
      <c r="C25" s="11">
        <v>0.25</v>
      </c>
      <c r="D25" s="11">
        <f t="shared" si="0"/>
        <v>68</v>
      </c>
      <c r="E25" s="11">
        <f t="shared" si="1"/>
        <v>100</v>
      </c>
      <c r="F25" s="11">
        <f t="shared" si="2"/>
        <v>10000</v>
      </c>
      <c r="G25" s="11">
        <f t="shared" si="3"/>
        <v>147.05882352941177</v>
      </c>
      <c r="J25" s="15">
        <v>19.600000000000001</v>
      </c>
      <c r="K25" s="15">
        <v>20</v>
      </c>
      <c r="L25" s="15">
        <f t="shared" si="4"/>
        <v>19.8</v>
      </c>
      <c r="M25" s="15">
        <v>38</v>
      </c>
      <c r="N25">
        <f t="shared" si="5"/>
        <v>752.4</v>
      </c>
      <c r="O25">
        <f t="shared" si="6"/>
        <v>392.04</v>
      </c>
      <c r="P25">
        <f t="shared" si="7"/>
        <v>14897.52</v>
      </c>
      <c r="Q25">
        <f t="shared" si="8"/>
        <v>0.61093678371648052</v>
      </c>
      <c r="R25">
        <f t="shared" si="9"/>
        <v>0.34443175403556775</v>
      </c>
      <c r="S25">
        <f t="shared" si="10"/>
        <v>0.26650502968091278</v>
      </c>
    </row>
    <row r="26" spans="1:19" x14ac:dyDescent="0.35">
      <c r="J26" s="15">
        <v>20</v>
      </c>
      <c r="K26" s="15">
        <v>20.399999999999999</v>
      </c>
      <c r="L26" s="15">
        <f t="shared" si="4"/>
        <v>20.2</v>
      </c>
      <c r="M26" s="15">
        <v>21</v>
      </c>
      <c r="N26">
        <f t="shared" si="5"/>
        <v>424.2</v>
      </c>
      <c r="O26">
        <f t="shared" si="6"/>
        <v>408.03999999999996</v>
      </c>
      <c r="P26">
        <f t="shared" si="7"/>
        <v>8568.84</v>
      </c>
      <c r="Q26">
        <f t="shared" si="8"/>
        <v>0.83245716965791416</v>
      </c>
      <c r="R26">
        <f t="shared" si="9"/>
        <v>0.61093678371648052</v>
      </c>
      <c r="S26">
        <f t="shared" si="10"/>
        <v>0.22152038594143364</v>
      </c>
    </row>
    <row r="27" spans="1:19" x14ac:dyDescent="0.35">
      <c r="A27" s="5" t="s">
        <v>55</v>
      </c>
      <c r="B27" s="10">
        <f>SUM(B22:B25)</f>
        <v>272</v>
      </c>
      <c r="C27">
        <f>SUM(C22:C25)</f>
        <v>1</v>
      </c>
      <c r="F27" s="5" t="s">
        <v>56</v>
      </c>
      <c r="G27" s="10">
        <f>SUM(G22:G25)</f>
        <v>201.26470588235293</v>
      </c>
      <c r="J27" s="15">
        <v>20.399999999999999</v>
      </c>
      <c r="K27" s="15">
        <v>20.8</v>
      </c>
      <c r="L27" s="15">
        <f t="shared" si="4"/>
        <v>20.6</v>
      </c>
      <c r="M27" s="15">
        <v>13</v>
      </c>
      <c r="N27">
        <f t="shared" si="5"/>
        <v>267.8</v>
      </c>
      <c r="O27">
        <f t="shared" si="6"/>
        <v>424.36000000000007</v>
      </c>
      <c r="P27">
        <f t="shared" si="7"/>
        <v>5516.6800000000012</v>
      </c>
      <c r="Q27">
        <f t="shared" si="8"/>
        <v>0.95012636010097529</v>
      </c>
      <c r="R27">
        <f t="shared" si="9"/>
        <v>0.83245716965791416</v>
      </c>
      <c r="S27">
        <f t="shared" si="10"/>
        <v>0.11766919044306112</v>
      </c>
    </row>
    <row r="28" spans="1:19" x14ac:dyDescent="0.35">
      <c r="J28" s="15">
        <v>20.8</v>
      </c>
      <c r="K28" s="15">
        <v>21.2</v>
      </c>
      <c r="L28" s="15">
        <f t="shared" si="4"/>
        <v>21</v>
      </c>
      <c r="M28" s="15">
        <v>7</v>
      </c>
      <c r="N28">
        <f t="shared" si="5"/>
        <v>147</v>
      </c>
      <c r="O28">
        <f t="shared" si="6"/>
        <v>441</v>
      </c>
      <c r="P28">
        <f t="shared" si="7"/>
        <v>3087</v>
      </c>
      <c r="Q28">
        <f t="shared" si="8"/>
        <v>0.99005030099799352</v>
      </c>
      <c r="R28">
        <f>_xlfn.NORM.DIST(J28,$M$31,$M$34,TRUE)</f>
        <v>0.95012636010097529</v>
      </c>
      <c r="S28">
        <f t="shared" si="10"/>
        <v>3.9923940897018229E-2</v>
      </c>
    </row>
    <row r="29" spans="1:19" x14ac:dyDescent="0.35">
      <c r="A29" s="5" t="s">
        <v>59</v>
      </c>
      <c r="B29" s="10">
        <f>COUNTA(A22:A25)</f>
        <v>4</v>
      </c>
      <c r="F29" s="5" t="s">
        <v>57</v>
      </c>
      <c r="G29" s="10">
        <f>CHIINV(0.01,4-1)</f>
        <v>11.344866730144371</v>
      </c>
      <c r="M29">
        <f>SUM(M22:M28)</f>
        <v>115</v>
      </c>
      <c r="N29">
        <f>SUM(N22:N28)</f>
        <v>2281</v>
      </c>
      <c r="P29">
        <f t="shared" ref="P29" si="11">SUM(P22:P28)</f>
        <v>45282.68</v>
      </c>
    </row>
    <row r="30" spans="1:19" x14ac:dyDescent="0.35">
      <c r="N30" t="s">
        <v>68</v>
      </c>
    </row>
    <row r="31" spans="1:19" x14ac:dyDescent="0.35">
      <c r="F31" s="9" t="s">
        <v>58</v>
      </c>
      <c r="G31" s="9"/>
      <c r="M31">
        <f>N29/M29</f>
        <v>19.834782608695651</v>
      </c>
      <c r="N31" t="s">
        <v>18</v>
      </c>
    </row>
    <row r="32" spans="1:19" x14ac:dyDescent="0.35">
      <c r="M32">
        <f>P29/M29</f>
        <v>393.76243478260869</v>
      </c>
      <c r="N32" t="s">
        <v>69</v>
      </c>
    </row>
    <row r="33" spans="10:16" x14ac:dyDescent="0.35">
      <c r="M33">
        <f>M32-M31*M31</f>
        <v>0.34383364839322894</v>
      </c>
      <c r="N33" t="s">
        <v>70</v>
      </c>
    </row>
    <row r="34" spans="10:16" x14ac:dyDescent="0.35">
      <c r="M34">
        <f>SQRT(M33)</f>
        <v>0.58637330122817577</v>
      </c>
      <c r="N34" t="s">
        <v>71</v>
      </c>
    </row>
    <row r="36" spans="10:16" x14ac:dyDescent="0.35">
      <c r="J36" s="14" t="s">
        <v>66</v>
      </c>
      <c r="K36" s="14" t="s">
        <v>64</v>
      </c>
      <c r="L36" s="12" t="s">
        <v>46</v>
      </c>
      <c r="M36" s="12" t="s">
        <v>47</v>
      </c>
      <c r="N36" s="12" t="s">
        <v>48</v>
      </c>
      <c r="O36" s="12" t="s">
        <v>49</v>
      </c>
      <c r="P36" s="12" t="s">
        <v>50</v>
      </c>
    </row>
    <row r="37" spans="10:16" x14ac:dyDescent="0.35">
      <c r="J37" s="15">
        <v>18.600000000000001</v>
      </c>
      <c r="K37" s="15">
        <v>5</v>
      </c>
      <c r="L37" s="11">
        <v>3.1600691131988733E-2</v>
      </c>
      <c r="M37" s="11">
        <f>$M$29*L37</f>
        <v>3.6340794801787042</v>
      </c>
      <c r="N37" s="11">
        <f>K37-M37</f>
        <v>1.3659205198212958</v>
      </c>
      <c r="O37" s="11">
        <f>N37^2</f>
        <v>1.865738866468879</v>
      </c>
      <c r="P37" s="11">
        <f>O37/M37</f>
        <v>0.51340067729534966</v>
      </c>
    </row>
    <row r="38" spans="10:16" x14ac:dyDescent="0.35">
      <c r="J38" s="15">
        <v>19</v>
      </c>
      <c r="K38" s="15">
        <v>12</v>
      </c>
      <c r="L38" s="11">
        <v>0.10069680170752364</v>
      </c>
      <c r="M38" s="11">
        <f t="shared" ref="M38:M43" si="12">$M$29*L38</f>
        <v>11.580132196365218</v>
      </c>
      <c r="N38" s="11">
        <f t="shared" ref="N38:N43" si="13">K38-M38</f>
        <v>0.41986780363478182</v>
      </c>
      <c r="O38" s="11">
        <f t="shared" ref="O38:O43" si="14">N38^2</f>
        <v>0.1762889725290957</v>
      </c>
      <c r="P38" s="11">
        <f t="shared" ref="P38:P43" si="15">O38/M38</f>
        <v>1.5223398968142128E-2</v>
      </c>
    </row>
    <row r="39" spans="10:16" x14ac:dyDescent="0.35">
      <c r="J39" s="15">
        <v>19.399999999999999</v>
      </c>
      <c r="K39" s="15">
        <v>19</v>
      </c>
      <c r="L39" s="11">
        <v>0.20492923581701536</v>
      </c>
      <c r="M39" s="11">
        <f t="shared" si="12"/>
        <v>23.566862118956767</v>
      </c>
      <c r="N39" s="11">
        <f t="shared" si="13"/>
        <v>-4.5668621189567666</v>
      </c>
      <c r="O39" s="11">
        <f t="shared" si="14"/>
        <v>20.856229613562288</v>
      </c>
      <c r="P39" s="11">
        <f t="shared" si="15"/>
        <v>0.88498118707054796</v>
      </c>
    </row>
    <row r="40" spans="10:16" x14ac:dyDescent="0.35">
      <c r="J40" s="15">
        <v>19.8</v>
      </c>
      <c r="K40" s="15">
        <v>38</v>
      </c>
      <c r="L40" s="11">
        <v>0.26650502968091278</v>
      </c>
      <c r="M40" s="11">
        <f t="shared" si="12"/>
        <v>30.648078413304969</v>
      </c>
      <c r="N40" s="11">
        <f t="shared" si="13"/>
        <v>7.3519215866950312</v>
      </c>
      <c r="O40" s="11">
        <f t="shared" si="14"/>
        <v>54.050751016912386</v>
      </c>
      <c r="P40" s="11">
        <f t="shared" si="15"/>
        <v>1.7635934719302933</v>
      </c>
    </row>
    <row r="41" spans="10:16" x14ac:dyDescent="0.35">
      <c r="J41" s="15">
        <v>20.2</v>
      </c>
      <c r="K41" s="15">
        <v>21</v>
      </c>
      <c r="L41" s="11">
        <v>0.22152038594143364</v>
      </c>
      <c r="M41" s="11">
        <f t="shared" si="12"/>
        <v>25.47484438326487</v>
      </c>
      <c r="N41" s="11">
        <f t="shared" si="13"/>
        <v>-4.4748443832648697</v>
      </c>
      <c r="O41" s="11">
        <f t="shared" si="14"/>
        <v>20.024232254437152</v>
      </c>
      <c r="P41" s="11">
        <f t="shared" si="15"/>
        <v>0.78603943377144336</v>
      </c>
    </row>
    <row r="42" spans="10:16" x14ac:dyDescent="0.35">
      <c r="J42" s="15">
        <v>20.6</v>
      </c>
      <c r="K42" s="15">
        <v>13</v>
      </c>
      <c r="L42" s="11">
        <v>0.11766919044306112</v>
      </c>
      <c r="M42" s="11">
        <f t="shared" si="12"/>
        <v>13.531956900952029</v>
      </c>
      <c r="N42" s="11">
        <f t="shared" si="13"/>
        <v>-0.53195690095202863</v>
      </c>
      <c r="O42" s="11">
        <f t="shared" si="14"/>
        <v>0.28297814447048641</v>
      </c>
      <c r="P42" s="11">
        <f t="shared" si="15"/>
        <v>2.0911841985735098E-2</v>
      </c>
    </row>
    <row r="43" spans="10:16" x14ac:dyDescent="0.35">
      <c r="J43" s="15">
        <v>21</v>
      </c>
      <c r="K43" s="15">
        <v>7</v>
      </c>
      <c r="L43" s="11">
        <v>3.9923940897018229E-2</v>
      </c>
      <c r="M43" s="11">
        <f t="shared" si="12"/>
        <v>4.5912532031570965</v>
      </c>
      <c r="N43" s="11">
        <f t="shared" si="13"/>
        <v>2.4087467968429035</v>
      </c>
      <c r="O43" s="11">
        <f t="shared" si="14"/>
        <v>5.802061131300948</v>
      </c>
      <c r="P43" s="11">
        <f t="shared" si="15"/>
        <v>1.2637205735704709</v>
      </c>
    </row>
    <row r="44" spans="10:16" x14ac:dyDescent="0.35">
      <c r="P44" s="18">
        <f>SUM(P37:P43)</f>
        <v>5.2478705845919826</v>
      </c>
    </row>
    <row r="45" spans="10:16" x14ac:dyDescent="0.35">
      <c r="J45" t="s">
        <v>59</v>
      </c>
      <c r="K45">
        <f>COUNTA(J37:J43)</f>
        <v>7</v>
      </c>
    </row>
    <row r="46" spans="10:16" x14ac:dyDescent="0.35">
      <c r="J46" t="s">
        <v>74</v>
      </c>
      <c r="K46">
        <f>K45-1-2</f>
        <v>4</v>
      </c>
      <c r="P46">
        <f>_xlfn.CHISQ.INV(0.99,K46)</f>
        <v>13.276704135987615</v>
      </c>
    </row>
    <row r="47" spans="10:16" x14ac:dyDescent="0.35">
      <c r="J47" t="s">
        <v>75</v>
      </c>
      <c r="P47" t="s">
        <v>76</v>
      </c>
    </row>
  </sheetData>
  <mergeCells count="3">
    <mergeCell ref="A19:E19"/>
    <mergeCell ref="J19:N19"/>
    <mergeCell ref="F19:G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E212-4C5D-4E46-B37A-A4FA55A4C15F}">
  <dimension ref="A1:P29"/>
  <sheetViews>
    <sheetView workbookViewId="0">
      <selection activeCell="E28" sqref="E28"/>
    </sheetView>
  </sheetViews>
  <sheetFormatPr defaultRowHeight="14.5" x14ac:dyDescent="0.35"/>
  <cols>
    <col min="4" max="4" width="9.81640625" customWidth="1"/>
    <col min="5" max="5" width="15.1796875" customWidth="1"/>
    <col min="6" max="6" width="10.7265625" customWidth="1"/>
    <col min="7" max="7" width="10.453125" customWidth="1"/>
    <col min="8" max="8" width="12.7265625" customWidth="1"/>
    <col min="9" max="9" width="15.54296875" customWidth="1"/>
  </cols>
  <sheetData>
    <row r="1" spans="1:10" x14ac:dyDescent="0.35">
      <c r="A1" t="s">
        <v>177</v>
      </c>
    </row>
    <row r="3" spans="1:10" x14ac:dyDescent="0.35">
      <c r="A3" s="12" t="s">
        <v>44</v>
      </c>
      <c r="B3" s="12" t="s">
        <v>45</v>
      </c>
      <c r="C3" s="12"/>
      <c r="D3" s="12"/>
      <c r="E3" s="12" t="s">
        <v>46</v>
      </c>
      <c r="F3" s="12" t="s">
        <v>47</v>
      </c>
      <c r="G3" s="12" t="s">
        <v>48</v>
      </c>
      <c r="H3" s="12" t="s">
        <v>49</v>
      </c>
      <c r="I3" s="12" t="s">
        <v>50</v>
      </c>
    </row>
    <row r="4" spans="1:10" x14ac:dyDescent="0.35">
      <c r="A4" s="13">
        <v>0</v>
      </c>
      <c r="B4" s="11">
        <v>6</v>
      </c>
      <c r="C4" s="11">
        <f t="shared" ref="C4:C9" si="0">A4*B4</f>
        <v>0</v>
      </c>
      <c r="D4" s="11">
        <f t="shared" ref="D4:D9" si="1">A4^2*B4</f>
        <v>0</v>
      </c>
      <c r="E4" s="11">
        <f t="shared" ref="E4:E9" si="2">_xlfn.BINOM.DIST(A4,$I$29,$H$28,0)</f>
        <v>2.8664518297780656E-3</v>
      </c>
      <c r="F4" s="11">
        <f t="shared" ref="F4:F9" si="3">$B$11*E4</f>
        <v>2.0065162808446457</v>
      </c>
      <c r="G4" s="11">
        <f t="shared" ref="G4:G9" si="4">B4-F4</f>
        <v>3.9934837191553543</v>
      </c>
      <c r="H4" s="11">
        <f t="shared" ref="H4:H9" si="5">G4^2</f>
        <v>15.94791221515888</v>
      </c>
      <c r="I4" s="11">
        <f t="shared" ref="I4:I9" si="6">H4/F4</f>
        <v>7.9480602113258634</v>
      </c>
    </row>
    <row r="5" spans="1:10" x14ac:dyDescent="0.35">
      <c r="A5" s="13">
        <v>1</v>
      </c>
      <c r="B5" s="11">
        <v>35</v>
      </c>
      <c r="C5" s="11">
        <f t="shared" si="0"/>
        <v>35</v>
      </c>
      <c r="D5" s="11">
        <f t="shared" si="1"/>
        <v>35</v>
      </c>
      <c r="E5" s="11">
        <f t="shared" si="2"/>
        <v>2.8433529266922358E-2</v>
      </c>
      <c r="F5" s="11">
        <f t="shared" si="3"/>
        <v>19.903470486845652</v>
      </c>
      <c r="G5" s="11">
        <f t="shared" si="4"/>
        <v>15.096529513154348</v>
      </c>
      <c r="H5" s="11">
        <f t="shared" si="5"/>
        <v>227.90520334154024</v>
      </c>
      <c r="I5" s="11">
        <f t="shared" si="6"/>
        <v>11.450525851366697</v>
      </c>
    </row>
    <row r="6" spans="1:10" x14ac:dyDescent="0.35">
      <c r="A6" s="13">
        <v>2</v>
      </c>
      <c r="B6" s="11">
        <v>116</v>
      </c>
      <c r="C6" s="11">
        <f t="shared" si="0"/>
        <v>232</v>
      </c>
      <c r="D6" s="11">
        <f t="shared" si="1"/>
        <v>464</v>
      </c>
      <c r="E6" s="11">
        <f t="shared" si="2"/>
        <v>0.11751834012090676</v>
      </c>
      <c r="F6" s="11">
        <f t="shared" si="3"/>
        <v>82.262838084634723</v>
      </c>
      <c r="G6" s="11">
        <f t="shared" si="4"/>
        <v>33.737161915365277</v>
      </c>
      <c r="H6" s="11">
        <f t="shared" si="5"/>
        <v>1138.1960941035734</v>
      </c>
      <c r="I6" s="11">
        <f t="shared" si="6"/>
        <v>13.836090762302167</v>
      </c>
    </row>
    <row r="7" spans="1:10" x14ac:dyDescent="0.35">
      <c r="A7" s="13">
        <v>3</v>
      </c>
      <c r="B7" s="11">
        <v>208</v>
      </c>
      <c r="C7" s="11">
        <f t="shared" si="0"/>
        <v>624</v>
      </c>
      <c r="D7" s="11">
        <f t="shared" si="1"/>
        <v>1872</v>
      </c>
      <c r="E7" s="11">
        <f t="shared" si="2"/>
        <v>0.25904741096565176</v>
      </c>
      <c r="F7" s="11">
        <f t="shared" si="3"/>
        <v>181.33318767595622</v>
      </c>
      <c r="G7" s="11">
        <f t="shared" si="4"/>
        <v>26.666812324043775</v>
      </c>
      <c r="H7" s="11">
        <f t="shared" si="5"/>
        <v>711.11887952577297</v>
      </c>
      <c r="I7" s="11">
        <f t="shared" si="6"/>
        <v>3.9216146180397367</v>
      </c>
    </row>
    <row r="8" spans="1:10" x14ac:dyDescent="0.35">
      <c r="A8" s="13">
        <v>4</v>
      </c>
      <c r="B8" s="55">
        <v>230</v>
      </c>
      <c r="C8" s="11">
        <f t="shared" si="0"/>
        <v>920</v>
      </c>
      <c r="D8" s="11">
        <f t="shared" si="1"/>
        <v>3680</v>
      </c>
      <c r="E8" s="11">
        <f t="shared" si="2"/>
        <v>0.32119989182683217</v>
      </c>
      <c r="F8" s="11">
        <f t="shared" si="3"/>
        <v>224.83992427878252</v>
      </c>
      <c r="G8" s="11">
        <f t="shared" si="4"/>
        <v>5.1600757212174813</v>
      </c>
      <c r="H8" s="11">
        <f t="shared" si="5"/>
        <v>26.626381448698108</v>
      </c>
      <c r="I8" s="11">
        <f t="shared" si="6"/>
        <v>0.11842372538643824</v>
      </c>
    </row>
    <row r="9" spans="1:10" x14ac:dyDescent="0.35">
      <c r="A9" s="13">
        <v>5</v>
      </c>
      <c r="B9" s="55">
        <v>105</v>
      </c>
      <c r="C9" s="11">
        <f t="shared" si="0"/>
        <v>525</v>
      </c>
      <c r="D9" s="11">
        <f t="shared" si="1"/>
        <v>2625</v>
      </c>
      <c r="E9" s="11">
        <f t="shared" si="2"/>
        <v>0.21240769813779686</v>
      </c>
      <c r="F9" s="11">
        <f t="shared" si="3"/>
        <v>148.68538869645781</v>
      </c>
      <c r="G9" s="11">
        <f t="shared" si="4"/>
        <v>-43.685388696457807</v>
      </c>
      <c r="H9" s="11">
        <f t="shared" si="5"/>
        <v>1908.4131855606036</v>
      </c>
      <c r="I9" s="11">
        <f t="shared" si="6"/>
        <v>12.835243612650073</v>
      </c>
    </row>
    <row r="11" spans="1:10" x14ac:dyDescent="0.35">
      <c r="A11" t="s">
        <v>27</v>
      </c>
      <c r="B11">
        <f>SUM(B4:B9)</f>
        <v>700</v>
      </c>
      <c r="C11">
        <f>SUM(C4:C9)</f>
        <v>2336</v>
      </c>
      <c r="D11">
        <f>SUM(D4:D9)</f>
        <v>8676</v>
      </c>
      <c r="E11">
        <f>SUM(E4:E9)</f>
        <v>0.94147332214788793</v>
      </c>
      <c r="I11" s="53">
        <f>SUM(I4:I9)</f>
        <v>50.109958781070972</v>
      </c>
      <c r="J11" t="s">
        <v>176</v>
      </c>
    </row>
    <row r="14" spans="1:10" x14ac:dyDescent="0.35">
      <c r="A14" s="12" t="s">
        <v>44</v>
      </c>
      <c r="B14" s="56" t="s">
        <v>45</v>
      </c>
    </row>
    <row r="15" spans="1:10" x14ac:dyDescent="0.35">
      <c r="A15" s="13">
        <v>0</v>
      </c>
      <c r="B15" s="11">
        <v>6</v>
      </c>
      <c r="C15" s="21">
        <f t="shared" ref="C15:C20" si="7">A15*B15</f>
        <v>0</v>
      </c>
      <c r="F15" t="s">
        <v>175</v>
      </c>
      <c r="G15">
        <f>CHIINV(0.05,6-1-2)</f>
        <v>7.8147279032511792</v>
      </c>
    </row>
    <row r="16" spans="1:10" x14ac:dyDescent="0.35">
      <c r="A16" s="13">
        <v>1</v>
      </c>
      <c r="B16" s="11">
        <v>35</v>
      </c>
      <c r="C16" s="21">
        <f t="shared" si="7"/>
        <v>35</v>
      </c>
    </row>
    <row r="17" spans="1:16" x14ac:dyDescent="0.35">
      <c r="A17" s="13">
        <v>2</v>
      </c>
      <c r="B17" s="11">
        <v>116</v>
      </c>
      <c r="C17" s="21">
        <f t="shared" si="7"/>
        <v>232</v>
      </c>
      <c r="F17" t="s">
        <v>174</v>
      </c>
    </row>
    <row r="18" spans="1:16" x14ac:dyDescent="0.35">
      <c r="A18" s="13">
        <v>3</v>
      </c>
      <c r="B18" s="11">
        <v>208</v>
      </c>
      <c r="C18" s="21">
        <f t="shared" si="7"/>
        <v>624</v>
      </c>
    </row>
    <row r="19" spans="1:16" x14ac:dyDescent="0.35">
      <c r="A19" s="13">
        <v>4</v>
      </c>
      <c r="B19" s="55">
        <v>230</v>
      </c>
      <c r="C19" s="21">
        <f t="shared" si="7"/>
        <v>920</v>
      </c>
    </row>
    <row r="20" spans="1:16" x14ac:dyDescent="0.35">
      <c r="A20" s="13">
        <v>5</v>
      </c>
      <c r="B20" s="55">
        <v>105</v>
      </c>
      <c r="C20" s="21">
        <f t="shared" si="7"/>
        <v>525</v>
      </c>
    </row>
    <row r="21" spans="1:16" x14ac:dyDescent="0.35">
      <c r="B21">
        <f>SUM(B15:B20)</f>
        <v>700</v>
      </c>
      <c r="C21">
        <f>SUM(C15:C20)</f>
        <v>2336</v>
      </c>
    </row>
    <row r="23" spans="1:16" x14ac:dyDescent="0.35">
      <c r="A23" t="s">
        <v>173</v>
      </c>
      <c r="E23">
        <f>C21/B21</f>
        <v>3.3371428571428572</v>
      </c>
    </row>
    <row r="24" spans="1:16" x14ac:dyDescent="0.35">
      <c r="A24" t="s">
        <v>172</v>
      </c>
      <c r="E24">
        <f>E23^2</f>
        <v>11.136522448979592</v>
      </c>
    </row>
    <row r="25" spans="1:16" x14ac:dyDescent="0.35">
      <c r="A25" t="s">
        <v>171</v>
      </c>
      <c r="E25">
        <f>D11/B11-E24</f>
        <v>1.2577632653061226</v>
      </c>
    </row>
    <row r="27" spans="1:16" x14ac:dyDescent="0.35">
      <c r="A27" t="s">
        <v>168</v>
      </c>
      <c r="G27" t="s">
        <v>170</v>
      </c>
      <c r="H27">
        <f>E25/E23</f>
        <v>0.37689823874755385</v>
      </c>
    </row>
    <row r="28" spans="1:16" x14ac:dyDescent="0.35">
      <c r="A28" t="s">
        <v>169</v>
      </c>
      <c r="G28" s="9" t="s">
        <v>169</v>
      </c>
      <c r="H28">
        <f>1-H27</f>
        <v>0.6231017612524461</v>
      </c>
      <c r="P28">
        <v>3</v>
      </c>
    </row>
    <row r="29" spans="1:16" x14ac:dyDescent="0.35">
      <c r="G29" s="9" t="s">
        <v>168</v>
      </c>
      <c r="H29">
        <f>E23/H28</f>
        <v>5.3556947912250132</v>
      </c>
      <c r="I29" s="54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1229-D1F4-4F96-BDBB-0882B43AC388}">
  <dimension ref="A1:M26"/>
  <sheetViews>
    <sheetView workbookViewId="0">
      <selection activeCell="H26" sqref="H26"/>
    </sheetView>
  </sheetViews>
  <sheetFormatPr defaultRowHeight="14.5" x14ac:dyDescent="0.35"/>
  <cols>
    <col min="7" max="7" width="10.54296875" customWidth="1"/>
    <col min="8" max="8" width="10.81640625" customWidth="1"/>
  </cols>
  <sheetData>
    <row r="1" spans="1:13" x14ac:dyDescent="0.35">
      <c r="A1" t="s">
        <v>195</v>
      </c>
    </row>
    <row r="3" spans="1:13" x14ac:dyDescent="0.35">
      <c r="A3" s="21"/>
      <c r="B3" s="28">
        <v>1</v>
      </c>
      <c r="C3" s="28">
        <v>2</v>
      </c>
      <c r="D3" s="28">
        <v>3</v>
      </c>
      <c r="E3" s="28">
        <v>4</v>
      </c>
      <c r="F3" s="28">
        <v>5</v>
      </c>
      <c r="G3" s="60" t="s">
        <v>191</v>
      </c>
    </row>
    <row r="4" spans="1:13" x14ac:dyDescent="0.35">
      <c r="A4" s="29" t="s">
        <v>194</v>
      </c>
      <c r="B4" s="21">
        <v>28</v>
      </c>
      <c r="C4" s="21">
        <v>22</v>
      </c>
      <c r="D4" s="21">
        <v>20</v>
      </c>
      <c r="E4" s="21">
        <v>15</v>
      </c>
      <c r="F4" s="21">
        <v>11</v>
      </c>
      <c r="G4" s="27">
        <f>SUM(B4:F4)</f>
        <v>96</v>
      </c>
      <c r="I4" s="58">
        <f>G4*$B$7/$G$7</f>
        <v>20.16</v>
      </c>
      <c r="J4" s="58">
        <f>G4*$C$7/$G$7</f>
        <v>19.84</v>
      </c>
      <c r="K4" s="58">
        <f>G4*$D$7/$G$7</f>
        <v>17.28</v>
      </c>
      <c r="L4" s="58">
        <f>G4*$E$7/$G$7</f>
        <v>14.72</v>
      </c>
      <c r="M4" s="58">
        <f>G4*$F$7/$G$7</f>
        <v>24</v>
      </c>
    </row>
    <row r="5" spans="1:13" x14ac:dyDescent="0.35">
      <c r="A5" s="36" t="s">
        <v>193</v>
      </c>
      <c r="B5" s="21">
        <v>10</v>
      </c>
      <c r="C5" s="21">
        <v>19</v>
      </c>
      <c r="D5" s="21">
        <v>14</v>
      </c>
      <c r="E5" s="21">
        <v>7</v>
      </c>
      <c r="F5" s="21">
        <v>30</v>
      </c>
      <c r="G5" s="27">
        <f>SUM(B5:F5)</f>
        <v>80</v>
      </c>
      <c r="I5" s="58">
        <f>G5*$B$7/$G$7</f>
        <v>16.8</v>
      </c>
      <c r="J5" s="58">
        <f>G5*$C$7/$G$7</f>
        <v>16.533333333333335</v>
      </c>
      <c r="K5" s="58">
        <f>G5*$D$7/$G$7</f>
        <v>14.4</v>
      </c>
      <c r="L5" s="58">
        <f>G5*$E$7/$G$7</f>
        <v>12.266666666666667</v>
      </c>
      <c r="M5" s="58">
        <f>G5*$F$7/$G$7</f>
        <v>20</v>
      </c>
    </row>
    <row r="6" spans="1:13" x14ac:dyDescent="0.35">
      <c r="A6" s="27" t="s">
        <v>192</v>
      </c>
      <c r="B6" s="21">
        <v>25</v>
      </c>
      <c r="C6" s="21">
        <v>21</v>
      </c>
      <c r="D6" s="21">
        <v>20</v>
      </c>
      <c r="E6" s="21">
        <v>24</v>
      </c>
      <c r="F6" s="21">
        <v>34</v>
      </c>
      <c r="G6" s="27">
        <f>SUM(B6:F6)</f>
        <v>124</v>
      </c>
      <c r="I6" s="58">
        <f>G6*$B$7/$G$7</f>
        <v>26.04</v>
      </c>
      <c r="J6" s="58">
        <f>G6*$C$7/$G$7</f>
        <v>25.626666666666665</v>
      </c>
      <c r="K6" s="58">
        <f>G6*$D$7/$G$7</f>
        <v>22.32</v>
      </c>
      <c r="L6" s="58">
        <f>G6*$E$7/$G$7</f>
        <v>19.013333333333332</v>
      </c>
      <c r="M6" s="58">
        <f>G6*$F$7/$G$7</f>
        <v>31</v>
      </c>
    </row>
    <row r="7" spans="1:13" x14ac:dyDescent="0.35">
      <c r="A7" s="60" t="s">
        <v>191</v>
      </c>
      <c r="B7" s="27">
        <f t="shared" ref="B7:G7" si="0">SUM(B4:B6)</f>
        <v>63</v>
      </c>
      <c r="C7" s="27">
        <f t="shared" si="0"/>
        <v>62</v>
      </c>
      <c r="D7" s="27">
        <f t="shared" si="0"/>
        <v>54</v>
      </c>
      <c r="E7" s="27">
        <f t="shared" si="0"/>
        <v>46</v>
      </c>
      <c r="F7" s="27">
        <f t="shared" si="0"/>
        <v>75</v>
      </c>
      <c r="G7" s="21">
        <f t="shared" si="0"/>
        <v>300</v>
      </c>
    </row>
    <row r="10" spans="1:13" x14ac:dyDescent="0.35">
      <c r="A10" s="59" t="s">
        <v>190</v>
      </c>
      <c r="B10" s="59" t="s">
        <v>189</v>
      </c>
      <c r="C10" s="59" t="s">
        <v>188</v>
      </c>
      <c r="D10" s="59" t="s">
        <v>187</v>
      </c>
      <c r="E10" s="59" t="s">
        <v>186</v>
      </c>
    </row>
    <row r="11" spans="1:13" x14ac:dyDescent="0.35">
      <c r="A11" s="27">
        <v>28</v>
      </c>
      <c r="B11" s="58">
        <v>20.16</v>
      </c>
      <c r="C11" s="58">
        <f t="shared" ref="C11:C25" si="1">B11-A11</f>
        <v>-7.84</v>
      </c>
      <c r="D11" s="58">
        <f t="shared" ref="D11:D25" si="2">C11^2</f>
        <v>61.465599999999995</v>
      </c>
      <c r="E11" s="58">
        <f t="shared" ref="E11:E25" si="3">D11/B11</f>
        <v>3.0488888888888885</v>
      </c>
    </row>
    <row r="12" spans="1:13" x14ac:dyDescent="0.35">
      <c r="A12" s="27">
        <v>10</v>
      </c>
      <c r="B12" s="58">
        <v>16.8</v>
      </c>
      <c r="C12" s="58">
        <f t="shared" si="1"/>
        <v>6.8000000000000007</v>
      </c>
      <c r="D12" s="58">
        <f t="shared" si="2"/>
        <v>46.240000000000009</v>
      </c>
      <c r="E12" s="58">
        <f t="shared" si="3"/>
        <v>2.7523809523809528</v>
      </c>
    </row>
    <row r="13" spans="1:13" x14ac:dyDescent="0.35">
      <c r="A13" s="27">
        <v>25</v>
      </c>
      <c r="B13" s="58">
        <v>26.04</v>
      </c>
      <c r="C13" s="58">
        <f t="shared" si="1"/>
        <v>1.0399999999999991</v>
      </c>
      <c r="D13" s="58">
        <f t="shared" si="2"/>
        <v>1.0815999999999981</v>
      </c>
      <c r="E13" s="58">
        <f t="shared" si="3"/>
        <v>4.1536098310291786E-2</v>
      </c>
    </row>
    <row r="14" spans="1:13" x14ac:dyDescent="0.35">
      <c r="A14" s="27">
        <v>22</v>
      </c>
      <c r="B14" s="58">
        <v>19.84</v>
      </c>
      <c r="C14" s="58">
        <f t="shared" si="1"/>
        <v>-2.16</v>
      </c>
      <c r="D14" s="58">
        <f t="shared" si="2"/>
        <v>4.6656000000000004</v>
      </c>
      <c r="E14" s="58">
        <f t="shared" si="3"/>
        <v>0.23516129032258068</v>
      </c>
    </row>
    <row r="15" spans="1:13" x14ac:dyDescent="0.35">
      <c r="A15" s="27">
        <v>19</v>
      </c>
      <c r="B15" s="58">
        <v>16.533333333333335</v>
      </c>
      <c r="C15" s="58">
        <f t="shared" si="1"/>
        <v>-2.466666666666665</v>
      </c>
      <c r="D15" s="58">
        <f t="shared" si="2"/>
        <v>6.0844444444444363</v>
      </c>
      <c r="E15" s="58">
        <f t="shared" si="3"/>
        <v>0.36801075268817152</v>
      </c>
    </row>
    <row r="16" spans="1:13" x14ac:dyDescent="0.35">
      <c r="A16" s="27">
        <v>21</v>
      </c>
      <c r="B16" s="58">
        <v>25.626666666666665</v>
      </c>
      <c r="C16" s="58">
        <f t="shared" si="1"/>
        <v>4.6266666666666652</v>
      </c>
      <c r="D16" s="58">
        <f t="shared" si="2"/>
        <v>21.406044444444429</v>
      </c>
      <c r="E16" s="58">
        <f t="shared" si="3"/>
        <v>0.83530350329517811</v>
      </c>
    </row>
    <row r="17" spans="1:10" x14ac:dyDescent="0.35">
      <c r="A17" s="27">
        <v>20</v>
      </c>
      <c r="B17" s="21">
        <v>17.28</v>
      </c>
      <c r="C17" s="58">
        <f t="shared" si="1"/>
        <v>-2.7199999999999989</v>
      </c>
      <c r="D17" s="58">
        <f t="shared" si="2"/>
        <v>7.3983999999999934</v>
      </c>
      <c r="E17" s="58">
        <f t="shared" si="3"/>
        <v>0.42814814814814772</v>
      </c>
    </row>
    <row r="18" spans="1:10" x14ac:dyDescent="0.35">
      <c r="A18" s="27">
        <v>14</v>
      </c>
      <c r="B18" s="21">
        <v>14.4</v>
      </c>
      <c r="C18" s="58">
        <f t="shared" si="1"/>
        <v>0.40000000000000036</v>
      </c>
      <c r="D18" s="58">
        <f t="shared" si="2"/>
        <v>0.16000000000000028</v>
      </c>
      <c r="E18" s="58">
        <f t="shared" si="3"/>
        <v>1.1111111111111131E-2</v>
      </c>
      <c r="G18" t="s">
        <v>185</v>
      </c>
      <c r="H18" s="9">
        <f>SUM(E11:E25)</f>
        <v>23.868098404487696</v>
      </c>
    </row>
    <row r="19" spans="1:10" x14ac:dyDescent="0.35">
      <c r="A19" s="27">
        <v>20</v>
      </c>
      <c r="B19" s="21">
        <v>22.32</v>
      </c>
      <c r="C19" s="58">
        <f t="shared" si="1"/>
        <v>2.3200000000000003</v>
      </c>
      <c r="D19" s="58">
        <f t="shared" si="2"/>
        <v>5.3824000000000014</v>
      </c>
      <c r="E19" s="58">
        <f t="shared" si="3"/>
        <v>0.24114695340501799</v>
      </c>
    </row>
    <row r="20" spans="1:10" x14ac:dyDescent="0.35">
      <c r="A20" s="27">
        <v>15</v>
      </c>
      <c r="B20" s="21">
        <v>14.72</v>
      </c>
      <c r="C20" s="58">
        <f t="shared" si="1"/>
        <v>-0.27999999999999936</v>
      </c>
      <c r="D20" s="58">
        <f t="shared" si="2"/>
        <v>7.8399999999999637E-2</v>
      </c>
      <c r="E20" s="58">
        <f t="shared" si="3"/>
        <v>5.3260869565217141E-3</v>
      </c>
      <c r="G20" t="s">
        <v>184</v>
      </c>
      <c r="H20">
        <f>(3-1)*(5-1)</f>
        <v>8</v>
      </c>
      <c r="J20" t="s">
        <v>183</v>
      </c>
    </row>
    <row r="21" spans="1:10" x14ac:dyDescent="0.35">
      <c r="A21" s="27">
        <v>7</v>
      </c>
      <c r="B21" s="21">
        <v>12.266666666666667</v>
      </c>
      <c r="C21" s="58">
        <f t="shared" si="1"/>
        <v>5.2666666666666675</v>
      </c>
      <c r="D21" s="58">
        <f t="shared" si="2"/>
        <v>27.737777777777787</v>
      </c>
      <c r="E21" s="58">
        <f t="shared" si="3"/>
        <v>2.2612318840579717</v>
      </c>
    </row>
    <row r="22" spans="1:10" x14ac:dyDescent="0.35">
      <c r="A22" s="27">
        <v>24</v>
      </c>
      <c r="B22" s="21">
        <v>19.013333333333332</v>
      </c>
      <c r="C22" s="58">
        <f t="shared" si="1"/>
        <v>-4.9866666666666681</v>
      </c>
      <c r="D22" s="58">
        <f t="shared" si="2"/>
        <v>24.86684444444446</v>
      </c>
      <c r="E22" s="58">
        <f t="shared" si="3"/>
        <v>1.3078634876110342</v>
      </c>
      <c r="G22" t="s">
        <v>182</v>
      </c>
      <c r="H22">
        <f>CHIINV(0.01,H20)</f>
        <v>20.090235029663233</v>
      </c>
      <c r="J22" t="s">
        <v>181</v>
      </c>
    </row>
    <row r="23" spans="1:10" x14ac:dyDescent="0.35">
      <c r="A23" s="27">
        <v>11</v>
      </c>
      <c r="B23" s="21">
        <v>24</v>
      </c>
      <c r="C23" s="58">
        <f t="shared" si="1"/>
        <v>13</v>
      </c>
      <c r="D23" s="58">
        <f t="shared" si="2"/>
        <v>169</v>
      </c>
      <c r="E23" s="58">
        <f t="shared" si="3"/>
        <v>7.041666666666667</v>
      </c>
    </row>
    <row r="24" spans="1:10" x14ac:dyDescent="0.35">
      <c r="A24" s="27">
        <v>30</v>
      </c>
      <c r="B24" s="21">
        <v>20</v>
      </c>
      <c r="C24" s="58">
        <f t="shared" si="1"/>
        <v>-10</v>
      </c>
      <c r="D24" s="58">
        <f t="shared" si="2"/>
        <v>100</v>
      </c>
      <c r="E24" s="58">
        <f t="shared" si="3"/>
        <v>5</v>
      </c>
      <c r="G24" t="s">
        <v>180</v>
      </c>
    </row>
    <row r="25" spans="1:10" x14ac:dyDescent="0.35">
      <c r="A25" s="27">
        <v>34</v>
      </c>
      <c r="B25" s="21">
        <v>31</v>
      </c>
      <c r="C25" s="58">
        <f t="shared" si="1"/>
        <v>-3</v>
      </c>
      <c r="D25" s="58">
        <f t="shared" si="2"/>
        <v>9</v>
      </c>
      <c r="E25" s="58">
        <f t="shared" si="3"/>
        <v>0.29032258064516131</v>
      </c>
      <c r="H25">
        <f>CHITEST(B4:F6,I4:M6)</f>
        <v>2.411425902810101E-3</v>
      </c>
      <c r="I25" t="s">
        <v>179</v>
      </c>
      <c r="J25" t="s">
        <v>178</v>
      </c>
    </row>
    <row r="26" spans="1:10" x14ac:dyDescent="0.35">
      <c r="E26" s="57">
        <f>SUM(E11:E25)</f>
        <v>23.868098404487696</v>
      </c>
      <c r="H26" s="9">
        <f>CHIINV(H25,H20)</f>
        <v>23.868098404487696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Первая часть ЭКЗ</vt:lpstr>
      <vt:lpstr>Лист1</vt:lpstr>
      <vt:lpstr>Ещё 1часть</vt:lpstr>
      <vt:lpstr>Ящ с усами</vt:lpstr>
      <vt:lpstr>Диаграмма</vt:lpstr>
      <vt:lpstr>Ящики с усами</vt:lpstr>
      <vt:lpstr>Гипотезы</vt:lpstr>
      <vt:lpstr>Гипотезы2</vt:lpstr>
      <vt:lpstr>Гипотезы3</vt:lpstr>
      <vt:lpstr>Кр.Барт. ДИСПан</vt:lpstr>
      <vt:lpstr>СР2</vt:lpstr>
      <vt:lpstr>Вторая часть ЭКЗ</vt:lpstr>
      <vt:lpstr>Лист2</vt:lpstr>
      <vt:lpstr>Третья часть ЭКЗ</vt:lpstr>
      <vt:lpstr>Лист3</vt:lpstr>
      <vt:lpstr>Проверка рав-ва дисп. двух сов.</vt:lpstr>
      <vt:lpstr>Проверка рав. средних</vt:lpstr>
      <vt:lpstr>Поиск коэф. корреляции для 2ух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OlegPC</dc:creator>
  <cp:lastModifiedBy>Пользователь Windows</cp:lastModifiedBy>
  <dcterms:created xsi:type="dcterms:W3CDTF">2021-02-16T07:16:30Z</dcterms:created>
  <dcterms:modified xsi:type="dcterms:W3CDTF">2021-06-10T07:41:14Z</dcterms:modified>
</cp:coreProperties>
</file>