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er\OneDrive - ФГОБУ ВО Финансовый университет при Правительстве РФ\Рабочий стол\Ксюша\Эконометрика\Автокорреляция\"/>
    </mc:Choice>
  </mc:AlternateContent>
  <xr:revisionPtr revIDLastSave="0" documentId="13_ncr:1_{2E0E3DB0-7009-4FDE-98CD-A259594D274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Реализация" sheetId="1" r:id="rId1"/>
    <sheet name="Данные для pyth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1" l="1"/>
  <c r="F32" i="1"/>
  <c r="C6" i="1"/>
  <c r="F2" i="1"/>
  <c r="H38" i="1" l="1"/>
  <c r="J7" i="1"/>
  <c r="J15" i="1"/>
  <c r="J23" i="1"/>
  <c r="J31" i="1"/>
  <c r="I7" i="1"/>
  <c r="I8" i="1"/>
  <c r="I9" i="1"/>
  <c r="I15" i="1"/>
  <c r="I16" i="1"/>
  <c r="I17" i="1"/>
  <c r="I23" i="1"/>
  <c r="I24" i="1"/>
  <c r="I25" i="1"/>
  <c r="I31" i="1"/>
  <c r="H2" i="1"/>
  <c r="H3" i="1"/>
  <c r="H9" i="1"/>
  <c r="H10" i="1"/>
  <c r="H11" i="1"/>
  <c r="H17" i="1"/>
  <c r="H18" i="1"/>
  <c r="H19" i="1"/>
  <c r="H25" i="1"/>
  <c r="H26" i="1"/>
  <c r="H27" i="1"/>
  <c r="G2" i="1"/>
  <c r="G3" i="1"/>
  <c r="I3" i="1" s="1"/>
  <c r="G4" i="1"/>
  <c r="I4" i="1" s="1"/>
  <c r="G5" i="1"/>
  <c r="J5" i="1" s="1"/>
  <c r="G6" i="1"/>
  <c r="I6" i="1" s="1"/>
  <c r="G7" i="1"/>
  <c r="G8" i="1"/>
  <c r="G9" i="1"/>
  <c r="G10" i="1"/>
  <c r="I10" i="1" s="1"/>
  <c r="G11" i="1"/>
  <c r="I11" i="1" s="1"/>
  <c r="G12" i="1"/>
  <c r="I12" i="1" s="1"/>
  <c r="G13" i="1"/>
  <c r="I13" i="1" s="1"/>
  <c r="G14" i="1"/>
  <c r="I14" i="1" s="1"/>
  <c r="G15" i="1"/>
  <c r="G16" i="1"/>
  <c r="G17" i="1"/>
  <c r="G18" i="1"/>
  <c r="I18" i="1" s="1"/>
  <c r="G19" i="1"/>
  <c r="I19" i="1" s="1"/>
  <c r="G20" i="1"/>
  <c r="I20" i="1" s="1"/>
  <c r="G21" i="1"/>
  <c r="J21" i="1" s="1"/>
  <c r="G22" i="1"/>
  <c r="I22" i="1" s="1"/>
  <c r="G23" i="1"/>
  <c r="G24" i="1"/>
  <c r="G25" i="1"/>
  <c r="G26" i="1"/>
  <c r="I26" i="1" s="1"/>
  <c r="G27" i="1"/>
  <c r="I27" i="1" s="1"/>
  <c r="G28" i="1"/>
  <c r="I28" i="1" s="1"/>
  <c r="G29" i="1"/>
  <c r="J29" i="1" s="1"/>
  <c r="G30" i="1"/>
  <c r="I30" i="1" s="1"/>
  <c r="G31" i="1"/>
  <c r="F3" i="1"/>
  <c r="F4" i="1"/>
  <c r="H4" i="1" s="1"/>
  <c r="F5" i="1"/>
  <c r="H5" i="1" s="1"/>
  <c r="F6" i="1"/>
  <c r="J6" i="1" s="1"/>
  <c r="F7" i="1"/>
  <c r="H7" i="1" s="1"/>
  <c r="F8" i="1"/>
  <c r="J8" i="1" s="1"/>
  <c r="F9" i="1"/>
  <c r="J9" i="1" s="1"/>
  <c r="F10" i="1"/>
  <c r="J10" i="1" s="1"/>
  <c r="F11" i="1"/>
  <c r="J11" i="1" s="1"/>
  <c r="F12" i="1"/>
  <c r="H12" i="1" s="1"/>
  <c r="F13" i="1"/>
  <c r="H13" i="1" s="1"/>
  <c r="F14" i="1"/>
  <c r="J14" i="1" s="1"/>
  <c r="F15" i="1"/>
  <c r="H15" i="1" s="1"/>
  <c r="F16" i="1"/>
  <c r="J16" i="1" s="1"/>
  <c r="F17" i="1"/>
  <c r="J17" i="1" s="1"/>
  <c r="F18" i="1"/>
  <c r="J18" i="1" s="1"/>
  <c r="F19" i="1"/>
  <c r="J19" i="1" s="1"/>
  <c r="F20" i="1"/>
  <c r="H20" i="1" s="1"/>
  <c r="F21" i="1"/>
  <c r="H21" i="1" s="1"/>
  <c r="F22" i="1"/>
  <c r="J22" i="1" s="1"/>
  <c r="F23" i="1"/>
  <c r="H23" i="1" s="1"/>
  <c r="F24" i="1"/>
  <c r="J24" i="1" s="1"/>
  <c r="F25" i="1"/>
  <c r="J25" i="1" s="1"/>
  <c r="F26" i="1"/>
  <c r="J26" i="1" s="1"/>
  <c r="F27" i="1"/>
  <c r="J27" i="1" s="1"/>
  <c r="F28" i="1"/>
  <c r="H28" i="1" s="1"/>
  <c r="F29" i="1"/>
  <c r="H29" i="1" s="1"/>
  <c r="F30" i="1"/>
  <c r="J30" i="1" s="1"/>
  <c r="F31" i="1"/>
  <c r="H31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2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B32" i="1"/>
  <c r="A32" i="1"/>
  <c r="G32" i="1" l="1"/>
  <c r="H24" i="1"/>
  <c r="H16" i="1"/>
  <c r="H8" i="1"/>
  <c r="H32" i="1" s="1"/>
  <c r="J28" i="1"/>
  <c r="J20" i="1"/>
  <c r="J12" i="1"/>
  <c r="J4" i="1"/>
  <c r="J13" i="1"/>
  <c r="C32" i="1"/>
  <c r="I29" i="1"/>
  <c r="I21" i="1"/>
  <c r="I5" i="1"/>
  <c r="J3" i="1"/>
  <c r="H30" i="1"/>
  <c r="H22" i="1"/>
  <c r="H14" i="1"/>
  <c r="H6" i="1"/>
  <c r="J2" i="1"/>
  <c r="J32" i="1" s="1"/>
  <c r="D32" i="1"/>
  <c r="F38" i="1" s="1"/>
  <c r="D38" i="1"/>
  <c r="E32" i="1"/>
  <c r="I2" i="1"/>
  <c r="I32" i="1" s="1"/>
  <c r="A38" i="1" l="1"/>
  <c r="A35" i="1"/>
</calcChain>
</file>

<file path=xl/sharedStrings.xml><?xml version="1.0" encoding="utf-8"?>
<sst xmlns="http://schemas.openxmlformats.org/spreadsheetml/2006/main" count="18" uniqueCount="18">
  <si>
    <t>X</t>
  </si>
  <si>
    <t>Y</t>
  </si>
  <si>
    <t>X^2</t>
  </si>
  <si>
    <t>Y^2</t>
  </si>
  <si>
    <t>Xi*Yi</t>
  </si>
  <si>
    <t>Xi-Xср</t>
  </si>
  <si>
    <t>Yi-Yср</t>
  </si>
  <si>
    <t>(Xi-Xср)^2</t>
  </si>
  <si>
    <t>(Yi-Yср)^2</t>
  </si>
  <si>
    <t>(Xi-Xср)*(Yi-Yср)</t>
  </si>
  <si>
    <t>ПО ПЕРВОЙ ФОРМУЛЕ</t>
  </si>
  <si>
    <t>ПО ВТОРОЙ ФОРМУЛЕ</t>
  </si>
  <si>
    <t>n</t>
  </si>
  <si>
    <t>1множ числитель</t>
  </si>
  <si>
    <t>2множ числитель</t>
  </si>
  <si>
    <t>ПО ВСТРОЕННОЙ ФУНКЦИИ</t>
  </si>
  <si>
    <t>t</t>
  </si>
  <si>
    <t>y(t)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</si>
</sst>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Обычный" xfId="0" builtinId="0"/>
  </cellStyles>
  <dxfs count="1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рассеяния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Реализация!$B$1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Реализация!$A$2:$A$31</c:f>
              <c:numCache>
                <c:formatCode>Основной</c:formatCode>
                <c:ptCount val="30"/>
                <c:pt idx="0">
                  <c:v>1.33</c:v>
                </c:pt>
                <c:pt idx="1">
                  <c:v>1.55</c:v>
                </c:pt>
                <c:pt idx="2">
                  <c:v>10.61</c:v>
                </c:pt>
                <c:pt idx="3">
                  <c:v>5.92</c:v>
                </c:pt>
                <c:pt idx="4">
                  <c:v>2.77</c:v>
                </c:pt>
                <c:pt idx="5">
                  <c:v>20.62</c:v>
                </c:pt>
                <c:pt idx="6">
                  <c:v>5.03</c:v>
                </c:pt>
                <c:pt idx="7">
                  <c:v>16.73</c:v>
                </c:pt>
                <c:pt idx="8">
                  <c:v>14.7</c:v>
                </c:pt>
                <c:pt idx="9">
                  <c:v>10.130000000000001</c:v>
                </c:pt>
                <c:pt idx="10">
                  <c:v>13.46</c:v>
                </c:pt>
                <c:pt idx="11">
                  <c:v>9.25</c:v>
                </c:pt>
                <c:pt idx="12">
                  <c:v>20.94</c:v>
                </c:pt>
                <c:pt idx="13">
                  <c:v>15.55</c:v>
                </c:pt>
                <c:pt idx="14">
                  <c:v>13.57</c:v>
                </c:pt>
                <c:pt idx="15">
                  <c:v>19.399999999999999</c:v>
                </c:pt>
                <c:pt idx="16">
                  <c:v>16.57</c:v>
                </c:pt>
                <c:pt idx="17">
                  <c:v>16</c:v>
                </c:pt>
                <c:pt idx="18">
                  <c:v>11.42</c:v>
                </c:pt>
                <c:pt idx="19">
                  <c:v>9.19</c:v>
                </c:pt>
                <c:pt idx="20">
                  <c:v>3.71</c:v>
                </c:pt>
                <c:pt idx="21">
                  <c:v>3.2</c:v>
                </c:pt>
                <c:pt idx="22">
                  <c:v>8.6300000000000008</c:v>
                </c:pt>
                <c:pt idx="23">
                  <c:v>12</c:v>
                </c:pt>
                <c:pt idx="24">
                  <c:v>7.69</c:v>
                </c:pt>
                <c:pt idx="25">
                  <c:v>12.96</c:v>
                </c:pt>
                <c:pt idx="26">
                  <c:v>17.05</c:v>
                </c:pt>
                <c:pt idx="27">
                  <c:v>8.9600000000000009</c:v>
                </c:pt>
                <c:pt idx="28">
                  <c:v>13.88</c:v>
                </c:pt>
                <c:pt idx="29">
                  <c:v>14.55</c:v>
                </c:pt>
              </c:numCache>
            </c:numRef>
          </c:xVal>
          <c:yVal>
            <c:numRef>
              <c:f>Реализация!$B$2:$B$31</c:f>
              <c:numCache>
                <c:formatCode>Основной</c:formatCode>
                <c:ptCount val="30"/>
                <c:pt idx="0">
                  <c:v>0.92</c:v>
                </c:pt>
                <c:pt idx="1">
                  <c:v>5.05</c:v>
                </c:pt>
                <c:pt idx="2">
                  <c:v>4.18</c:v>
                </c:pt>
                <c:pt idx="3">
                  <c:v>3.55</c:v>
                </c:pt>
                <c:pt idx="4">
                  <c:v>3.88</c:v>
                </c:pt>
                <c:pt idx="5">
                  <c:v>13.78</c:v>
                </c:pt>
                <c:pt idx="6">
                  <c:v>8.6199999999999992</c:v>
                </c:pt>
                <c:pt idx="7">
                  <c:v>7.12</c:v>
                </c:pt>
                <c:pt idx="8">
                  <c:v>10.89</c:v>
                </c:pt>
                <c:pt idx="9">
                  <c:v>7.16</c:v>
                </c:pt>
                <c:pt idx="10">
                  <c:v>6.84</c:v>
                </c:pt>
                <c:pt idx="11">
                  <c:v>11.54</c:v>
                </c:pt>
                <c:pt idx="12">
                  <c:v>9.7899999999999991</c:v>
                </c:pt>
                <c:pt idx="13">
                  <c:v>3.76</c:v>
                </c:pt>
                <c:pt idx="14">
                  <c:v>14.11</c:v>
                </c:pt>
                <c:pt idx="15">
                  <c:v>11.45</c:v>
                </c:pt>
                <c:pt idx="16">
                  <c:v>9.73</c:v>
                </c:pt>
                <c:pt idx="17">
                  <c:v>8.98</c:v>
                </c:pt>
                <c:pt idx="18">
                  <c:v>9.11</c:v>
                </c:pt>
                <c:pt idx="19">
                  <c:v>4.54</c:v>
                </c:pt>
                <c:pt idx="20">
                  <c:v>6.55</c:v>
                </c:pt>
                <c:pt idx="21">
                  <c:v>9.8800000000000008</c:v>
                </c:pt>
                <c:pt idx="22">
                  <c:v>9.15</c:v>
                </c:pt>
                <c:pt idx="23">
                  <c:v>7</c:v>
                </c:pt>
                <c:pt idx="24">
                  <c:v>6.47</c:v>
                </c:pt>
                <c:pt idx="25">
                  <c:v>10.130000000000001</c:v>
                </c:pt>
                <c:pt idx="26">
                  <c:v>11.08</c:v>
                </c:pt>
                <c:pt idx="27">
                  <c:v>13.15</c:v>
                </c:pt>
                <c:pt idx="28">
                  <c:v>6.1</c:v>
                </c:pt>
                <c:pt idx="29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2-4794-B0C3-44709CD7D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50016"/>
        <c:axId val="671050344"/>
      </c:scatterChart>
      <c:valAx>
        <c:axId val="6710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050344"/>
        <c:crosses val="autoZero"/>
        <c:crossBetween val="midCat"/>
      </c:valAx>
      <c:valAx>
        <c:axId val="6710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0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1276350</xdr:colOff>
      <xdr:row>0</xdr:row>
      <xdr:rowOff>0</xdr:rowOff>
    </xdr:from>
    <xdr:to>
      <xdr:col>17</xdr:col>
      <xdr:colOff>35278</xdr:colOff>
      <xdr:row>16</xdr:row>
      <xdr:rowOff>21872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43AE2E7-5C64-425E-A26B-A7B0DCB20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19754</xdr:colOff>
      <xdr:row>16</xdr:row>
      <xdr:rowOff>13500</xdr:rowOff>
    </xdr:from>
    <xdr:to>
      <xdr:col>17</xdr:col>
      <xdr:colOff>99554</xdr:colOff>
      <xdr:row>23</xdr:row>
      <xdr:rowOff>155223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9ED9F4B-8243-4769-9C6E-0413CE62F3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6" t="28399" r="4304" b="31561"/>
        <a:stretch/>
      </xdr:blipFill>
      <xdr:spPr bwMode="auto">
        <a:xfrm>
          <a:off x="7879643" y="2948611"/>
          <a:ext cx="4327244" cy="1425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31750</xdr:colOff>
      <xdr:row>24</xdr:row>
      <xdr:rowOff>114300</xdr:rowOff>
    </xdr:from>
    <xdr:to>
      <xdr:col>17</xdr:col>
      <xdr:colOff>11375</xdr:colOff>
      <xdr:row>30</xdr:row>
      <xdr:rowOff>88900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A3BD0F5-078B-4079-BAB0-0B9D1D11F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6700" y="4533900"/>
          <a:ext cx="4246825" cy="107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4B584D-B46A-4B09-9710-0CDA1DBC9891}" name="Таблица1" displayName="Таблица1" ref="A1:J32" totalsRowCount="1" headerRowDxfId="15" dataDxfId="14">
  <autoFilter ref="A1:J31" xr:uid="{654B584D-B46A-4B09-9710-0CDA1DBC9891}"/>
  <tableColumns count="10">
    <tableColumn id="1" xr3:uid="{683A7BB8-C4DC-4333-991B-ADE9A174606F}" name="X" totalsRowFunction="custom" totalsRowDxfId="13">
      <totalsRowFormula>SUM(Таблица1[X])</totalsRowFormula>
    </tableColumn>
    <tableColumn id="2" xr3:uid="{C101E63C-1888-4535-A416-6A7338A92726}" name="Y" totalsRowFunction="custom" totalsRowDxfId="12">
      <totalsRowFormula>SUM(Таблица1[Y])</totalsRowFormula>
    </tableColumn>
    <tableColumn id="3" xr3:uid="{811FD64C-EDB2-44B6-B956-D9CB33347B26}" name="X^2" totalsRowFunction="custom" totalsRowDxfId="11">
      <calculatedColumnFormula>Таблица1[[#This Row],[X]]^2</calculatedColumnFormula>
      <totalsRowFormula>SUM(Таблица1[X^2])</totalsRowFormula>
    </tableColumn>
    <tableColumn id="4" xr3:uid="{A423B8EF-049B-44C9-A312-2D7C3EE6E230}" name="Y^2" totalsRowFunction="custom" totalsRowDxfId="10">
      <calculatedColumnFormula>Таблица1[[#This Row],[Y]]^2</calculatedColumnFormula>
      <totalsRowFormula>SUM(Таблица1[Y^2])</totalsRowFormula>
    </tableColumn>
    <tableColumn id="5" xr3:uid="{9A113CB2-A4F5-4435-826E-784857B87513}" name="Xi*Yi" totalsRowFunction="custom" dataDxfId="9" totalsRowDxfId="8">
      <calculatedColumnFormula>Таблица1[[#This Row],[X]]*Таблица1[[#This Row],[Y]]</calculatedColumnFormula>
      <totalsRowFormula>SUM(Таблица1[Xi*Yi])</totalsRowFormula>
    </tableColumn>
    <tableColumn id="6" xr3:uid="{3DD0CB9A-9042-426D-A654-A466948FCD06}" name="Xi-Xср" totalsRowFunction="custom" dataDxfId="7" totalsRowDxfId="6">
      <calculatedColumnFormula>Таблица1[[#This Row],[X]]-AVERAGE(Таблица1[X])</calculatedColumnFormula>
      <totalsRowFormula>SUM(Таблица1[Xi-Xср])</totalsRowFormula>
    </tableColumn>
    <tableColumn id="7" xr3:uid="{5ACA2FA9-7E83-4B08-8112-10B7652A4E44}" name="Yi-Yср" totalsRowFunction="custom" totalsRowDxfId="5">
      <calculatedColumnFormula>Таблица1[[#This Row],[Y]]-AVERAGE(Таблица1[Y])</calculatedColumnFormula>
      <totalsRowFormula>SUM(Таблица1[Yi-Yср])</totalsRowFormula>
    </tableColumn>
    <tableColumn id="8" xr3:uid="{59B38752-D7A4-4BA5-B035-E184849DE7FB}" name="(Xi-Xср)^2" totalsRowFunction="custom" dataDxfId="4" totalsRowDxfId="3">
      <calculatedColumnFormula>Таблица1[[#This Row],[Xi-Xср]]^2</calculatedColumnFormula>
      <totalsRowFormula>SUM(Таблица1[(Xi-Xср)^2])</totalsRowFormula>
    </tableColumn>
    <tableColumn id="9" xr3:uid="{38323E11-4F15-4969-B236-FC97CE5F59E0}" name="(Yi-Yср)^2" totalsRowFunction="custom" dataDxfId="2" totalsRowDxfId="1">
      <calculatedColumnFormula>Таблица1[[#This Row],[Yi-Yср]]^2</calculatedColumnFormula>
      <totalsRowFormula>SUM(Таблица1[(Yi-Yср)^2])</totalsRowFormula>
    </tableColumn>
    <tableColumn id="10" xr3:uid="{FB7D05A8-1377-4BE1-9911-4198B6829A01}" name="(Xi-Xср)*(Yi-Yср)" totalsRowFunction="custom" dataDxfId="0">
      <calculatedColumnFormula>Таблица1[[#This Row],[Xi-Xср]]*Таблица1[[#This Row],[Yi-Yср]]</calculatedColumnFormula>
      <totalsRowFormula>SUM(Таблица1[(Xi-Xср)*(Yi-Yср)])</totalsRow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zoomScale="80" zoomScaleNormal="80" workbookViewId="0">
      <selection activeCell="R1" sqref="R1"/>
    </sheetView>
  </sheetViews>
  <sheetFormatPr defaultRowHeight="14.5" x14ac:dyDescent="0.35"/>
  <cols>
    <col min="1" max="2" width="8.7265625" style="1"/>
    <col min="5" max="5" width="9.81640625" customWidth="1"/>
    <col min="6" max="6" width="8.6328125" customWidth="1"/>
    <col min="7" max="7" width="14.54296875" customWidth="1"/>
    <col min="8" max="8" width="14.1796875" customWidth="1"/>
    <col min="9" max="9" width="14.26953125" bestFit="1" customWidth="1"/>
    <col min="10" max="10" width="18.453125" customWidth="1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35">
      <c r="A2" s="1">
        <v>1.33</v>
      </c>
      <c r="B2" s="1">
        <v>0.92</v>
      </c>
      <c r="C2" s="1">
        <f>Таблица1[[#This Row],[X]]^2</f>
        <v>1.7689000000000001</v>
      </c>
      <c r="D2" s="1">
        <f>Таблица1[[#This Row],[Y]]^2</f>
        <v>0.84640000000000004</v>
      </c>
      <c r="E2" s="1">
        <f>Таблица1[[#This Row],[X]]*Таблица1[[#This Row],[Y]]</f>
        <v>1.2236</v>
      </c>
      <c r="F2" s="1">
        <f>Таблица1[[#This Row],[X]]-AVERAGE(Таблица1[X])</f>
        <v>-9.9156666666666649</v>
      </c>
      <c r="G2" s="1">
        <f>Таблица1[[#This Row],[Y]]-AVERAGE(Таблица1[Y])</f>
        <v>-7.0803333333333338</v>
      </c>
      <c r="H2" s="1">
        <f>Таблица1[[#This Row],[Xi-Xср]]^2</f>
        <v>98.320445444444402</v>
      </c>
      <c r="I2" s="1">
        <f>Таблица1[[#This Row],[Yi-Yср]]^2</f>
        <v>50.131120111111116</v>
      </c>
      <c r="J2" s="1">
        <f>Таблица1[[#This Row],[Xi-Xср]]*Таблица1[[#This Row],[Yi-Yср]]</f>
        <v>70.206225222222216</v>
      </c>
    </row>
    <row r="3" spans="1:10" x14ac:dyDescent="0.35">
      <c r="A3" s="1">
        <v>1.55</v>
      </c>
      <c r="B3" s="1">
        <v>5.05</v>
      </c>
      <c r="C3" s="1">
        <f>Таблица1[[#This Row],[X]]^2</f>
        <v>2.4025000000000003</v>
      </c>
      <c r="D3" s="1">
        <f>Таблица1[[#This Row],[Y]]^2</f>
        <v>25.502499999999998</v>
      </c>
      <c r="E3" s="1">
        <f>Таблица1[[#This Row],[X]]*Таблица1[[#This Row],[Y]]</f>
        <v>7.8274999999999997</v>
      </c>
      <c r="F3" s="1">
        <f>Таблица1[[#This Row],[X]]-AVERAGE(Таблица1[X])</f>
        <v>-9.6956666666666642</v>
      </c>
      <c r="G3" s="1">
        <f>Таблица1[[#This Row],[Y]]-AVERAGE(Таблица1[Y])</f>
        <v>-2.9503333333333339</v>
      </c>
      <c r="H3" s="1">
        <f>Таблица1[[#This Row],[Xi-Xср]]^2</f>
        <v>94.005952111111057</v>
      </c>
      <c r="I3" s="1">
        <f>Таблица1[[#This Row],[Yi-Yср]]^2</f>
        <v>8.7044667777777818</v>
      </c>
      <c r="J3" s="1">
        <f>Таблица1[[#This Row],[Xi-Xср]]*Таблица1[[#This Row],[Yi-Yср]]</f>
        <v>28.605448555555554</v>
      </c>
    </row>
    <row r="4" spans="1:10" x14ac:dyDescent="0.35">
      <c r="A4" s="1">
        <v>10.61</v>
      </c>
      <c r="B4" s="1">
        <v>4.18</v>
      </c>
      <c r="C4" s="1">
        <f>Таблица1[[#This Row],[X]]^2</f>
        <v>112.57209999999999</v>
      </c>
      <c r="D4" s="1">
        <f>Таблица1[[#This Row],[Y]]^2</f>
        <v>17.472399999999997</v>
      </c>
      <c r="E4" s="1">
        <f>Таблица1[[#This Row],[X]]*Таблица1[[#This Row],[Y]]</f>
        <v>44.349799999999995</v>
      </c>
      <c r="F4" s="1">
        <f>Таблица1[[#This Row],[X]]-AVERAGE(Таблица1[X])</f>
        <v>-0.63566666666666549</v>
      </c>
      <c r="G4" s="1">
        <f>Таблица1[[#This Row],[Y]]-AVERAGE(Таблица1[Y])</f>
        <v>-3.820333333333334</v>
      </c>
      <c r="H4" s="1">
        <f>Таблица1[[#This Row],[Xi-Xср]]^2</f>
        <v>0.40407211111110963</v>
      </c>
      <c r="I4" s="1">
        <f>Таблица1[[#This Row],[Yi-Yср]]^2</f>
        <v>14.594946777777784</v>
      </c>
      <c r="J4" s="1">
        <f>Таблица1[[#This Row],[Xi-Xср]]*Таблица1[[#This Row],[Yi-Yср]]</f>
        <v>2.4284585555555513</v>
      </c>
    </row>
    <row r="5" spans="1:10" x14ac:dyDescent="0.35">
      <c r="A5" s="1">
        <v>5.92</v>
      </c>
      <c r="B5" s="1">
        <v>3.55</v>
      </c>
      <c r="C5" s="1">
        <f>Таблица1[[#This Row],[X]]^2</f>
        <v>35.046399999999998</v>
      </c>
      <c r="D5" s="1">
        <f>Таблица1[[#This Row],[Y]]^2</f>
        <v>12.602499999999999</v>
      </c>
      <c r="E5" s="1">
        <f>Таблица1[[#This Row],[X]]*Таблица1[[#This Row],[Y]]</f>
        <v>21.015999999999998</v>
      </c>
      <c r="F5" s="1">
        <f>Таблица1[[#This Row],[X]]-AVERAGE(Таблица1[X])</f>
        <v>-5.325666666666665</v>
      </c>
      <c r="G5" s="1">
        <f>Таблица1[[#This Row],[Y]]-AVERAGE(Таблица1[Y])</f>
        <v>-4.4503333333333339</v>
      </c>
      <c r="H5" s="1">
        <f>Таблица1[[#This Row],[Xi-Xср]]^2</f>
        <v>28.362725444444425</v>
      </c>
      <c r="I5" s="1">
        <f>Таблица1[[#This Row],[Yi-Yср]]^2</f>
        <v>19.805466777777784</v>
      </c>
      <c r="J5" s="1">
        <f>Таблица1[[#This Row],[Xi-Xср]]*Таблица1[[#This Row],[Yi-Yср]]</f>
        <v>23.700991888888886</v>
      </c>
    </row>
    <row r="6" spans="1:10" x14ac:dyDescent="0.35">
      <c r="A6" s="1">
        <v>2.77</v>
      </c>
      <c r="B6" s="1">
        <v>3.88</v>
      </c>
      <c r="C6" s="1">
        <f>Таблица1[[#This Row],[X]]^2</f>
        <v>7.6729000000000003</v>
      </c>
      <c r="D6" s="1">
        <f>Таблица1[[#This Row],[Y]]^2</f>
        <v>15.054399999999999</v>
      </c>
      <c r="E6" s="1">
        <f>Таблица1[[#This Row],[X]]*Таблица1[[#This Row],[Y]]</f>
        <v>10.7476</v>
      </c>
      <c r="F6" s="1">
        <f>Таблица1[[#This Row],[X]]-AVERAGE(Таблица1[X])</f>
        <v>-8.4756666666666653</v>
      </c>
      <c r="G6" s="1">
        <f>Таблица1[[#This Row],[Y]]-AVERAGE(Таблица1[Y])</f>
        <v>-4.1203333333333338</v>
      </c>
      <c r="H6" s="1">
        <f>Таблица1[[#This Row],[Xi-Xср]]^2</f>
        <v>71.836925444444418</v>
      </c>
      <c r="I6" s="1">
        <f>Таблица1[[#This Row],[Yi-Yср]]^2</f>
        <v>16.977146777777783</v>
      </c>
      <c r="J6" s="1">
        <f>Таблица1[[#This Row],[Xi-Xср]]*Таблица1[[#This Row],[Yi-Yср]]</f>
        <v>34.922571888888889</v>
      </c>
    </row>
    <row r="7" spans="1:10" x14ac:dyDescent="0.35">
      <c r="A7" s="1">
        <v>20.62</v>
      </c>
      <c r="B7" s="1">
        <v>13.78</v>
      </c>
      <c r="C7" s="1">
        <f>Таблица1[[#This Row],[X]]^2</f>
        <v>425.18440000000004</v>
      </c>
      <c r="D7" s="1">
        <f>Таблица1[[#This Row],[Y]]^2</f>
        <v>189.88839999999999</v>
      </c>
      <c r="E7" s="1">
        <f>Таблица1[[#This Row],[X]]*Таблица1[[#This Row],[Y]]</f>
        <v>284.14359999999999</v>
      </c>
      <c r="F7" s="1">
        <f>Таблица1[[#This Row],[X]]-AVERAGE(Таблица1[X])</f>
        <v>9.3743333333333361</v>
      </c>
      <c r="G7" s="1">
        <f>Таблица1[[#This Row],[Y]]-AVERAGE(Таблица1[Y])</f>
        <v>5.7796666666666656</v>
      </c>
      <c r="H7" s="1">
        <f>Таблица1[[#This Row],[Xi-Xср]]^2</f>
        <v>87.878125444444493</v>
      </c>
      <c r="I7" s="1">
        <f>Таблица1[[#This Row],[Yi-Yср]]^2</f>
        <v>33.404546777777767</v>
      </c>
      <c r="J7" s="1">
        <f>Таблица1[[#This Row],[Xi-Xср]]*Таблица1[[#This Row],[Yi-Yср]]</f>
        <v>54.180521888888897</v>
      </c>
    </row>
    <row r="8" spans="1:10" x14ac:dyDescent="0.35">
      <c r="A8" s="1">
        <v>5.03</v>
      </c>
      <c r="B8" s="1">
        <v>8.6199999999999992</v>
      </c>
      <c r="C8" s="1">
        <f>Таблица1[[#This Row],[X]]^2</f>
        <v>25.300900000000002</v>
      </c>
      <c r="D8" s="1">
        <f>Таблица1[[#This Row],[Y]]^2</f>
        <v>74.304399999999987</v>
      </c>
      <c r="E8" s="1">
        <f>Таблица1[[#This Row],[X]]*Таблица1[[#This Row],[Y]]</f>
        <v>43.358599999999996</v>
      </c>
      <c r="F8" s="1">
        <f>Таблица1[[#This Row],[X]]-AVERAGE(Таблица1[X])</f>
        <v>-6.2156666666666647</v>
      </c>
      <c r="G8" s="1">
        <f>Таблица1[[#This Row],[Y]]-AVERAGE(Таблица1[Y])</f>
        <v>0.61966666666666548</v>
      </c>
      <c r="H8" s="1">
        <f>Таблица1[[#This Row],[Xi-Xср]]^2</f>
        <v>38.634512111111086</v>
      </c>
      <c r="I8" s="1">
        <f>Таблица1[[#This Row],[Yi-Yср]]^2</f>
        <v>0.38398677777777629</v>
      </c>
      <c r="J8" s="1">
        <f>Таблица1[[#This Row],[Xi-Xср]]*Таблица1[[#This Row],[Yi-Yср]]</f>
        <v>-3.8516414444444358</v>
      </c>
    </row>
    <row r="9" spans="1:10" x14ac:dyDescent="0.35">
      <c r="A9" s="1">
        <v>16.73</v>
      </c>
      <c r="B9" s="1">
        <v>7.12</v>
      </c>
      <c r="C9" s="1">
        <f>Таблица1[[#This Row],[X]]^2</f>
        <v>279.8929</v>
      </c>
      <c r="D9" s="1">
        <f>Таблица1[[#This Row],[Y]]^2</f>
        <v>50.694400000000002</v>
      </c>
      <c r="E9" s="1">
        <f>Таблица1[[#This Row],[X]]*Таблица1[[#This Row],[Y]]</f>
        <v>119.11760000000001</v>
      </c>
      <c r="F9" s="1">
        <f>Таблица1[[#This Row],[X]]-AVERAGE(Таблица1[X])</f>
        <v>5.4843333333333355</v>
      </c>
      <c r="G9" s="1">
        <f>Таблица1[[#This Row],[Y]]-AVERAGE(Таблица1[Y])</f>
        <v>-0.88033333333333363</v>
      </c>
      <c r="H9" s="1">
        <f>Таблица1[[#This Row],[Xi-Xср]]^2</f>
        <v>30.077912111111136</v>
      </c>
      <c r="I9" s="1">
        <f>Таблица1[[#This Row],[Yi-Yср]]^2</f>
        <v>0.77498677777777836</v>
      </c>
      <c r="J9" s="1">
        <f>Таблица1[[#This Row],[Xi-Xср]]*Таблица1[[#This Row],[Yi-Yср]]</f>
        <v>-4.8280414444444482</v>
      </c>
    </row>
    <row r="10" spans="1:10" x14ac:dyDescent="0.35">
      <c r="A10" s="1">
        <v>14.7</v>
      </c>
      <c r="B10" s="1">
        <v>10.89</v>
      </c>
      <c r="C10" s="1">
        <f>Таблица1[[#This Row],[X]]^2</f>
        <v>216.08999999999997</v>
      </c>
      <c r="D10" s="1">
        <f>Таблица1[[#This Row],[Y]]^2</f>
        <v>118.59210000000002</v>
      </c>
      <c r="E10" s="1">
        <f>Таблица1[[#This Row],[X]]*Таблица1[[#This Row],[Y]]</f>
        <v>160.083</v>
      </c>
      <c r="F10" s="1">
        <f>Таблица1[[#This Row],[X]]-AVERAGE(Таблица1[X])</f>
        <v>3.4543333333333344</v>
      </c>
      <c r="G10" s="1">
        <f>Таблица1[[#This Row],[Y]]-AVERAGE(Таблица1[Y])</f>
        <v>2.8896666666666668</v>
      </c>
      <c r="H10" s="1">
        <f>Таблица1[[#This Row],[Xi-Xср]]^2</f>
        <v>11.932418777777785</v>
      </c>
      <c r="I10" s="1">
        <f>Таблица1[[#This Row],[Yi-Yср]]^2</f>
        <v>8.3501734444444455</v>
      </c>
      <c r="J10" s="1">
        <f>Таблица1[[#This Row],[Xi-Xср]]*Таблица1[[#This Row],[Yi-Yср]]</f>
        <v>9.9818718888888931</v>
      </c>
    </row>
    <row r="11" spans="1:10" x14ac:dyDescent="0.35">
      <c r="A11" s="1">
        <v>10.130000000000001</v>
      </c>
      <c r="B11" s="1">
        <v>7.16</v>
      </c>
      <c r="C11" s="1">
        <f>Таблица1[[#This Row],[X]]^2</f>
        <v>102.61690000000002</v>
      </c>
      <c r="D11" s="1">
        <f>Таблица1[[#This Row],[Y]]^2</f>
        <v>51.265599999999999</v>
      </c>
      <c r="E11" s="1">
        <f>Таблица1[[#This Row],[X]]*Таблица1[[#This Row],[Y]]</f>
        <v>72.530800000000013</v>
      </c>
      <c r="F11" s="1">
        <f>Таблица1[[#This Row],[X]]-AVERAGE(Таблица1[X])</f>
        <v>-1.1156666666666641</v>
      </c>
      <c r="G11" s="1">
        <f>Таблица1[[#This Row],[Y]]-AVERAGE(Таблица1[Y])</f>
        <v>-0.8403333333333336</v>
      </c>
      <c r="H11" s="1">
        <f>Таблица1[[#This Row],[Xi-Xср]]^2</f>
        <v>1.2447121111111055</v>
      </c>
      <c r="I11" s="1">
        <f>Таблица1[[#This Row],[Yi-Yср]]^2</f>
        <v>0.70616011111111154</v>
      </c>
      <c r="J11" s="1">
        <f>Таблица1[[#This Row],[Xi-Xср]]*Таблица1[[#This Row],[Yi-Yср]]</f>
        <v>0.93753188888888705</v>
      </c>
    </row>
    <row r="12" spans="1:10" x14ac:dyDescent="0.35">
      <c r="A12" s="1">
        <v>13.46</v>
      </c>
      <c r="B12" s="1">
        <v>6.84</v>
      </c>
      <c r="C12" s="1">
        <f>Таблица1[[#This Row],[X]]^2</f>
        <v>181.17160000000001</v>
      </c>
      <c r="D12" s="1">
        <f>Таблица1[[#This Row],[Y]]^2</f>
        <v>46.785599999999995</v>
      </c>
      <c r="E12" s="1">
        <f>Таблица1[[#This Row],[X]]*Таблица1[[#This Row],[Y]]</f>
        <v>92.066400000000002</v>
      </c>
      <c r="F12" s="1">
        <f>Таблица1[[#This Row],[X]]-AVERAGE(Таблица1[X])</f>
        <v>2.2143333333333359</v>
      </c>
      <c r="G12" s="1">
        <f>Таблица1[[#This Row],[Y]]-AVERAGE(Таблица1[Y])</f>
        <v>-1.1603333333333339</v>
      </c>
      <c r="H12" s="1">
        <f>Таблица1[[#This Row],[Xi-Xср]]^2</f>
        <v>4.9032721111111224</v>
      </c>
      <c r="I12" s="1">
        <f>Таблица1[[#This Row],[Yi-Yср]]^2</f>
        <v>1.3463734444444457</v>
      </c>
      <c r="J12" s="1">
        <f>Таблица1[[#This Row],[Xi-Xср]]*Таблица1[[#This Row],[Yi-Yср]]</f>
        <v>-2.5693647777777819</v>
      </c>
    </row>
    <row r="13" spans="1:10" x14ac:dyDescent="0.35">
      <c r="A13" s="1">
        <v>9.25</v>
      </c>
      <c r="B13" s="1">
        <v>11.54</v>
      </c>
      <c r="C13" s="1">
        <f>Таблица1[[#This Row],[X]]^2</f>
        <v>85.5625</v>
      </c>
      <c r="D13" s="1">
        <f>Таблица1[[#This Row],[Y]]^2</f>
        <v>133.17159999999998</v>
      </c>
      <c r="E13" s="1">
        <f>Таблица1[[#This Row],[X]]*Таблица1[[#This Row],[Y]]</f>
        <v>106.74499999999999</v>
      </c>
      <c r="F13" s="1">
        <f>Таблица1[[#This Row],[X]]-AVERAGE(Таблица1[X])</f>
        <v>-1.9956666666666649</v>
      </c>
      <c r="G13" s="1">
        <f>Таблица1[[#This Row],[Y]]-AVERAGE(Таблица1[Y])</f>
        <v>3.5396666666666654</v>
      </c>
      <c r="H13" s="1">
        <f>Таблица1[[#This Row],[Xi-Xср]]^2</f>
        <v>3.9826854444444373</v>
      </c>
      <c r="I13" s="1">
        <f>Таблица1[[#This Row],[Yi-Yср]]^2</f>
        <v>12.529240111111102</v>
      </c>
      <c r="J13" s="1">
        <f>Таблица1[[#This Row],[Xi-Xср]]*Таблица1[[#This Row],[Yi-Yср]]</f>
        <v>-7.0639947777777694</v>
      </c>
    </row>
    <row r="14" spans="1:10" x14ac:dyDescent="0.35">
      <c r="A14" s="1">
        <v>20.94</v>
      </c>
      <c r="B14" s="1">
        <v>9.7899999999999991</v>
      </c>
      <c r="C14" s="1">
        <f>Таблица1[[#This Row],[X]]^2</f>
        <v>438.48360000000008</v>
      </c>
      <c r="D14" s="1">
        <f>Таблица1[[#This Row],[Y]]^2</f>
        <v>95.844099999999983</v>
      </c>
      <c r="E14" s="1">
        <f>Таблица1[[#This Row],[X]]*Таблица1[[#This Row],[Y]]</f>
        <v>205.0026</v>
      </c>
      <c r="F14" s="1">
        <f>Таблица1[[#This Row],[X]]-AVERAGE(Таблица1[X])</f>
        <v>9.6943333333333364</v>
      </c>
      <c r="G14" s="1">
        <f>Таблица1[[#This Row],[Y]]-AVERAGE(Таблица1[Y])</f>
        <v>1.7896666666666654</v>
      </c>
      <c r="H14" s="1">
        <f>Таблица1[[#This Row],[Xi-Xср]]^2</f>
        <v>93.98009877777784</v>
      </c>
      <c r="I14" s="1">
        <f>Таблица1[[#This Row],[Yi-Yср]]^2</f>
        <v>3.2029067777777733</v>
      </c>
      <c r="J14" s="1">
        <f>Таблица1[[#This Row],[Xi-Xср]]*Таблица1[[#This Row],[Yi-Yср]]</f>
        <v>17.349625222222215</v>
      </c>
    </row>
    <row r="15" spans="1:10" x14ac:dyDescent="0.35">
      <c r="A15" s="1">
        <v>15.55</v>
      </c>
      <c r="B15" s="1">
        <v>3.76</v>
      </c>
      <c r="C15" s="1">
        <f>Таблица1[[#This Row],[X]]^2</f>
        <v>241.80250000000001</v>
      </c>
      <c r="D15" s="1">
        <f>Таблица1[[#This Row],[Y]]^2</f>
        <v>14.137599999999999</v>
      </c>
      <c r="E15" s="1">
        <f>Таблица1[[#This Row],[X]]*Таблица1[[#This Row],[Y]]</f>
        <v>58.467999999999996</v>
      </c>
      <c r="F15" s="1">
        <f>Таблица1[[#This Row],[X]]-AVERAGE(Таблица1[X])</f>
        <v>4.3043333333333358</v>
      </c>
      <c r="G15" s="1">
        <f>Таблица1[[#This Row],[Y]]-AVERAGE(Таблица1[Y])</f>
        <v>-4.240333333333334</v>
      </c>
      <c r="H15" s="1">
        <f>Таблица1[[#This Row],[Xi-Xср]]^2</f>
        <v>18.527285444444466</v>
      </c>
      <c r="I15" s="1">
        <f>Таблица1[[#This Row],[Yi-Yср]]^2</f>
        <v>17.980426777777783</v>
      </c>
      <c r="J15" s="1">
        <f>Таблица1[[#This Row],[Xi-Xср]]*Таблица1[[#This Row],[Yi-Yср]]</f>
        <v>-18.251808111111124</v>
      </c>
    </row>
    <row r="16" spans="1:10" x14ac:dyDescent="0.35">
      <c r="A16" s="1">
        <v>13.57</v>
      </c>
      <c r="B16" s="1">
        <v>14.11</v>
      </c>
      <c r="C16" s="1">
        <f>Таблица1[[#This Row],[X]]^2</f>
        <v>184.14490000000001</v>
      </c>
      <c r="D16" s="1">
        <f>Таблица1[[#This Row],[Y]]^2</f>
        <v>199.09209999999999</v>
      </c>
      <c r="E16" s="1">
        <f>Таблица1[[#This Row],[X]]*Таблица1[[#This Row],[Y]]</f>
        <v>191.4727</v>
      </c>
      <c r="F16" s="1">
        <f>Таблица1[[#This Row],[X]]-AVERAGE(Таблица1[X])</f>
        <v>2.3243333333333354</v>
      </c>
      <c r="G16" s="1">
        <f>Таблица1[[#This Row],[Y]]-AVERAGE(Таблица1[Y])</f>
        <v>6.1096666666666657</v>
      </c>
      <c r="H16" s="1">
        <f>Таблица1[[#This Row],[Xi-Xср]]^2</f>
        <v>5.4025254444444535</v>
      </c>
      <c r="I16" s="1">
        <f>Таблица1[[#This Row],[Yi-Yср]]^2</f>
        <v>37.328026777777765</v>
      </c>
      <c r="J16" s="1">
        <f>Таблица1[[#This Row],[Xi-Xср]]*Таблица1[[#This Row],[Yi-Yср]]</f>
        <v>14.200901888888898</v>
      </c>
    </row>
    <row r="17" spans="1:17" x14ac:dyDescent="0.35">
      <c r="A17" s="1">
        <v>19.399999999999999</v>
      </c>
      <c r="B17" s="1">
        <v>11.45</v>
      </c>
      <c r="C17" s="1">
        <f>Таблица1[[#This Row],[X]]^2</f>
        <v>376.35999999999996</v>
      </c>
      <c r="D17" s="1">
        <f>Таблица1[[#This Row],[Y]]^2</f>
        <v>131.10249999999999</v>
      </c>
      <c r="E17" s="1">
        <f>Таблица1[[#This Row],[X]]*Таблица1[[#This Row],[Y]]</f>
        <v>222.12999999999997</v>
      </c>
      <c r="F17" s="1">
        <f>Таблица1[[#This Row],[X]]-AVERAGE(Таблица1[X])</f>
        <v>8.1543333333333337</v>
      </c>
      <c r="G17" s="1">
        <f>Таблица1[[#This Row],[Y]]-AVERAGE(Таблица1[Y])</f>
        <v>3.4496666666666655</v>
      </c>
      <c r="H17" s="1">
        <f>Таблица1[[#This Row],[Xi-Xср]]^2</f>
        <v>66.493152111111115</v>
      </c>
      <c r="I17" s="1">
        <f>Таблица1[[#This Row],[Yi-Yср]]^2</f>
        <v>11.900200111111104</v>
      </c>
      <c r="J17" s="1">
        <f>Таблица1[[#This Row],[Xi-Xср]]*Таблица1[[#This Row],[Yi-Yср]]</f>
        <v>28.12973188888888</v>
      </c>
    </row>
    <row r="18" spans="1:17" x14ac:dyDescent="0.35">
      <c r="A18" s="1">
        <v>16.57</v>
      </c>
      <c r="B18" s="1">
        <v>9.73</v>
      </c>
      <c r="C18" s="1">
        <f>Таблица1[[#This Row],[X]]^2</f>
        <v>274.56490000000002</v>
      </c>
      <c r="D18" s="1">
        <f>Таблица1[[#This Row],[Y]]^2</f>
        <v>94.672900000000013</v>
      </c>
      <c r="E18" s="1">
        <f>Таблица1[[#This Row],[X]]*Таблица1[[#This Row],[Y]]</f>
        <v>161.2261</v>
      </c>
      <c r="F18" s="1">
        <f>Таблица1[[#This Row],[X]]-AVERAGE(Таблица1[X])</f>
        <v>5.3243333333333354</v>
      </c>
      <c r="G18" s="1">
        <f>Таблица1[[#This Row],[Y]]-AVERAGE(Таблица1[Y])</f>
        <v>1.7296666666666667</v>
      </c>
      <c r="H18" s="1">
        <f>Таблица1[[#This Row],[Xi-Xср]]^2</f>
        <v>28.348525444444466</v>
      </c>
      <c r="I18" s="1">
        <f>Таблица1[[#This Row],[Yi-Yср]]^2</f>
        <v>2.9917467777777778</v>
      </c>
      <c r="J18" s="1">
        <f>Таблица1[[#This Row],[Xi-Xср]]*Таблица1[[#This Row],[Yi-Yср]]</f>
        <v>9.2093218888888924</v>
      </c>
    </row>
    <row r="19" spans="1:17" x14ac:dyDescent="0.35">
      <c r="A19" s="1">
        <v>16</v>
      </c>
      <c r="B19" s="1">
        <v>8.98</v>
      </c>
      <c r="C19" s="1">
        <f>Таблица1[[#This Row],[X]]^2</f>
        <v>256</v>
      </c>
      <c r="D19" s="1">
        <f>Таблица1[[#This Row],[Y]]^2</f>
        <v>80.640400000000014</v>
      </c>
      <c r="E19" s="1">
        <f>Таблица1[[#This Row],[X]]*Таблица1[[#This Row],[Y]]</f>
        <v>143.68</v>
      </c>
      <c r="F19" s="1">
        <f>Таблица1[[#This Row],[X]]-AVERAGE(Таблица1[X])</f>
        <v>4.7543333333333351</v>
      </c>
      <c r="G19" s="1">
        <f>Таблица1[[#This Row],[Y]]-AVERAGE(Таблица1[Y])</f>
        <v>0.97966666666666669</v>
      </c>
      <c r="H19" s="1">
        <f>Таблица1[[#This Row],[Xi-Xср]]^2</f>
        <v>22.603685444444462</v>
      </c>
      <c r="I19" s="1">
        <f>Таблица1[[#This Row],[Yi-Yср]]^2</f>
        <v>0.95974677777777784</v>
      </c>
      <c r="J19" s="1">
        <f>Таблица1[[#This Row],[Xi-Xср]]*Таблица1[[#This Row],[Yi-Yср]]</f>
        <v>4.6576618888888905</v>
      </c>
    </row>
    <row r="20" spans="1:17" x14ac:dyDescent="0.35">
      <c r="A20" s="1">
        <v>11.42</v>
      </c>
      <c r="B20" s="1">
        <v>9.11</v>
      </c>
      <c r="C20" s="1">
        <f>Таблица1[[#This Row],[X]]^2</f>
        <v>130.41640000000001</v>
      </c>
      <c r="D20" s="1">
        <f>Таблица1[[#This Row],[Y]]^2</f>
        <v>82.992099999999994</v>
      </c>
      <c r="E20" s="1">
        <f>Таблица1[[#This Row],[X]]*Таблица1[[#This Row],[Y]]</f>
        <v>104.03619999999999</v>
      </c>
      <c r="F20" s="1">
        <f>Таблица1[[#This Row],[X]]-AVERAGE(Таблица1[X])</f>
        <v>0.17433333333333501</v>
      </c>
      <c r="G20" s="1">
        <f>Таблица1[[#This Row],[Y]]-AVERAGE(Таблица1[Y])</f>
        <v>1.1096666666666657</v>
      </c>
      <c r="H20" s="1">
        <f>Таблица1[[#This Row],[Xi-Xср]]^2</f>
        <v>3.0392111111111696E-2</v>
      </c>
      <c r="I20" s="1">
        <f>Таблица1[[#This Row],[Yi-Yср]]^2</f>
        <v>1.231360111111109</v>
      </c>
      <c r="J20" s="1">
        <f>Таблица1[[#This Row],[Xi-Xср]]*Таблица1[[#This Row],[Yi-Yср]]</f>
        <v>0.19345188888889056</v>
      </c>
    </row>
    <row r="21" spans="1:17" x14ac:dyDescent="0.35">
      <c r="A21" s="1">
        <v>9.19</v>
      </c>
      <c r="B21" s="1">
        <v>4.54</v>
      </c>
      <c r="C21" s="1">
        <f>Таблица1[[#This Row],[X]]^2</f>
        <v>84.456099999999992</v>
      </c>
      <c r="D21" s="1">
        <f>Таблица1[[#This Row],[Y]]^2</f>
        <v>20.611599999999999</v>
      </c>
      <c r="E21" s="1">
        <f>Таблица1[[#This Row],[X]]*Таблица1[[#This Row],[Y]]</f>
        <v>41.7226</v>
      </c>
      <c r="F21" s="1">
        <f>Таблица1[[#This Row],[X]]-AVERAGE(Таблица1[X])</f>
        <v>-2.0556666666666654</v>
      </c>
      <c r="G21" s="1">
        <f>Таблица1[[#This Row],[Y]]-AVERAGE(Таблица1[Y])</f>
        <v>-3.4603333333333337</v>
      </c>
      <c r="H21" s="1">
        <f>Таблица1[[#This Row],[Xi-Xср]]^2</f>
        <v>4.2257654444444395</v>
      </c>
      <c r="I21" s="1">
        <f>Таблица1[[#This Row],[Yi-Yср]]^2</f>
        <v>11.973906777777781</v>
      </c>
      <c r="J21" s="1">
        <f>Таблица1[[#This Row],[Xi-Xср]]*Таблица1[[#This Row],[Yi-Yср]]</f>
        <v>7.1132918888888854</v>
      </c>
    </row>
    <row r="22" spans="1:17" x14ac:dyDescent="0.35">
      <c r="A22" s="1">
        <v>3.71</v>
      </c>
      <c r="B22" s="1">
        <v>6.55</v>
      </c>
      <c r="C22" s="1">
        <f>Таблица1[[#This Row],[X]]^2</f>
        <v>13.764099999999999</v>
      </c>
      <c r="D22" s="1">
        <f>Таблица1[[#This Row],[Y]]^2</f>
        <v>42.902499999999996</v>
      </c>
      <c r="E22" s="1">
        <f>Таблица1[[#This Row],[X]]*Таблица1[[#This Row],[Y]]</f>
        <v>24.3005</v>
      </c>
      <c r="F22" s="1">
        <f>Таблица1[[#This Row],[X]]-AVERAGE(Таблица1[X])</f>
        <v>-7.535666666666665</v>
      </c>
      <c r="G22" s="1">
        <f>Таблица1[[#This Row],[Y]]-AVERAGE(Таблица1[Y])</f>
        <v>-1.4503333333333339</v>
      </c>
      <c r="H22" s="1">
        <f>Таблица1[[#This Row],[Xi-Xср]]^2</f>
        <v>56.786272111111089</v>
      </c>
      <c r="I22" s="1">
        <f>Таблица1[[#This Row],[Yi-Yср]]^2</f>
        <v>2.1034667777777796</v>
      </c>
      <c r="J22" s="1">
        <f>Таблица1[[#This Row],[Xi-Xср]]*Таблица1[[#This Row],[Yi-Yср]]</f>
        <v>10.929228555555557</v>
      </c>
    </row>
    <row r="23" spans="1:17" x14ac:dyDescent="0.35">
      <c r="A23" s="1">
        <v>3.2</v>
      </c>
      <c r="B23" s="1">
        <v>9.8800000000000008</v>
      </c>
      <c r="C23" s="1">
        <f>Таблица1[[#This Row],[X]]^2</f>
        <v>10.240000000000002</v>
      </c>
      <c r="D23" s="1">
        <f>Таблица1[[#This Row],[Y]]^2</f>
        <v>97.614400000000018</v>
      </c>
      <c r="E23" s="1">
        <f>Таблица1[[#This Row],[X]]*Таблица1[[#This Row],[Y]]</f>
        <v>31.616000000000003</v>
      </c>
      <c r="F23" s="1">
        <f>Таблица1[[#This Row],[X]]-AVERAGE(Таблица1[X])</f>
        <v>-8.0456666666666656</v>
      </c>
      <c r="G23" s="1">
        <f>Таблица1[[#This Row],[Y]]-AVERAGE(Таблица1[Y])</f>
        <v>1.879666666666667</v>
      </c>
      <c r="H23" s="1">
        <f>Таблица1[[#This Row],[Xi-Xср]]^2</f>
        <v>64.732752111111097</v>
      </c>
      <c r="I23" s="1">
        <f>Таблица1[[#This Row],[Yi-Yср]]^2</f>
        <v>3.533146777777779</v>
      </c>
      <c r="J23" s="1">
        <f>Таблица1[[#This Row],[Xi-Xср]]*Таблица1[[#This Row],[Yi-Yср]]</f>
        <v>-15.123171444444445</v>
      </c>
    </row>
    <row r="24" spans="1:17" x14ac:dyDescent="0.35">
      <c r="A24" s="1">
        <v>8.6300000000000008</v>
      </c>
      <c r="B24" s="1">
        <v>9.15</v>
      </c>
      <c r="C24" s="1">
        <f>Таблица1[[#This Row],[X]]^2</f>
        <v>74.476900000000015</v>
      </c>
      <c r="D24" s="1">
        <f>Таблица1[[#This Row],[Y]]^2</f>
        <v>83.722500000000011</v>
      </c>
      <c r="E24" s="1">
        <f>Таблица1[[#This Row],[X]]*Таблица1[[#This Row],[Y]]</f>
        <v>78.964500000000015</v>
      </c>
      <c r="F24" s="1">
        <f>Таблица1[[#This Row],[X]]-AVERAGE(Таблица1[X])</f>
        <v>-2.6156666666666641</v>
      </c>
      <c r="G24" s="1">
        <f>Таблица1[[#This Row],[Y]]-AVERAGE(Таблица1[Y])</f>
        <v>1.1496666666666666</v>
      </c>
      <c r="H24" s="1">
        <f>Таблица1[[#This Row],[Xi-Xср]]^2</f>
        <v>6.8417121111110983</v>
      </c>
      <c r="I24" s="1">
        <f>Таблица1[[#This Row],[Yi-Yср]]^2</f>
        <v>1.3217334444444444</v>
      </c>
      <c r="J24" s="1">
        <f>Таблица1[[#This Row],[Xi-Xср]]*Таблица1[[#This Row],[Yi-Yср]]</f>
        <v>-3.0071447777777749</v>
      </c>
    </row>
    <row r="25" spans="1:17" x14ac:dyDescent="0.35">
      <c r="A25" s="1">
        <v>12</v>
      </c>
      <c r="B25" s="1">
        <v>7</v>
      </c>
      <c r="C25" s="1">
        <f>Таблица1[[#This Row],[X]]^2</f>
        <v>144</v>
      </c>
      <c r="D25" s="1">
        <f>Таблица1[[#This Row],[Y]]^2</f>
        <v>49</v>
      </c>
      <c r="E25" s="1">
        <f>Таблица1[[#This Row],[X]]*Таблица1[[#This Row],[Y]]</f>
        <v>84</v>
      </c>
      <c r="F25" s="1">
        <f>Таблица1[[#This Row],[X]]-AVERAGE(Таблица1[X])</f>
        <v>0.75433333333333508</v>
      </c>
      <c r="G25" s="1">
        <f>Таблица1[[#This Row],[Y]]-AVERAGE(Таблица1[Y])</f>
        <v>-1.0003333333333337</v>
      </c>
      <c r="H25" s="1">
        <f>Таблица1[[#This Row],[Xi-Xср]]^2</f>
        <v>0.56901877777778043</v>
      </c>
      <c r="I25" s="1">
        <f>Таблица1[[#This Row],[Yi-Yср]]^2</f>
        <v>1.0006667777777787</v>
      </c>
      <c r="J25" s="1">
        <f>Таблица1[[#This Row],[Xi-Xср]]*Таблица1[[#This Row],[Yi-Yср]]</f>
        <v>-0.75458477777777988</v>
      </c>
      <c r="K25" s="2"/>
      <c r="L25" s="2"/>
      <c r="M25" s="2"/>
      <c r="N25" s="2"/>
      <c r="O25" s="2"/>
      <c r="P25" s="2"/>
      <c r="Q25" s="2"/>
    </row>
    <row r="26" spans="1:17" x14ac:dyDescent="0.35">
      <c r="A26" s="1">
        <v>7.69</v>
      </c>
      <c r="B26" s="1">
        <v>6.47</v>
      </c>
      <c r="C26" s="1">
        <f>Таблица1[[#This Row],[X]]^2</f>
        <v>59.136100000000006</v>
      </c>
      <c r="D26" s="1">
        <f>Таблица1[[#This Row],[Y]]^2</f>
        <v>41.860899999999994</v>
      </c>
      <c r="E26" s="1">
        <f>Таблица1[[#This Row],[X]]*Таблица1[[#This Row],[Y]]</f>
        <v>49.754300000000001</v>
      </c>
      <c r="F26" s="1">
        <f>Таблица1[[#This Row],[X]]-AVERAGE(Таблица1[X])</f>
        <v>-3.5556666666666645</v>
      </c>
      <c r="G26" s="1">
        <f>Таблица1[[#This Row],[Y]]-AVERAGE(Таблица1[Y])</f>
        <v>-1.530333333333334</v>
      </c>
      <c r="H26" s="1">
        <f>Таблица1[[#This Row],[Xi-Xср]]^2</f>
        <v>12.642765444444429</v>
      </c>
      <c r="I26" s="1">
        <f>Таблица1[[#This Row],[Yi-Yср]]^2</f>
        <v>2.3419201111111132</v>
      </c>
      <c r="J26" s="1">
        <f>Таблица1[[#This Row],[Xi-Xср]]*Таблица1[[#This Row],[Yi-Yср]]</f>
        <v>5.4413552222222217</v>
      </c>
      <c r="K26" s="2"/>
      <c r="L26" s="2"/>
      <c r="M26" s="2"/>
      <c r="N26" s="2"/>
      <c r="O26" s="2"/>
      <c r="P26" s="2"/>
      <c r="Q26" s="2"/>
    </row>
    <row r="27" spans="1:17" x14ac:dyDescent="0.35">
      <c r="A27" s="1">
        <v>12.96</v>
      </c>
      <c r="B27" s="1">
        <v>10.130000000000001</v>
      </c>
      <c r="C27" s="1">
        <f>Таблица1[[#This Row],[X]]^2</f>
        <v>167.96160000000003</v>
      </c>
      <c r="D27" s="1">
        <f>Таблица1[[#This Row],[Y]]^2</f>
        <v>102.61690000000002</v>
      </c>
      <c r="E27" s="1">
        <f>Таблица1[[#This Row],[X]]*Таблица1[[#This Row],[Y]]</f>
        <v>131.28480000000002</v>
      </c>
      <c r="F27" s="1">
        <f>Таблица1[[#This Row],[X]]-AVERAGE(Таблица1[X])</f>
        <v>1.7143333333333359</v>
      </c>
      <c r="G27" s="1">
        <f>Таблица1[[#This Row],[Y]]-AVERAGE(Таблица1[Y])</f>
        <v>2.129666666666667</v>
      </c>
      <c r="H27" s="1">
        <f>Таблица1[[#This Row],[Xi-Xср]]^2</f>
        <v>2.9389387777777869</v>
      </c>
      <c r="I27" s="1">
        <f>Таблица1[[#This Row],[Yi-Yср]]^2</f>
        <v>4.5354801111111129</v>
      </c>
      <c r="J27" s="1">
        <f>Таблица1[[#This Row],[Xi-Xср]]*Таблица1[[#This Row],[Yi-Yср]]</f>
        <v>3.6509585555555617</v>
      </c>
      <c r="K27" s="2"/>
      <c r="L27" s="2"/>
      <c r="M27" s="2"/>
      <c r="N27" s="2"/>
      <c r="O27" s="2"/>
      <c r="P27" s="2"/>
      <c r="Q27" s="2"/>
    </row>
    <row r="28" spans="1:17" x14ac:dyDescent="0.35">
      <c r="A28" s="1">
        <v>17.05</v>
      </c>
      <c r="B28" s="1">
        <v>11.08</v>
      </c>
      <c r="C28" s="1">
        <f>Таблица1[[#This Row],[X]]^2</f>
        <v>290.70250000000004</v>
      </c>
      <c r="D28" s="1">
        <f>Таблица1[[#This Row],[Y]]^2</f>
        <v>122.7664</v>
      </c>
      <c r="E28" s="1">
        <f>Таблица1[[#This Row],[X]]*Таблица1[[#This Row],[Y]]</f>
        <v>188.91400000000002</v>
      </c>
      <c r="F28" s="1">
        <f>Таблица1[[#This Row],[X]]-AVERAGE(Таблица1[X])</f>
        <v>5.8043333333333358</v>
      </c>
      <c r="G28" s="1">
        <f>Таблица1[[#This Row],[Y]]-AVERAGE(Таблица1[Y])</f>
        <v>3.0796666666666663</v>
      </c>
      <c r="H28" s="1">
        <f>Таблица1[[#This Row],[Xi-Xср]]^2</f>
        <v>33.69028544444447</v>
      </c>
      <c r="I28" s="1">
        <f>Таблица1[[#This Row],[Yi-Yср]]^2</f>
        <v>9.484346777777775</v>
      </c>
      <c r="J28" s="1">
        <f>Таблица1[[#This Row],[Xi-Xср]]*Таблица1[[#This Row],[Yi-Yср]]</f>
        <v>17.875411888888895</v>
      </c>
      <c r="K28" s="2"/>
      <c r="L28" s="2"/>
      <c r="M28" s="2"/>
      <c r="N28" s="2"/>
      <c r="O28" s="2"/>
      <c r="P28" s="2"/>
      <c r="Q28" s="2"/>
    </row>
    <row r="29" spans="1:17" x14ac:dyDescent="0.35">
      <c r="A29" s="1">
        <v>8.9600000000000009</v>
      </c>
      <c r="B29" s="1">
        <v>13.15</v>
      </c>
      <c r="C29" s="1">
        <f>Таблица1[[#This Row],[X]]^2</f>
        <v>80.281600000000012</v>
      </c>
      <c r="D29" s="1">
        <f>Таблица1[[#This Row],[Y]]^2</f>
        <v>172.92250000000001</v>
      </c>
      <c r="E29" s="1">
        <f>Таблица1[[#This Row],[X]]*Таблица1[[#This Row],[Y]]</f>
        <v>117.82400000000001</v>
      </c>
      <c r="F29" s="1">
        <f>Таблица1[[#This Row],[X]]-AVERAGE(Таблица1[X])</f>
        <v>-2.2856666666666641</v>
      </c>
      <c r="G29" s="1">
        <f>Таблица1[[#This Row],[Y]]-AVERAGE(Таблица1[Y])</f>
        <v>5.1496666666666666</v>
      </c>
      <c r="H29" s="1">
        <f>Таблица1[[#This Row],[Xi-Xср]]^2</f>
        <v>5.224272111111099</v>
      </c>
      <c r="I29" s="1">
        <f>Таблица1[[#This Row],[Yi-Yср]]^2</f>
        <v>26.519066777777777</v>
      </c>
      <c r="J29" s="1">
        <f>Таблица1[[#This Row],[Xi-Xср]]*Таблица1[[#This Row],[Yi-Yср]]</f>
        <v>-11.77042144444443</v>
      </c>
      <c r="K29" s="2"/>
      <c r="L29" s="2"/>
      <c r="M29" s="2"/>
      <c r="N29" s="2"/>
      <c r="O29" s="2"/>
      <c r="P29" s="2"/>
      <c r="Q29" s="2"/>
    </row>
    <row r="30" spans="1:17" x14ac:dyDescent="0.35">
      <c r="A30" s="1">
        <v>13.88</v>
      </c>
      <c r="B30" s="1">
        <v>6.1</v>
      </c>
      <c r="C30" s="1">
        <f>Таблица1[[#This Row],[X]]^2</f>
        <v>192.65440000000001</v>
      </c>
      <c r="D30" s="1">
        <f>Таблица1[[#This Row],[Y]]^2</f>
        <v>37.209999999999994</v>
      </c>
      <c r="E30" s="1">
        <f>Таблица1[[#This Row],[X]]*Таблица1[[#This Row],[Y]]</f>
        <v>84.668000000000006</v>
      </c>
      <c r="F30" s="1">
        <f>Таблица1[[#This Row],[X]]-AVERAGE(Таблица1[X])</f>
        <v>2.6343333333333359</v>
      </c>
      <c r="G30" s="1">
        <f>Таблица1[[#This Row],[Y]]-AVERAGE(Таблица1[Y])</f>
        <v>-1.9003333333333341</v>
      </c>
      <c r="H30" s="1">
        <f>Таблица1[[#This Row],[Xi-Xср]]^2</f>
        <v>6.9397121111111248</v>
      </c>
      <c r="I30" s="1">
        <f>Таблица1[[#This Row],[Yi-Yср]]^2</f>
        <v>3.6112667777777805</v>
      </c>
      <c r="J30" s="1">
        <f>Таблица1[[#This Row],[Xi-Xср]]*Таблица1[[#This Row],[Yi-Yср]]</f>
        <v>-5.0061114444444517</v>
      </c>
      <c r="K30" s="2"/>
      <c r="L30" s="2"/>
      <c r="M30" s="2"/>
      <c r="N30" s="2"/>
      <c r="O30" s="2"/>
      <c r="P30" s="2"/>
      <c r="Q30" s="2"/>
    </row>
    <row r="31" spans="1:17" x14ac:dyDescent="0.35">
      <c r="A31" s="1">
        <v>14.55</v>
      </c>
      <c r="B31" s="1">
        <v>5.5</v>
      </c>
      <c r="C31" s="1">
        <f>Таблица1[[#This Row],[X]]^2</f>
        <v>211.70250000000001</v>
      </c>
      <c r="D31" s="1">
        <f>Таблица1[[#This Row],[Y]]^2</f>
        <v>30.25</v>
      </c>
      <c r="E31" s="1">
        <f>Таблица1[[#This Row],[X]]*Таблица1[[#This Row],[Y]]</f>
        <v>80.025000000000006</v>
      </c>
      <c r="F31" s="1">
        <f>Таблица1[[#This Row],[X]]-AVERAGE(Таблица1[X])</f>
        <v>3.3043333333333358</v>
      </c>
      <c r="G31" s="1">
        <f>Таблица1[[#This Row],[Y]]-AVERAGE(Таблица1[Y])</f>
        <v>-2.5003333333333337</v>
      </c>
      <c r="H31" s="1">
        <f>Таблица1[[#This Row],[Xi-Xср]]^2</f>
        <v>10.918618777777795</v>
      </c>
      <c r="I31" s="1">
        <f>Таблица1[[#This Row],[Yi-Yср]]^2</f>
        <v>6.2516667777777801</v>
      </c>
      <c r="J31" s="1">
        <f>Таблица1[[#This Row],[Xi-Xср]]*Таблица1[[#This Row],[Yi-Yср]]</f>
        <v>-8.2619347777777854</v>
      </c>
      <c r="K31" s="2"/>
      <c r="L31" s="2"/>
      <c r="M31" s="2"/>
      <c r="N31" s="2"/>
      <c r="O31" s="2"/>
      <c r="P31" s="2"/>
      <c r="Q31" s="2"/>
    </row>
    <row r="32" spans="1:17" x14ac:dyDescent="0.35">
      <c r="A32" s="1">
        <f>SUM(Таблица1[X])</f>
        <v>337.36999999999995</v>
      </c>
      <c r="B32" s="1">
        <f>SUM(Таблица1[Y])</f>
        <v>240.01</v>
      </c>
      <c r="C32" s="1">
        <f>SUM(Таблица1[X^2])</f>
        <v>4706.4301000000005</v>
      </c>
      <c r="D32" s="1">
        <f>SUM(Таблица1[Y^2])</f>
        <v>2236.1396999999997</v>
      </c>
      <c r="E32" s="1">
        <f>SUM(Таблица1[Xi*Yi])</f>
        <v>2962.2988000000005</v>
      </c>
      <c r="F32" s="1">
        <f>SUM(Таблица1[Xi-Xср])</f>
        <v>6.5725203057809267E-14</v>
      </c>
      <c r="G32" s="1">
        <f>SUM(Таблица1[Yi-Yср])</f>
        <v>-1.1546319456101628E-14</v>
      </c>
      <c r="H32" s="1">
        <f>SUM(Таблица1[(Xi-Xср)^2])</f>
        <v>912.47953666666672</v>
      </c>
      <c r="I32" s="1">
        <f>SUM(Таблица1[(Yi-Yср)^2])</f>
        <v>315.9796966666666</v>
      </c>
      <c r="J32" s="1">
        <f>SUM(Таблица1[(Xi-Xср)*(Yi-Yср)])</f>
        <v>263.22634333333326</v>
      </c>
    </row>
    <row r="34" spans="1:8" x14ac:dyDescent="0.35">
      <c r="A34" s="14" t="s">
        <v>10</v>
      </c>
      <c r="B34" s="14"/>
      <c r="C34" s="14"/>
    </row>
    <row r="35" spans="1:8" x14ac:dyDescent="0.35">
      <c r="A35" s="13">
        <f>Таблица1[[#Totals],[(Xi-Xср)*(Yi-Yср)]]/(SQRT(Таблица1[[#Totals],[(Xi-Xср)^2]]*Таблица1[[#Totals],[(Yi-Yср)^2]]))</f>
        <v>0.49021680480095164</v>
      </c>
      <c r="B35" s="13"/>
      <c r="C35" s="13"/>
    </row>
    <row r="37" spans="1:8" x14ac:dyDescent="0.35">
      <c r="A37" s="14" t="s">
        <v>11</v>
      </c>
      <c r="B37" s="14"/>
      <c r="C37" s="14"/>
      <c r="D37" s="16" t="s">
        <v>13</v>
      </c>
      <c r="E37" s="16"/>
      <c r="F37" s="16" t="s">
        <v>14</v>
      </c>
      <c r="G37" s="16"/>
      <c r="H37" s="5" t="s">
        <v>12</v>
      </c>
    </row>
    <row r="38" spans="1:8" x14ac:dyDescent="0.35">
      <c r="A38" s="13">
        <f>(H38*Таблица1[[#Totals],[Xi*Yi]]-Таблица1[[#Totals],[X]]*Таблица1[[#Totals],[Y]])/(SQRT(D38*F38))</f>
        <v>0.49021680480095259</v>
      </c>
      <c r="B38" s="13"/>
      <c r="C38" s="13"/>
      <c r="D38" s="12">
        <f>H38*Таблица1[[#Totals],[X^2]]-(Таблица1[[#Totals],[X]])^2</f>
        <v>27374.386100000062</v>
      </c>
      <c r="E38" s="12"/>
      <c r="F38" s="12">
        <f>H38*Таблица1[[#Totals],[Y^2]]-(Таблица1[[#Totals],[Y]])^2</f>
        <v>9479.3908999999985</v>
      </c>
      <c r="G38" s="12"/>
      <c r="H38" s="4">
        <f>COUNT(Таблица1[X])</f>
        <v>30</v>
      </c>
    </row>
    <row r="39" spans="1:8" x14ac:dyDescent="0.35">
      <c r="A39" s="6"/>
    </row>
    <row r="40" spans="1:8" x14ac:dyDescent="0.35">
      <c r="A40" s="14" t="s">
        <v>15</v>
      </c>
      <c r="B40" s="14"/>
      <c r="C40" s="14"/>
    </row>
    <row r="41" spans="1:8" x14ac:dyDescent="0.35">
      <c r="A41" s="15">
        <f>CORREL(Таблица1[X],Таблица1[Y])</f>
        <v>0.49021680480095159</v>
      </c>
      <c r="B41" s="15"/>
      <c r="C41" s="15"/>
    </row>
  </sheetData>
  <mergeCells count="10">
    <mergeCell ref="A34:C34"/>
    <mergeCell ref="A35:C35"/>
    <mergeCell ref="A37:C37"/>
    <mergeCell ref="D37:E37"/>
    <mergeCell ref="F37:G37"/>
    <mergeCell ref="D38:E38"/>
    <mergeCell ref="F38:G38"/>
    <mergeCell ref="A38:C38"/>
    <mergeCell ref="A40:C40"/>
    <mergeCell ref="A41:C4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9A01F-9B3A-4A43-A43C-11F5AD034BDB}">
  <dimension ref="A1:B9"/>
  <sheetViews>
    <sheetView tabSelected="1" workbookViewId="0">
      <selection activeCell="B1" sqref="B1"/>
    </sheetView>
  </sheetViews>
  <sheetFormatPr defaultRowHeight="14.5" x14ac:dyDescent="0.35"/>
  <cols>
    <col min="1" max="1" width="10.08984375" style="8" customWidth="1"/>
    <col min="2" max="2" width="14.26953125" style="8" customWidth="1"/>
    <col min="3" max="16384" width="8.7265625" style="8"/>
  </cols>
  <sheetData>
    <row r="1" spans="1:2" x14ac:dyDescent="0.35">
      <c r="A1" s="7" t="s">
        <v>16</v>
      </c>
      <c r="B1" s="7" t="s">
        <v>17</v>
      </c>
    </row>
    <row r="2" spans="1:2" x14ac:dyDescent="0.35">
      <c r="A2" s="9">
        <v>1</v>
      </c>
      <c r="B2" s="9">
        <v>7</v>
      </c>
    </row>
    <row r="3" spans="1:2" x14ac:dyDescent="0.35">
      <c r="A3" s="9">
        <v>2</v>
      </c>
      <c r="B3" s="10">
        <v>8</v>
      </c>
    </row>
    <row r="4" spans="1:2" x14ac:dyDescent="0.35">
      <c r="A4" s="9">
        <v>3</v>
      </c>
      <c r="B4" s="11">
        <v>8</v>
      </c>
    </row>
    <row r="5" spans="1:2" x14ac:dyDescent="0.35">
      <c r="A5" s="9">
        <v>4</v>
      </c>
      <c r="B5" s="11">
        <v>10</v>
      </c>
    </row>
    <row r="6" spans="1:2" x14ac:dyDescent="0.35">
      <c r="A6" s="9">
        <v>5</v>
      </c>
      <c r="B6" s="11">
        <v>11</v>
      </c>
    </row>
    <row r="7" spans="1:2" x14ac:dyDescent="0.35">
      <c r="A7" s="9">
        <v>6</v>
      </c>
      <c r="B7" s="11">
        <v>12</v>
      </c>
    </row>
    <row r="8" spans="1:2" x14ac:dyDescent="0.35">
      <c r="A8" s="9">
        <v>7</v>
      </c>
      <c r="B8" s="11">
        <v>14</v>
      </c>
    </row>
    <row r="9" spans="1:2" x14ac:dyDescent="0.35">
      <c r="A9" s="9">
        <v>8</v>
      </c>
      <c r="B9" s="1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Реализация</vt:lpstr>
      <vt:lpstr>Данные для 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2015-06-05T18:19:34Z</dcterms:created>
  <dcterms:modified xsi:type="dcterms:W3CDTF">2021-12-18T10:05:01Z</dcterms:modified>
</cp:coreProperties>
</file>