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frf-my.sharepoint.com/personal/192947_edu_fa_ru/Documents/Рабочий стол/Ксюша/Эконометрика/Модель множественной регрессии/"/>
    </mc:Choice>
  </mc:AlternateContent>
  <xr:revisionPtr revIDLastSave="5" documentId="13_ncr:1_{3C4E88F2-D448-4370-8BF9-8ECEB78E013F}" xr6:coauthVersionLast="47" xr6:coauthVersionMax="47" xr10:uidLastSave="{ADC62E5D-3D1D-4193-810D-5997045498C4}"/>
  <bookViews>
    <workbookView xWindow="-110" yWindow="-110" windowWidth="19420" windowHeight="10420" activeTab="1" xr2:uid="{00000000-000D-0000-FFFF-FFFF00000000}"/>
  </bookViews>
  <sheets>
    <sheet name="Один фактор" sheetId="1" r:id="rId1"/>
    <sheet name="Два фактора" sheetId="2" r:id="rId2"/>
    <sheet name="Три фактора " sheetId="3" r:id="rId3"/>
    <sheet name="Данные для Pyth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Q3" i="1" a="1"/>
  <c r="Q3" i="1" s="1"/>
  <c r="O3" i="1" a="1"/>
  <c r="O3" i="1" s="1"/>
  <c r="D2" i="4"/>
  <c r="B21" i="3"/>
  <c r="B19" i="3"/>
  <c r="B20" i="3"/>
  <c r="B18" i="3"/>
  <c r="D19" i="2"/>
  <c r="C19" i="2"/>
  <c r="D17" i="2"/>
  <c r="D18" i="2"/>
  <c r="D16" i="2"/>
  <c r="B17" i="2"/>
  <c r="C17" i="2" s="1"/>
  <c r="B18" i="2"/>
  <c r="C18" i="2" s="1"/>
  <c r="B16" i="2"/>
  <c r="C16" i="2"/>
  <c r="B7" i="2"/>
  <c r="D11" i="1"/>
  <c r="D10" i="1"/>
  <c r="D9" i="1"/>
  <c r="B6" i="1"/>
  <c r="R16" i="3" a="1"/>
  <c r="R16" i="3" s="1"/>
  <c r="N16" i="3" a="1"/>
  <c r="N16" i="3" s="1"/>
  <c r="N11" i="3" a="1"/>
  <c r="N11" i="3" s="1"/>
  <c r="J11" i="3" a="1"/>
  <c r="J11" i="3" s="1"/>
  <c r="F14" i="3"/>
  <c r="E11" i="3"/>
  <c r="B7" i="3"/>
  <c r="C7" i="3"/>
  <c r="A7" i="3"/>
  <c r="K4" i="3"/>
  <c r="L4" i="3"/>
  <c r="M4" i="3"/>
  <c r="K5" i="3"/>
  <c r="L5" i="3"/>
  <c r="M5" i="3"/>
  <c r="K6" i="3"/>
  <c r="L6" i="3"/>
  <c r="M6" i="3"/>
  <c r="L3" i="3"/>
  <c r="K3" i="3"/>
  <c r="J4" i="3"/>
  <c r="J5" i="3"/>
  <c r="J6" i="3"/>
  <c r="D3" i="3"/>
  <c r="I3" i="3" s="1"/>
  <c r="I4" i="3"/>
  <c r="I5" i="3"/>
  <c r="I6" i="3"/>
  <c r="H4" i="3"/>
  <c r="H5" i="3"/>
  <c r="H6" i="3"/>
  <c r="H3" i="3"/>
  <c r="F3" i="3"/>
  <c r="F4" i="3"/>
  <c r="G4" i="3"/>
  <c r="F5" i="3"/>
  <c r="G5" i="3"/>
  <c r="F6" i="3"/>
  <c r="G6" i="3"/>
  <c r="E4" i="3"/>
  <c r="E5" i="3"/>
  <c r="E6" i="3"/>
  <c r="E3" i="3"/>
  <c r="N10" i="2" a="1"/>
  <c r="N10" i="2" s="1"/>
  <c r="Q10" i="2" s="1" a="1"/>
  <c r="Q10" i="2" s="1"/>
  <c r="H10" i="2" a="1"/>
  <c r="H10" i="2" s="1"/>
  <c r="K10" i="2" s="1" a="1"/>
  <c r="K10" i="2" s="1"/>
  <c r="B6" i="2"/>
  <c r="C6" i="2"/>
  <c r="A6" i="2"/>
  <c r="H4" i="2"/>
  <c r="H5" i="2"/>
  <c r="H3" i="2"/>
  <c r="G4" i="2"/>
  <c r="G5" i="2"/>
  <c r="G3" i="2"/>
  <c r="F4" i="2"/>
  <c r="F5" i="2"/>
  <c r="F3" i="2"/>
  <c r="E4" i="2"/>
  <c r="E5" i="2"/>
  <c r="E3" i="2"/>
  <c r="D4" i="2"/>
  <c r="D5" i="2"/>
  <c r="D3" i="2"/>
  <c r="K3" i="1" a="1"/>
  <c r="K3" i="1" s="1"/>
  <c r="M3" i="1" s="1" a="1"/>
  <c r="M3" i="1" s="1"/>
  <c r="D4" i="1"/>
  <c r="D3" i="1"/>
  <c r="C4" i="1"/>
  <c r="C3" i="1"/>
  <c r="C5" i="1" s="1"/>
  <c r="B5" i="1"/>
  <c r="A5" i="1"/>
  <c r="G3" i="3" l="1"/>
  <c r="G7" i="3" s="1"/>
  <c r="H7" i="3"/>
  <c r="K7" i="3"/>
  <c r="E7" i="3"/>
  <c r="L7" i="3"/>
  <c r="I7" i="3"/>
  <c r="F7" i="3"/>
  <c r="M3" i="3"/>
  <c r="M7" i="3" s="1"/>
  <c r="J3" i="3"/>
  <c r="J7" i="3" s="1"/>
  <c r="D7" i="3"/>
  <c r="G6" i="2"/>
  <c r="E6" i="2"/>
  <c r="H6" i="2"/>
  <c r="D6" i="2"/>
  <c r="F6" i="2"/>
  <c r="D5" i="1"/>
  <c r="B10" i="1" l="1"/>
  <c r="C10" i="1" s="1"/>
  <c r="C9" i="1"/>
  <c r="C11" i="1" s="1"/>
  <c r="D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<sst xmlns="http://schemas.openxmlformats.org/spreadsheetml/2006/main" count="77" uniqueCount="34">
  <si>
    <t>y</t>
  </si>
  <si>
    <t>x1</t>
  </si>
  <si>
    <t>x2</t>
  </si>
  <si>
    <t>yx1</t>
  </si>
  <si>
    <t>x1^2</t>
  </si>
  <si>
    <t>Система уравнений</t>
  </si>
  <si>
    <t>y Т</t>
  </si>
  <si>
    <t>x1 Т</t>
  </si>
  <si>
    <t>х1Т на х1</t>
  </si>
  <si>
    <t>(х1Т на х1) обр</t>
  </si>
  <si>
    <t>(х1Т на х1) обр на х1Т</t>
  </si>
  <si>
    <t>B</t>
  </si>
  <si>
    <t>Матричный способ</t>
  </si>
  <si>
    <t>x2^2</t>
  </si>
  <si>
    <t>x1*x2</t>
  </si>
  <si>
    <t>x1*y</t>
  </si>
  <si>
    <t>x2*y</t>
  </si>
  <si>
    <t>x3^2</t>
  </si>
  <si>
    <t>x1*x3</t>
  </si>
  <si>
    <t>x2*x3</t>
  </si>
  <si>
    <t>y*x1</t>
  </si>
  <si>
    <t>y*x2</t>
  </si>
  <si>
    <t>y*x3</t>
  </si>
  <si>
    <t>В</t>
  </si>
  <si>
    <t>x3 (ккал/100)</t>
  </si>
  <si>
    <t>Найдем коэффициент детерминации</t>
  </si>
  <si>
    <t>yi</t>
  </si>
  <si>
    <t>yi^</t>
  </si>
  <si>
    <t>(yi^-yimean)^2</t>
  </si>
  <si>
    <t>(yi-yimean)^2</t>
  </si>
  <si>
    <t xml:space="preserve">yimean = </t>
  </si>
  <si>
    <t xml:space="preserve">R^2 = 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</si>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</sst>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8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2" borderId="2" xfId="0" applyFont="1" applyFill="1" applyBorder="1"/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/>
    <xf numFmtId="0" fontId="1" fillId="3" borderId="1" xfId="0" applyFont="1" applyFill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3" borderId="3" xfId="0" applyFill="1" applyBorder="1"/>
    <xf numFmtId="2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Вес</a:t>
            </a:r>
            <a:r>
              <a:rPr lang="ru-RU" baseline="0"/>
              <a:t> от Роста</a:t>
            </a:r>
          </a:p>
        </c:rich>
      </c:tx>
      <c:layout>
        <c:manualLayout>
          <c:xMode val="edge"/>
          <c:yMode val="edge"/>
          <c:x val="0.38343043442439645"/>
          <c:y val="4.41717620707165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5875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Основной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'Один фактор'!$B$3:$B$4</c:f>
              <c:numCache>
                <c:formatCode>Основной</c:formatCode>
                <c:ptCount val="2"/>
                <c:pt idx="0">
                  <c:v>162</c:v>
                </c:pt>
                <c:pt idx="1">
                  <c:v>175</c:v>
                </c:pt>
              </c:numCache>
            </c:numRef>
          </c:xVal>
          <c:yVal>
            <c:numRef>
              <c:f>'Один фактор'!$A$3:$A$4</c:f>
              <c:numCache>
                <c:formatCode>Основной</c:formatCode>
                <c:ptCount val="2"/>
                <c:pt idx="0">
                  <c:v>50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07-4BB2-9C19-4E1C11AA6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357088"/>
        <c:axId val="496357416"/>
      </c:scatterChart>
      <c:valAx>
        <c:axId val="49635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6357416"/>
        <c:crosses val="autoZero"/>
        <c:crossBetween val="midCat"/>
      </c:valAx>
      <c:valAx>
        <c:axId val="496357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635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4</xdr:row>
      <xdr:rowOff>15874</xdr:rowOff>
    </xdr:from>
    <xdr:to>
      <xdr:col>13</xdr:col>
      <xdr:colOff>38100</xdr:colOff>
      <xdr:row>18</xdr:row>
      <xdr:rowOff>171449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C11218B-B0FE-45C2-9723-33213BF48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88900</xdr:colOff>
      <xdr:row>4</xdr:row>
      <xdr:rowOff>6350</xdr:rowOff>
    </xdr:from>
    <xdr:to>
      <xdr:col>17</xdr:col>
      <xdr:colOff>6350</xdr:colOff>
      <xdr:row>18</xdr:row>
      <xdr:rowOff>30198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13C7B5D-8B80-42DB-9DB4-FCD4A8AD6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70850" y="755650"/>
          <a:ext cx="2774950" cy="2601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workbookViewId="0">
      <selection activeCell="C3" sqref="C3"/>
    </sheetView>
  </sheetViews>
  <sheetFormatPr defaultRowHeight="14.5" x14ac:dyDescent="0.35"/>
  <cols>
    <col min="3" max="3" width="15.36328125" customWidth="1"/>
    <col min="4" max="4" width="13.453125" customWidth="1"/>
    <col min="13" max="13" width="9.54296875" customWidth="1"/>
    <col min="14" max="14" width="9.81640625" customWidth="1"/>
    <col min="16" max="16" width="13.6328125" customWidth="1"/>
  </cols>
  <sheetData>
    <row r="1" spans="1:17" x14ac:dyDescent="0.35">
      <c r="A1" s="65" t="s">
        <v>5</v>
      </c>
      <c r="B1" s="65"/>
      <c r="C1" s="65"/>
      <c r="D1" s="65"/>
      <c r="F1" s="65" t="s">
        <v>12</v>
      </c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2" spans="1:17" ht="15" thickBot="1" x14ac:dyDescent="0.4">
      <c r="A2" s="3" t="s">
        <v>0</v>
      </c>
      <c r="B2" s="3" t="s">
        <v>1</v>
      </c>
      <c r="C2" s="3" t="s">
        <v>3</v>
      </c>
      <c r="D2" s="3" t="s">
        <v>4</v>
      </c>
      <c r="F2" s="5" t="s">
        <v>6</v>
      </c>
      <c r="G2" s="66" t="s">
        <v>1</v>
      </c>
      <c r="H2" s="66"/>
      <c r="I2" s="66" t="s">
        <v>7</v>
      </c>
      <c r="J2" s="66"/>
      <c r="K2" s="63" t="s">
        <v>8</v>
      </c>
      <c r="L2" s="64"/>
      <c r="M2" s="63" t="s">
        <v>9</v>
      </c>
      <c r="N2" s="64"/>
      <c r="O2" s="63" t="s">
        <v>10</v>
      </c>
      <c r="P2" s="64"/>
      <c r="Q2" s="4" t="s">
        <v>11</v>
      </c>
    </row>
    <row r="3" spans="1:17" x14ac:dyDescent="0.35">
      <c r="A3" s="1">
        <v>50</v>
      </c>
      <c r="B3" s="1">
        <v>162</v>
      </c>
      <c r="C3" s="1">
        <f>A3*B3</f>
        <v>8100</v>
      </c>
      <c r="D3" s="1">
        <f>B3^2</f>
        <v>26244</v>
      </c>
      <c r="F3" s="38">
        <v>50</v>
      </c>
      <c r="G3" s="30">
        <v>1</v>
      </c>
      <c r="H3" s="32">
        <v>162</v>
      </c>
      <c r="I3" s="30">
        <v>1</v>
      </c>
      <c r="J3" s="32">
        <v>1</v>
      </c>
      <c r="K3" s="14" cm="1">
        <f t="array" ref="K3:L4">MMULT(I3:J4,G3:H4)</f>
        <v>2</v>
      </c>
      <c r="L3" s="15">
        <v>337</v>
      </c>
      <c r="M3" s="14" cm="1">
        <f t="array" ref="M3:N4">MINVERSE(_xlfn.ANCHORARRAY(K3))</f>
        <v>336.50295857988186</v>
      </c>
      <c r="N3" s="15">
        <v>-1.9940828402366879</v>
      </c>
      <c r="O3" s="14" cm="1">
        <f t="array" ref="O3:P4">MMULT(_xlfn.ANCHORARRAY(M3),I3:J4)</f>
        <v>13.461538461538396</v>
      </c>
      <c r="P3" s="15">
        <v>-12.46153846153851</v>
      </c>
      <c r="Q3" s="39" cm="1">
        <f t="array" ref="Q3:Q4">MMULT(_xlfn.ANCHORARRAY(O3),F3:F4)</f>
        <v>-74.615384615390781</v>
      </c>
    </row>
    <row r="4" spans="1:17" ht="15" thickBot="1" x14ac:dyDescent="0.4">
      <c r="A4" s="1">
        <v>60</v>
      </c>
      <c r="B4" s="1">
        <v>175</v>
      </c>
      <c r="C4" s="1">
        <f>A4*B4</f>
        <v>10500</v>
      </c>
      <c r="D4" s="1">
        <f>B4^2</f>
        <v>30625</v>
      </c>
      <c r="F4" s="26">
        <v>60</v>
      </c>
      <c r="G4" s="35">
        <v>1</v>
      </c>
      <c r="H4" s="37">
        <v>175</v>
      </c>
      <c r="I4" s="35">
        <v>162</v>
      </c>
      <c r="J4" s="37">
        <v>175</v>
      </c>
      <c r="K4" s="16">
        <v>337</v>
      </c>
      <c r="L4" s="17">
        <v>56869</v>
      </c>
      <c r="M4" s="16">
        <v>-1.9940828402366877</v>
      </c>
      <c r="N4" s="17">
        <v>1.1834319526627227E-2</v>
      </c>
      <c r="O4" s="16">
        <v>-7.6923076923076872E-2</v>
      </c>
      <c r="P4" s="17">
        <v>7.6923076923076872E-2</v>
      </c>
      <c r="Q4" s="39">
        <v>0.76923076923076872</v>
      </c>
    </row>
    <row r="5" spans="1:17" x14ac:dyDescent="0.35">
      <c r="A5" s="2">
        <f>SUM(A3:A4)</f>
        <v>110</v>
      </c>
      <c r="B5" s="2">
        <f>SUM(B3:B4)</f>
        <v>337</v>
      </c>
      <c r="C5" s="2">
        <f t="shared" ref="C5:D5" si="0">SUM(C3:C4)</f>
        <v>18600</v>
      </c>
      <c r="D5" s="2">
        <f t="shared" si="0"/>
        <v>56869</v>
      </c>
    </row>
    <row r="6" spans="1:17" x14ac:dyDescent="0.35">
      <c r="A6" t="s">
        <v>30</v>
      </c>
      <c r="B6">
        <f>AVERAGE(A3:A4)</f>
        <v>55</v>
      </c>
    </row>
    <row r="7" spans="1:17" x14ac:dyDescent="0.35">
      <c r="A7" s="62" t="s">
        <v>25</v>
      </c>
      <c r="B7" s="62"/>
      <c r="C7" s="62"/>
      <c r="D7" s="62"/>
    </row>
    <row r="8" spans="1:17" x14ac:dyDescent="0.35">
      <c r="A8" s="3" t="s">
        <v>26</v>
      </c>
      <c r="B8" s="3" t="s">
        <v>27</v>
      </c>
      <c r="C8" s="3" t="s">
        <v>28</v>
      </c>
      <c r="D8" s="3" t="s">
        <v>29</v>
      </c>
    </row>
    <row r="9" spans="1:17" x14ac:dyDescent="0.35">
      <c r="A9" s="1">
        <v>50</v>
      </c>
      <c r="B9" s="1">
        <f>$Q$4*B3+$Q$3</f>
        <v>49.999999999993747</v>
      </c>
      <c r="C9" s="1">
        <f>(B9-$B$6)^2</f>
        <v>25.000000000062528</v>
      </c>
      <c r="D9" s="1">
        <f>(A9-$B$6)^2</f>
        <v>25</v>
      </c>
    </row>
    <row r="10" spans="1:17" x14ac:dyDescent="0.35">
      <c r="A10" s="1">
        <v>60</v>
      </c>
      <c r="B10" s="1">
        <f>$Q$4*B4+$Q$3</f>
        <v>59.999999999993747</v>
      </c>
      <c r="C10" s="1">
        <f>(B10-$B$6)^2</f>
        <v>24.999999999937472</v>
      </c>
      <c r="D10" s="1">
        <f>(A10-$B$6)^2</f>
        <v>25</v>
      </c>
    </row>
    <row r="11" spans="1:17" x14ac:dyDescent="0.35">
      <c r="C11" s="6">
        <f>SUM(C9:C10)</f>
        <v>50</v>
      </c>
      <c r="D11" s="6">
        <f>SUM(D9:D10)</f>
        <v>50</v>
      </c>
    </row>
    <row r="13" spans="1:17" x14ac:dyDescent="0.35">
      <c r="C13" t="s">
        <v>31</v>
      </c>
      <c r="D13">
        <f>C11/D11</f>
        <v>1</v>
      </c>
    </row>
  </sheetData>
  <mergeCells count="8">
    <mergeCell ref="A7:D7"/>
    <mergeCell ref="M2:N2"/>
    <mergeCell ref="O2:P2"/>
    <mergeCell ref="F1:Q1"/>
    <mergeCell ref="A1:D1"/>
    <mergeCell ref="G2:H2"/>
    <mergeCell ref="I2:J2"/>
    <mergeCell ref="K2:L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DDCE-EC48-4B44-8E38-3DE8CE46FE53}">
  <dimension ref="A1:Q21"/>
  <sheetViews>
    <sheetView tabSelected="1" workbookViewId="0">
      <selection activeCell="A3" sqref="A3"/>
    </sheetView>
  </sheetViews>
  <sheetFormatPr defaultRowHeight="14.5" x14ac:dyDescent="0.35"/>
  <cols>
    <col min="1" max="2" width="8.7265625" style="7"/>
    <col min="3" max="3" width="13.36328125" style="7" customWidth="1"/>
    <col min="4" max="4" width="12.1796875" style="7" bestFit="1" customWidth="1"/>
    <col min="5" max="14" width="8.7265625" style="7"/>
    <col min="15" max="15" width="11.81640625" style="7" customWidth="1"/>
    <col min="16" max="16384" width="8.7265625" style="7"/>
  </cols>
  <sheetData>
    <row r="1" spans="1:17" ht="15" thickBot="1" x14ac:dyDescent="0.4">
      <c r="A1" s="68" t="s">
        <v>5</v>
      </c>
      <c r="B1" s="68"/>
      <c r="C1" s="68"/>
      <c r="D1" s="68"/>
      <c r="E1" s="68"/>
      <c r="F1" s="68"/>
      <c r="G1" s="68"/>
      <c r="H1" s="68"/>
      <c r="I1" s="13"/>
    </row>
    <row r="2" spans="1:17" x14ac:dyDescent="0.35">
      <c r="A2" s="24" t="s">
        <v>0</v>
      </c>
      <c r="B2" s="18" t="s">
        <v>1</v>
      </c>
      <c r="C2" s="19" t="s">
        <v>2</v>
      </c>
      <c r="D2" s="18" t="s">
        <v>4</v>
      </c>
      <c r="E2" s="19" t="s">
        <v>13</v>
      </c>
      <c r="F2" s="24" t="s">
        <v>14</v>
      </c>
      <c r="G2" s="18" t="s">
        <v>15</v>
      </c>
      <c r="H2" s="19" t="s">
        <v>16</v>
      </c>
    </row>
    <row r="3" spans="1:17" x14ac:dyDescent="0.35">
      <c r="A3" s="25">
        <v>50</v>
      </c>
      <c r="B3" s="20">
        <v>162</v>
      </c>
      <c r="C3" s="21">
        <v>14</v>
      </c>
      <c r="D3" s="20">
        <f>B3^2</f>
        <v>26244</v>
      </c>
      <c r="E3" s="21">
        <f>C3^2</f>
        <v>196</v>
      </c>
      <c r="F3" s="25">
        <f>B3*C3</f>
        <v>2268</v>
      </c>
      <c r="G3" s="20">
        <f>B3*A3</f>
        <v>8100</v>
      </c>
      <c r="H3" s="21">
        <f>C3*A3</f>
        <v>700</v>
      </c>
    </row>
    <row r="4" spans="1:17" x14ac:dyDescent="0.35">
      <c r="A4" s="25">
        <v>60</v>
      </c>
      <c r="B4" s="20">
        <v>175</v>
      </c>
      <c r="C4" s="21">
        <v>18</v>
      </c>
      <c r="D4" s="20">
        <f>B4^2</f>
        <v>30625</v>
      </c>
      <c r="E4" s="21">
        <f t="shared" ref="E4:E5" si="0">C4^2</f>
        <v>324</v>
      </c>
      <c r="F4" s="25">
        <f>B4*C4</f>
        <v>3150</v>
      </c>
      <c r="G4" s="20">
        <f>B4*A4</f>
        <v>10500</v>
      </c>
      <c r="H4" s="21">
        <f>C4*A4</f>
        <v>1080</v>
      </c>
    </row>
    <row r="5" spans="1:17" ht="15" thickBot="1" x14ac:dyDescent="0.4">
      <c r="A5" s="26">
        <v>70</v>
      </c>
      <c r="B5" s="22">
        <v>180</v>
      </c>
      <c r="C5" s="23">
        <v>22</v>
      </c>
      <c r="D5" s="22">
        <f>B5^2</f>
        <v>32400</v>
      </c>
      <c r="E5" s="23">
        <f t="shared" si="0"/>
        <v>484</v>
      </c>
      <c r="F5" s="26">
        <f>B5*C5</f>
        <v>3960</v>
      </c>
      <c r="G5" s="22">
        <f>B5*A5</f>
        <v>12600</v>
      </c>
      <c r="H5" s="23">
        <f>C5*A5</f>
        <v>1540</v>
      </c>
    </row>
    <row r="6" spans="1:17" x14ac:dyDescent="0.35">
      <c r="A6" s="9">
        <f>SUM(A3:A5)</f>
        <v>180</v>
      </c>
      <c r="B6" s="9">
        <f t="shared" ref="B6:H6" si="1">SUM(B3:B5)</f>
        <v>517</v>
      </c>
      <c r="C6" s="9">
        <f t="shared" si="1"/>
        <v>54</v>
      </c>
      <c r="D6" s="9">
        <f t="shared" si="1"/>
        <v>89269</v>
      </c>
      <c r="E6" s="9">
        <f t="shared" si="1"/>
        <v>1004</v>
      </c>
      <c r="F6" s="9">
        <f t="shared" si="1"/>
        <v>9378</v>
      </c>
      <c r="G6" s="9">
        <f t="shared" si="1"/>
        <v>31200</v>
      </c>
      <c r="H6" s="9">
        <f t="shared" si="1"/>
        <v>3320</v>
      </c>
    </row>
    <row r="7" spans="1:17" x14ac:dyDescent="0.35">
      <c r="A7" t="s">
        <v>30</v>
      </c>
      <c r="B7" s="7">
        <f>AVERAGE(A3:A5)</f>
        <v>60</v>
      </c>
    </row>
    <row r="8" spans="1:17" x14ac:dyDescent="0.35">
      <c r="A8" s="65" t="s">
        <v>12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</row>
    <row r="9" spans="1:17" ht="15" thickBot="1" x14ac:dyDescent="0.4">
      <c r="A9" s="5" t="s">
        <v>6</v>
      </c>
      <c r="B9" s="64" t="s">
        <v>1</v>
      </c>
      <c r="C9" s="66"/>
      <c r="D9" s="66"/>
      <c r="E9" s="63" t="s">
        <v>7</v>
      </c>
      <c r="F9" s="67"/>
      <c r="G9" s="64"/>
      <c r="H9" s="63" t="s">
        <v>8</v>
      </c>
      <c r="I9" s="67"/>
      <c r="J9" s="64"/>
      <c r="K9" s="63" t="s">
        <v>9</v>
      </c>
      <c r="L9" s="67"/>
      <c r="M9" s="64"/>
      <c r="N9" s="67" t="s">
        <v>10</v>
      </c>
      <c r="O9" s="67"/>
      <c r="P9" s="64"/>
      <c r="Q9" s="4" t="s">
        <v>11</v>
      </c>
    </row>
    <row r="10" spans="1:17" x14ac:dyDescent="0.35">
      <c r="A10" s="27">
        <v>50</v>
      </c>
      <c r="B10" s="30">
        <v>1</v>
      </c>
      <c r="C10" s="31">
        <v>162</v>
      </c>
      <c r="D10" s="32">
        <v>14</v>
      </c>
      <c r="E10" s="30">
        <v>1</v>
      </c>
      <c r="F10" s="31">
        <v>1</v>
      </c>
      <c r="G10" s="32">
        <v>1</v>
      </c>
      <c r="H10" s="30" cm="1">
        <f t="array" ref="H10:J12">MMULT(E10:G12,B10:D12)</f>
        <v>3</v>
      </c>
      <c r="I10" s="31">
        <v>517</v>
      </c>
      <c r="J10" s="32">
        <v>54</v>
      </c>
      <c r="K10" s="30" cm="1">
        <f t="array" ref="K10:M12">MINVERSE(_xlfn.ANCHORARRAY(H10))</f>
        <v>1639.8359374996069</v>
      </c>
      <c r="L10" s="31">
        <v>-12.359374999997048</v>
      </c>
      <c r="M10" s="32">
        <v>27.246093749993534</v>
      </c>
      <c r="N10" s="30" cm="1">
        <f t="array" ref="N10:P12">MMULT(_xlfn.ANCHORARRAY(K10),E10:G12)</f>
        <v>19.062499999994543</v>
      </c>
      <c r="O10" s="31">
        <v>-32.624999999992951</v>
      </c>
      <c r="P10" s="32">
        <v>14.562499999996248</v>
      </c>
      <c r="Q10" s="11" cm="1">
        <f t="array" ref="Q10:Q12">MMULT(N10:P12,A10:A12)</f>
        <v>14.99999999988745</v>
      </c>
    </row>
    <row r="11" spans="1:17" x14ac:dyDescent="0.35">
      <c r="A11" s="28">
        <v>60</v>
      </c>
      <c r="B11" s="33">
        <v>1</v>
      </c>
      <c r="C11" s="10">
        <v>175</v>
      </c>
      <c r="D11" s="34">
        <v>18</v>
      </c>
      <c r="E11" s="33">
        <v>162</v>
      </c>
      <c r="F11" s="10">
        <v>175</v>
      </c>
      <c r="G11" s="34">
        <v>180</v>
      </c>
      <c r="H11" s="33">
        <v>517</v>
      </c>
      <c r="I11" s="10">
        <v>89269</v>
      </c>
      <c r="J11" s="34">
        <v>9378</v>
      </c>
      <c r="K11" s="33">
        <v>-12.359374999997053</v>
      </c>
      <c r="L11" s="10">
        <v>9.3749999999977851E-2</v>
      </c>
      <c r="M11" s="34">
        <v>-0.21093749999995151</v>
      </c>
      <c r="N11" s="33">
        <v>-0.12499999999996225</v>
      </c>
      <c r="O11" s="10">
        <v>0.2499999999999436</v>
      </c>
      <c r="P11" s="34">
        <v>-0.12499999999997247</v>
      </c>
      <c r="Q11" s="11">
        <v>4.3165471197426086E-13</v>
      </c>
    </row>
    <row r="12" spans="1:17" ht="15" thickBot="1" x14ac:dyDescent="0.4">
      <c r="A12" s="29">
        <v>70</v>
      </c>
      <c r="B12" s="35">
        <v>1</v>
      </c>
      <c r="C12" s="36">
        <v>180</v>
      </c>
      <c r="D12" s="37">
        <v>22</v>
      </c>
      <c r="E12" s="35">
        <v>14</v>
      </c>
      <c r="F12" s="36">
        <v>18</v>
      </c>
      <c r="G12" s="37">
        <v>22</v>
      </c>
      <c r="H12" s="35">
        <v>54</v>
      </c>
      <c r="I12" s="36">
        <v>9378</v>
      </c>
      <c r="J12" s="37">
        <v>1004</v>
      </c>
      <c r="K12" s="35">
        <v>27.246093749993612</v>
      </c>
      <c r="L12" s="36">
        <v>-0.21093749999995196</v>
      </c>
      <c r="M12" s="37">
        <v>0.50585937499989497</v>
      </c>
      <c r="N12" s="35">
        <v>0.15624999999992184</v>
      </c>
      <c r="O12" s="36">
        <v>-0.5624999999998721</v>
      </c>
      <c r="P12" s="37">
        <v>0.40624999999994849</v>
      </c>
      <c r="Q12" s="11">
        <v>2.5000000000001599</v>
      </c>
    </row>
    <row r="14" spans="1:17" x14ac:dyDescent="0.35">
      <c r="A14" s="62" t="s">
        <v>25</v>
      </c>
      <c r="B14" s="62"/>
      <c r="C14" s="62"/>
      <c r="D14" s="62"/>
    </row>
    <row r="15" spans="1:17" x14ac:dyDescent="0.35">
      <c r="A15" s="3" t="s">
        <v>26</v>
      </c>
      <c r="B15" s="3" t="s">
        <v>27</v>
      </c>
      <c r="C15" s="3" t="s">
        <v>28</v>
      </c>
      <c r="D15" s="3" t="s">
        <v>29</v>
      </c>
    </row>
    <row r="16" spans="1:17" x14ac:dyDescent="0.35">
      <c r="A16" s="8">
        <v>50</v>
      </c>
      <c r="B16" s="8">
        <f>$Q$10+$Q$12*C3</f>
        <v>49.999999999889688</v>
      </c>
      <c r="C16" s="8">
        <f>(B16-$B$7)^2</f>
        <v>100.00000000220624</v>
      </c>
      <c r="D16" s="8">
        <f>(A16-$B$7)^2</f>
        <v>100</v>
      </c>
    </row>
    <row r="17" spans="1:4" x14ac:dyDescent="0.35">
      <c r="A17" s="8">
        <v>60</v>
      </c>
      <c r="B17" s="8">
        <f t="shared" ref="B17:B18" si="2">$Q$10+$Q$12*C4</f>
        <v>59.999999999890328</v>
      </c>
      <c r="C17" s="55">
        <f t="shared" ref="C17:C18" si="3">(B17-$B$7)^2</f>
        <v>1.2028007084329748E-20</v>
      </c>
      <c r="D17" s="8">
        <f t="shared" ref="D17:D18" si="4">(A17-$B$7)^2</f>
        <v>0</v>
      </c>
    </row>
    <row r="18" spans="1:4" x14ac:dyDescent="0.35">
      <c r="A18" s="8">
        <v>70</v>
      </c>
      <c r="B18" s="8">
        <f t="shared" si="2"/>
        <v>69.999999999890974</v>
      </c>
      <c r="C18" s="8">
        <f t="shared" si="3"/>
        <v>99.999999997819486</v>
      </c>
      <c r="D18" s="8">
        <f t="shared" si="4"/>
        <v>100</v>
      </c>
    </row>
    <row r="19" spans="1:4" x14ac:dyDescent="0.35">
      <c r="C19" s="9">
        <f>SUM(C16:C18)</f>
        <v>200.00000000002572</v>
      </c>
      <c r="D19" s="9">
        <f>SUM(D16:D18)</f>
        <v>200</v>
      </c>
    </row>
    <row r="21" spans="1:4" x14ac:dyDescent="0.35">
      <c r="C21" t="s">
        <v>31</v>
      </c>
      <c r="D21" s="7">
        <v>1</v>
      </c>
    </row>
  </sheetData>
  <mergeCells count="8">
    <mergeCell ref="N9:P9"/>
    <mergeCell ref="A8:Q8"/>
    <mergeCell ref="A1:H1"/>
    <mergeCell ref="A14:D14"/>
    <mergeCell ref="B9:D9"/>
    <mergeCell ref="E9:G9"/>
    <mergeCell ref="H9:J9"/>
    <mergeCell ref="K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BFF5-7FD1-4E26-94A9-C43E003AF2C2}">
  <dimension ref="A1:R23"/>
  <sheetViews>
    <sheetView zoomScale="90" zoomScaleNormal="90" workbookViewId="0">
      <selection activeCell="J21" sqref="J21"/>
    </sheetView>
  </sheetViews>
  <sheetFormatPr defaultRowHeight="14.5" x14ac:dyDescent="0.35"/>
  <cols>
    <col min="1" max="2" width="8.7265625" style="7"/>
    <col min="3" max="3" width="14.08984375" style="7" customWidth="1"/>
    <col min="4" max="4" width="13.1796875" style="7" customWidth="1"/>
    <col min="5" max="16384" width="8.7265625" style="7"/>
  </cols>
  <sheetData>
    <row r="1" spans="1:18" x14ac:dyDescent="0.35">
      <c r="A1" s="65" t="s">
        <v>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44"/>
      <c r="O1" s="44"/>
    </row>
    <row r="2" spans="1:18" s="40" customFormat="1" ht="15" thickBot="1" x14ac:dyDescent="0.4">
      <c r="A2" s="41" t="s">
        <v>0</v>
      </c>
      <c r="B2" s="41" t="s">
        <v>1</v>
      </c>
      <c r="C2" s="41" t="s">
        <v>2</v>
      </c>
      <c r="D2" s="42" t="s">
        <v>24</v>
      </c>
      <c r="E2" s="41" t="s">
        <v>4</v>
      </c>
      <c r="F2" s="41" t="s">
        <v>13</v>
      </c>
      <c r="G2" s="41" t="s">
        <v>17</v>
      </c>
      <c r="H2" s="41" t="s">
        <v>14</v>
      </c>
      <c r="I2" s="41" t="s">
        <v>18</v>
      </c>
      <c r="J2" s="41" t="s">
        <v>19</v>
      </c>
      <c r="K2" s="41" t="s">
        <v>20</v>
      </c>
      <c r="L2" s="41" t="s">
        <v>21</v>
      </c>
      <c r="M2" s="41" t="s">
        <v>22</v>
      </c>
    </row>
    <row r="3" spans="1:18" x14ac:dyDescent="0.35">
      <c r="A3" s="27">
        <v>50</v>
      </c>
      <c r="B3" s="30">
        <v>162</v>
      </c>
      <c r="C3" s="31">
        <v>14</v>
      </c>
      <c r="D3" s="32">
        <f>2500/100</f>
        <v>25</v>
      </c>
      <c r="E3" s="30">
        <f>B3^2</f>
        <v>26244</v>
      </c>
      <c r="F3" s="31">
        <f>C3^2</f>
        <v>196</v>
      </c>
      <c r="G3" s="32">
        <f>D3^2</f>
        <v>625</v>
      </c>
      <c r="H3" s="30">
        <f>B3*C3</f>
        <v>2268</v>
      </c>
      <c r="I3" s="31">
        <f>B3*D3</f>
        <v>4050</v>
      </c>
      <c r="J3" s="32">
        <f>C3*D3</f>
        <v>350</v>
      </c>
      <c r="K3" s="30">
        <f>$A$3*B3</f>
        <v>8100</v>
      </c>
      <c r="L3" s="31">
        <f>$A$3*C3</f>
        <v>700</v>
      </c>
      <c r="M3" s="32">
        <f>$A$3*D3</f>
        <v>1250</v>
      </c>
    </row>
    <row r="4" spans="1:18" x14ac:dyDescent="0.35">
      <c r="A4" s="28">
        <v>60</v>
      </c>
      <c r="B4" s="33">
        <v>175</v>
      </c>
      <c r="C4" s="10">
        <v>18</v>
      </c>
      <c r="D4" s="34">
        <v>22</v>
      </c>
      <c r="E4" s="33">
        <f t="shared" ref="E4:E6" si="0">B4^2</f>
        <v>30625</v>
      </c>
      <c r="F4" s="10">
        <f t="shared" ref="F4:G6" si="1">C4^2</f>
        <v>324</v>
      </c>
      <c r="G4" s="34">
        <f t="shared" si="1"/>
        <v>484</v>
      </c>
      <c r="H4" s="33">
        <f t="shared" ref="H4:H6" si="2">B4*C4</f>
        <v>3150</v>
      </c>
      <c r="I4" s="10">
        <f t="shared" ref="I4:I6" si="3">B4*D4</f>
        <v>3850</v>
      </c>
      <c r="J4" s="34">
        <f t="shared" ref="J4:J6" si="4">C4*D4</f>
        <v>396</v>
      </c>
      <c r="K4" s="33">
        <f t="shared" ref="K4:K6" si="5">$A$3*B4</f>
        <v>8750</v>
      </c>
      <c r="L4" s="10">
        <f t="shared" ref="L4:L6" si="6">$A$3*C4</f>
        <v>900</v>
      </c>
      <c r="M4" s="34">
        <f t="shared" ref="M4:M6" si="7">$A$3*D4</f>
        <v>1100</v>
      </c>
    </row>
    <row r="5" spans="1:18" x14ac:dyDescent="0.35">
      <c r="A5" s="28">
        <v>70</v>
      </c>
      <c r="B5" s="33">
        <v>180</v>
      </c>
      <c r="C5" s="10">
        <v>22</v>
      </c>
      <c r="D5" s="34">
        <v>20</v>
      </c>
      <c r="E5" s="33">
        <f t="shared" si="0"/>
        <v>32400</v>
      </c>
      <c r="F5" s="10">
        <f t="shared" si="1"/>
        <v>484</v>
      </c>
      <c r="G5" s="34">
        <f t="shared" si="1"/>
        <v>400</v>
      </c>
      <c r="H5" s="33">
        <f t="shared" si="2"/>
        <v>3960</v>
      </c>
      <c r="I5" s="10">
        <f t="shared" si="3"/>
        <v>3600</v>
      </c>
      <c r="J5" s="34">
        <f t="shared" si="4"/>
        <v>440</v>
      </c>
      <c r="K5" s="33">
        <f t="shared" si="5"/>
        <v>9000</v>
      </c>
      <c r="L5" s="10">
        <f t="shared" si="6"/>
        <v>1100</v>
      </c>
      <c r="M5" s="34">
        <f t="shared" si="7"/>
        <v>1000</v>
      </c>
    </row>
    <row r="6" spans="1:18" ht="15" thickBot="1" x14ac:dyDescent="0.4">
      <c r="A6" s="29">
        <v>76</v>
      </c>
      <c r="B6" s="35">
        <v>180</v>
      </c>
      <c r="C6" s="36">
        <v>30</v>
      </c>
      <c r="D6" s="37">
        <v>20</v>
      </c>
      <c r="E6" s="35">
        <f t="shared" si="0"/>
        <v>32400</v>
      </c>
      <c r="F6" s="36">
        <f t="shared" si="1"/>
        <v>900</v>
      </c>
      <c r="G6" s="37">
        <f t="shared" si="1"/>
        <v>400</v>
      </c>
      <c r="H6" s="35">
        <f t="shared" si="2"/>
        <v>5400</v>
      </c>
      <c r="I6" s="36">
        <f t="shared" si="3"/>
        <v>3600</v>
      </c>
      <c r="J6" s="37">
        <f t="shared" si="4"/>
        <v>600</v>
      </c>
      <c r="K6" s="35">
        <f t="shared" si="5"/>
        <v>9000</v>
      </c>
      <c r="L6" s="36">
        <f t="shared" si="6"/>
        <v>1500</v>
      </c>
      <c r="M6" s="37">
        <f t="shared" si="7"/>
        <v>1000</v>
      </c>
    </row>
    <row r="7" spans="1:18" x14ac:dyDescent="0.35">
      <c r="A7" s="43">
        <f>SUM(A3:A6)</f>
        <v>256</v>
      </c>
      <c r="B7" s="43">
        <f t="shared" ref="B7:M7" si="8">SUM(B3:B6)</f>
        <v>697</v>
      </c>
      <c r="C7" s="43">
        <f t="shared" si="8"/>
        <v>84</v>
      </c>
      <c r="D7" s="43">
        <f t="shared" si="8"/>
        <v>87</v>
      </c>
      <c r="E7" s="43">
        <f t="shared" si="8"/>
        <v>121669</v>
      </c>
      <c r="F7" s="43">
        <f t="shared" si="8"/>
        <v>1904</v>
      </c>
      <c r="G7" s="43">
        <f t="shared" si="8"/>
        <v>1909</v>
      </c>
      <c r="H7" s="43">
        <f t="shared" si="8"/>
        <v>14778</v>
      </c>
      <c r="I7" s="43">
        <f t="shared" si="8"/>
        <v>15100</v>
      </c>
      <c r="J7" s="43">
        <f t="shared" si="8"/>
        <v>1786</v>
      </c>
      <c r="K7" s="43">
        <f t="shared" si="8"/>
        <v>34850</v>
      </c>
      <c r="L7" s="43">
        <f t="shared" si="8"/>
        <v>4200</v>
      </c>
      <c r="M7" s="43">
        <f t="shared" si="8"/>
        <v>4350</v>
      </c>
    </row>
    <row r="9" spans="1:18" x14ac:dyDescent="0.35">
      <c r="A9" s="65" t="s">
        <v>12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</row>
    <row r="10" spans="1:18" ht="15" thickBot="1" x14ac:dyDescent="0.4">
      <c r="A10" s="5" t="s">
        <v>6</v>
      </c>
      <c r="B10" s="63" t="s">
        <v>1</v>
      </c>
      <c r="C10" s="67"/>
      <c r="D10" s="67"/>
      <c r="E10" s="64"/>
      <c r="F10" s="69" t="s">
        <v>7</v>
      </c>
      <c r="G10" s="70"/>
      <c r="H10" s="70"/>
      <c r="I10" s="71"/>
      <c r="J10" s="69" t="s">
        <v>8</v>
      </c>
      <c r="K10" s="70"/>
      <c r="L10" s="70"/>
      <c r="M10" s="71"/>
      <c r="N10" s="69" t="s">
        <v>9</v>
      </c>
      <c r="O10" s="70"/>
      <c r="P10" s="70"/>
      <c r="Q10" s="71"/>
    </row>
    <row r="11" spans="1:18" x14ac:dyDescent="0.35">
      <c r="A11" s="30">
        <v>50</v>
      </c>
      <c r="B11" s="30">
        <v>1</v>
      </c>
      <c r="C11" s="31">
        <v>162</v>
      </c>
      <c r="D11" s="31">
        <v>14</v>
      </c>
      <c r="E11" s="31">
        <f>2500/100</f>
        <v>25</v>
      </c>
      <c r="F11" s="30">
        <v>1</v>
      </c>
      <c r="G11" s="31">
        <v>1</v>
      </c>
      <c r="H11" s="31">
        <v>1</v>
      </c>
      <c r="I11" s="32">
        <v>1</v>
      </c>
      <c r="J11" s="30" cm="1">
        <f t="array" ref="J11:M14">MMULT(F11:I14,B11:E14)</f>
        <v>4</v>
      </c>
      <c r="K11" s="31">
        <v>697</v>
      </c>
      <c r="L11" s="31">
        <v>84</v>
      </c>
      <c r="M11" s="32">
        <v>87</v>
      </c>
      <c r="N11" s="46" cm="1">
        <f t="array" ref="N11:Q14">MINVERSE(_xlfn.ANCHORARRAY(J11))</f>
        <v>23652.286157017137</v>
      </c>
      <c r="O11" s="47">
        <v>-89.747933884268903</v>
      </c>
      <c r="P11" s="47">
        <v>-13.767045454539311</v>
      </c>
      <c r="Q11" s="52">
        <v>-355.14256198335408</v>
      </c>
    </row>
    <row r="12" spans="1:18" x14ac:dyDescent="0.35">
      <c r="A12" s="33">
        <v>60</v>
      </c>
      <c r="B12" s="33">
        <v>1</v>
      </c>
      <c r="C12" s="10">
        <v>175</v>
      </c>
      <c r="D12" s="10">
        <v>18</v>
      </c>
      <c r="E12" s="10">
        <v>22</v>
      </c>
      <c r="F12" s="33">
        <v>162</v>
      </c>
      <c r="G12" s="10">
        <v>175</v>
      </c>
      <c r="H12" s="10">
        <v>180</v>
      </c>
      <c r="I12" s="34">
        <v>180</v>
      </c>
      <c r="J12" s="33">
        <v>697</v>
      </c>
      <c r="K12" s="10">
        <v>121669</v>
      </c>
      <c r="L12" s="10">
        <v>14778</v>
      </c>
      <c r="M12" s="34">
        <v>15100</v>
      </c>
      <c r="N12" s="48">
        <v>-89.747933884269187</v>
      </c>
      <c r="O12" s="49">
        <v>0.34297520661146441</v>
      </c>
      <c r="P12" s="49">
        <v>4.5454545454522578E-2</v>
      </c>
      <c r="Q12" s="53">
        <v>1.3347107438012198</v>
      </c>
    </row>
    <row r="13" spans="1:18" x14ac:dyDescent="0.35">
      <c r="A13" s="33">
        <v>70</v>
      </c>
      <c r="B13" s="33">
        <v>1</v>
      </c>
      <c r="C13" s="10">
        <v>180</v>
      </c>
      <c r="D13" s="10">
        <v>22</v>
      </c>
      <c r="E13" s="10">
        <v>20</v>
      </c>
      <c r="F13" s="33">
        <v>14</v>
      </c>
      <c r="G13" s="10">
        <v>18</v>
      </c>
      <c r="H13" s="10">
        <v>22</v>
      </c>
      <c r="I13" s="34">
        <v>30</v>
      </c>
      <c r="J13" s="33">
        <v>84</v>
      </c>
      <c r="K13" s="10">
        <v>14778</v>
      </c>
      <c r="L13" s="10">
        <v>1904</v>
      </c>
      <c r="M13" s="34">
        <v>1786</v>
      </c>
      <c r="N13" s="48">
        <v>-13.767045454538525</v>
      </c>
      <c r="O13" s="49">
        <v>4.5454545454519421E-2</v>
      </c>
      <c r="P13" s="49">
        <v>3.1249999999994976E-2</v>
      </c>
      <c r="Q13" s="53">
        <v>0.2386363636362584</v>
      </c>
    </row>
    <row r="14" spans="1:18" ht="15" thickBot="1" x14ac:dyDescent="0.4">
      <c r="A14" s="35">
        <v>76</v>
      </c>
      <c r="B14" s="35">
        <v>1</v>
      </c>
      <c r="C14" s="36">
        <v>180</v>
      </c>
      <c r="D14" s="36">
        <v>30</v>
      </c>
      <c r="E14" s="36">
        <v>20</v>
      </c>
      <c r="F14" s="35">
        <f>2500/100</f>
        <v>25</v>
      </c>
      <c r="G14" s="36">
        <v>22</v>
      </c>
      <c r="H14" s="36">
        <v>20</v>
      </c>
      <c r="I14" s="37">
        <v>20</v>
      </c>
      <c r="J14" s="35">
        <v>87</v>
      </c>
      <c r="K14" s="36">
        <v>15100</v>
      </c>
      <c r="L14" s="36">
        <v>1786</v>
      </c>
      <c r="M14" s="37">
        <v>1909</v>
      </c>
      <c r="N14" s="50">
        <v>-355.14256198335272</v>
      </c>
      <c r="O14" s="51">
        <v>1.3347107438012105</v>
      </c>
      <c r="P14" s="51">
        <v>0.23863636363626928</v>
      </c>
      <c r="Q14" s="54">
        <v>5.4049586776841432</v>
      </c>
    </row>
    <row r="15" spans="1:18" ht="15" thickBot="1" x14ac:dyDescent="0.4">
      <c r="N15" s="69" t="s">
        <v>10</v>
      </c>
      <c r="O15" s="70"/>
      <c r="P15" s="70"/>
      <c r="Q15" s="71"/>
      <c r="R15" s="45" t="s">
        <v>23</v>
      </c>
    </row>
    <row r="16" spans="1:18" x14ac:dyDescent="0.35">
      <c r="A16" s="62" t="s">
        <v>25</v>
      </c>
      <c r="B16" s="62"/>
      <c r="C16" s="62"/>
      <c r="D16" s="62"/>
      <c r="N16" s="46" cm="1">
        <f t="array" ref="N16:Q19">MMULT(_xlfn.ANCHORARRAY(N11),F11:I14)</f>
        <v>41.81818181817107</v>
      </c>
      <c r="O16" s="47">
        <v>-114.54545454541858</v>
      </c>
      <c r="P16" s="47">
        <v>91.931818181788003</v>
      </c>
      <c r="Q16" s="47">
        <v>-18.204545454526851</v>
      </c>
      <c r="R16" s="12" cm="1">
        <f t="array" ref="R16:R19">MMULT(_xlfn.ANCHORARRAY(N16),A11:A14)</f>
        <v>269.86363636455826</v>
      </c>
    </row>
    <row r="17" spans="1:18" x14ac:dyDescent="0.35">
      <c r="A17" s="56" t="s">
        <v>26</v>
      </c>
      <c r="B17" s="56" t="s">
        <v>27</v>
      </c>
      <c r="C17" s="56" t="s">
        <v>28</v>
      </c>
      <c r="D17" s="56" t="s">
        <v>29</v>
      </c>
      <c r="N17" s="48">
        <v>-0.18181818181814435</v>
      </c>
      <c r="O17" s="49">
        <v>0.45454545454532891</v>
      </c>
      <c r="P17" s="49">
        <v>-0.31818181818169933</v>
      </c>
      <c r="Q17" s="49">
        <v>4.5454545454482798E-2</v>
      </c>
      <c r="R17" s="12">
        <v>-0.63636363636574345</v>
      </c>
    </row>
    <row r="18" spans="1:18" x14ac:dyDescent="0.35">
      <c r="A18" s="8">
        <v>50</v>
      </c>
      <c r="B18" s="57">
        <f>$R$16+$R$17*B3+$R$18*C3+$R$19*D3</f>
        <v>50.000000000290754</v>
      </c>
      <c r="C18" s="58"/>
      <c r="D18" s="58"/>
      <c r="N18" s="48">
        <v>1.0658141036401503E-14</v>
      </c>
      <c r="O18" s="49">
        <v>-3.2862601528904634E-14</v>
      </c>
      <c r="P18" s="49">
        <v>-0.12499999999997158</v>
      </c>
      <c r="Q18" s="49">
        <v>0.12499999999998757</v>
      </c>
      <c r="R18" s="12">
        <v>0.74999999999960565</v>
      </c>
    </row>
    <row r="19" spans="1:18" ht="15" thickBot="1" x14ac:dyDescent="0.4">
      <c r="A19" s="8">
        <v>60</v>
      </c>
      <c r="B19" s="57">
        <f>$R$16+$R$17*B4+$R$18*C4+$R$19*D4</f>
        <v>60.00000000029587</v>
      </c>
      <c r="C19" s="58"/>
      <c r="D19" s="58"/>
      <c r="N19" s="50">
        <v>-0.45454545454529693</v>
      </c>
      <c r="O19" s="51">
        <v>1.6363636363631002</v>
      </c>
      <c r="P19" s="51">
        <v>-1.5454545454540636</v>
      </c>
      <c r="Q19" s="51">
        <v>0.36363636363608975</v>
      </c>
      <c r="R19" s="12">
        <v>-5.0909090909204622</v>
      </c>
    </row>
    <row r="20" spans="1:18" x14ac:dyDescent="0.35">
      <c r="A20" s="8">
        <v>70</v>
      </c>
      <c r="B20" s="57">
        <f t="shared" ref="B20" si="9">$R$16+$R$17*B5+$R$18*C5+$R$19*D5</f>
        <v>70.000000000306528</v>
      </c>
      <c r="C20" s="58"/>
      <c r="D20" s="58"/>
    </row>
    <row r="21" spans="1:18" x14ac:dyDescent="0.35">
      <c r="A21" s="8">
        <v>76</v>
      </c>
      <c r="B21" s="57">
        <f>$R$16+$R$17*B6+$R$18*C6+$R$19*D6</f>
        <v>76.000000000303373</v>
      </c>
      <c r="C21" s="58"/>
      <c r="D21" s="58"/>
    </row>
    <row r="23" spans="1:18" x14ac:dyDescent="0.35">
      <c r="C23" t="s">
        <v>31</v>
      </c>
      <c r="D23" s="7">
        <v>1</v>
      </c>
    </row>
  </sheetData>
  <mergeCells count="8">
    <mergeCell ref="A16:D16"/>
    <mergeCell ref="B10:E10"/>
    <mergeCell ref="J10:M10"/>
    <mergeCell ref="N10:Q10"/>
    <mergeCell ref="A1:M1"/>
    <mergeCell ref="N15:Q15"/>
    <mergeCell ref="F10:I10"/>
    <mergeCell ref="A9:Q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2CE6-6378-49A8-A4E9-556FB0D19FF0}">
  <dimension ref="A1:E9"/>
  <sheetViews>
    <sheetView workbookViewId="0">
      <selection activeCell="J12" sqref="J12"/>
    </sheetView>
  </sheetViews>
  <sheetFormatPr defaultRowHeight="14.5" x14ac:dyDescent="0.35"/>
  <cols>
    <col min="4" max="4" width="13.453125" customWidth="1"/>
  </cols>
  <sheetData>
    <row r="1" spans="1:5" x14ac:dyDescent="0.35">
      <c r="A1" s="59" t="s">
        <v>0</v>
      </c>
      <c r="B1" s="59" t="s">
        <v>1</v>
      </c>
      <c r="C1" s="59" t="s">
        <v>2</v>
      </c>
      <c r="D1" s="60" t="s">
        <v>32</v>
      </c>
      <c r="E1" s="59" t="s">
        <v>33</v>
      </c>
    </row>
    <row r="2" spans="1:5" x14ac:dyDescent="0.35">
      <c r="A2" s="8">
        <v>50</v>
      </c>
      <c r="B2" s="8">
        <v>162</v>
      </c>
      <c r="C2" s="8">
        <v>14</v>
      </c>
      <c r="D2" s="8">
        <f>2500/100</f>
        <v>25</v>
      </c>
      <c r="E2" s="61">
        <v>4</v>
      </c>
    </row>
    <row r="3" spans="1:5" x14ac:dyDescent="0.35">
      <c r="A3" s="8">
        <v>60</v>
      </c>
      <c r="B3" s="8">
        <v>175</v>
      </c>
      <c r="C3" s="8">
        <v>18</v>
      </c>
      <c r="D3" s="8">
        <v>22</v>
      </c>
      <c r="E3" s="61">
        <v>7</v>
      </c>
    </row>
    <row r="4" spans="1:5" x14ac:dyDescent="0.35">
      <c r="A4" s="8">
        <v>70</v>
      </c>
      <c r="B4" s="8">
        <v>180</v>
      </c>
      <c r="C4" s="8">
        <v>22</v>
      </c>
      <c r="D4" s="8">
        <v>20</v>
      </c>
      <c r="E4" s="61">
        <v>8</v>
      </c>
    </row>
    <row r="5" spans="1:5" x14ac:dyDescent="0.35">
      <c r="A5" s="8">
        <v>76</v>
      </c>
      <c r="B5" s="8">
        <v>180</v>
      </c>
      <c r="C5" s="8">
        <v>30</v>
      </c>
      <c r="D5" s="8">
        <v>20</v>
      </c>
      <c r="E5" s="61">
        <v>3</v>
      </c>
    </row>
    <row r="6" spans="1:5" x14ac:dyDescent="0.35">
      <c r="A6" s="61">
        <v>57</v>
      </c>
      <c r="B6" s="61">
        <v>170</v>
      </c>
      <c r="C6" s="61">
        <v>25</v>
      </c>
      <c r="D6" s="61">
        <v>18</v>
      </c>
      <c r="E6" s="61">
        <v>5</v>
      </c>
    </row>
    <row r="7" spans="1:5" x14ac:dyDescent="0.35">
      <c r="A7" s="61">
        <v>80</v>
      </c>
      <c r="B7" s="61">
        <v>185</v>
      </c>
      <c r="C7" s="61">
        <v>25</v>
      </c>
      <c r="D7" s="61">
        <v>27</v>
      </c>
      <c r="E7" s="61">
        <v>3</v>
      </c>
    </row>
    <row r="8" spans="1:5" x14ac:dyDescent="0.35">
      <c r="A8" s="61">
        <v>90</v>
      </c>
      <c r="B8" s="61">
        <v>180</v>
      </c>
      <c r="C8" s="61">
        <v>40</v>
      </c>
      <c r="D8" s="61">
        <v>30</v>
      </c>
      <c r="E8" s="61">
        <v>2</v>
      </c>
    </row>
    <row r="9" spans="1:5" x14ac:dyDescent="0.35">
      <c r="A9" s="61">
        <v>45</v>
      </c>
      <c r="B9" s="61">
        <v>156</v>
      </c>
      <c r="C9" s="61">
        <v>15</v>
      </c>
      <c r="D9" s="61">
        <v>20</v>
      </c>
      <c r="E9" s="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Один фактор</vt:lpstr>
      <vt:lpstr>Два фактора</vt:lpstr>
      <vt:lpstr>Три фактора </vt:lpstr>
      <vt:lpstr>Данные для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Малютин Павел Александрович</cp:lastModifiedBy>
  <dcterms:created xsi:type="dcterms:W3CDTF">2015-06-05T18:19:34Z</dcterms:created>
  <dcterms:modified xsi:type="dcterms:W3CDTF">2021-11-06T12:31:48Z</dcterms:modified>
</cp:coreProperties>
</file>