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OneDrive - ФГОБУ ВО Финансовый университет при Правительстве РФ\Рабочий стол\Ксюша\Это закончилось, пока\Эконометрика\Модель парной регрессии\"/>
    </mc:Choice>
  </mc:AlternateContent>
  <xr:revisionPtr revIDLastSave="0" documentId="13_ncr:1_{4E82E157-CAC6-4278-BCF1-7A83224D408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Курс-нефть коррел" sheetId="3" r:id="rId1"/>
    <sheet name="Модель1 пар. регрессии" sheetId="4" r:id="rId2"/>
    <sheet name="МНК поиск реш." sheetId="6" r:id="rId3"/>
    <sheet name="Корреляция" sheetId="1" r:id="rId4"/>
    <sheet name="Модель2 пар. регресси" sheetId="5" r:id="rId5"/>
    <sheet name="Данные для python" sheetId="2" r:id="rId6"/>
  </sheets>
  <definedNames>
    <definedName name="_xlchart.v1.0" hidden="1">'Курс-нефть коррел'!$B$2:$B$370</definedName>
    <definedName name="_xlchart.v1.1" hidden="1">'Курс-нефть коррел'!$C$2:$C$370</definedName>
    <definedName name="solver_adj" localSheetId="2" hidden="1">'МНК поиск реш.'!$J$4:$J$5</definedName>
    <definedName name="solver_adj" localSheetId="4" hidden="1">'Модель2 пар. регресси'!$J$4:$J$5</definedName>
    <definedName name="solver_cvg" localSheetId="2" hidden="1">0.0001</definedName>
    <definedName name="solver_cvg" localSheetId="4" hidden="1">0.0001</definedName>
    <definedName name="solver_drv" localSheetId="2" hidden="1">1</definedName>
    <definedName name="solver_drv" localSheetId="4" hidden="1">1</definedName>
    <definedName name="solver_eng" localSheetId="2" hidden="1">1</definedName>
    <definedName name="solver_eng" localSheetId="4" hidden="1">1</definedName>
    <definedName name="solver_est" localSheetId="2" hidden="1">1</definedName>
    <definedName name="solver_est" localSheetId="4" hidden="1">1</definedName>
    <definedName name="solver_itr" localSheetId="2" hidden="1">2147483647</definedName>
    <definedName name="solver_itr" localSheetId="4" hidden="1">2147483647</definedName>
    <definedName name="solver_mip" localSheetId="2" hidden="1">2147483647</definedName>
    <definedName name="solver_mip" localSheetId="4" hidden="1">2147483647</definedName>
    <definedName name="solver_mni" localSheetId="2" hidden="1">30</definedName>
    <definedName name="solver_mni" localSheetId="4" hidden="1">30</definedName>
    <definedName name="solver_mrt" localSheetId="2" hidden="1">0.075</definedName>
    <definedName name="solver_mrt" localSheetId="4" hidden="1">0.075</definedName>
    <definedName name="solver_msl" localSheetId="2" hidden="1">2</definedName>
    <definedName name="solver_msl" localSheetId="4" hidden="1">2</definedName>
    <definedName name="solver_neg" localSheetId="2" hidden="1">1</definedName>
    <definedName name="solver_neg" localSheetId="4" hidden="1">2</definedName>
    <definedName name="solver_nod" localSheetId="2" hidden="1">2147483647</definedName>
    <definedName name="solver_nod" localSheetId="4" hidden="1">2147483647</definedName>
    <definedName name="solver_num" localSheetId="2" hidden="1">0</definedName>
    <definedName name="solver_num" localSheetId="4" hidden="1">0</definedName>
    <definedName name="solver_nwt" localSheetId="2" hidden="1">1</definedName>
    <definedName name="solver_nwt" localSheetId="4" hidden="1">1</definedName>
    <definedName name="solver_opt" localSheetId="2" hidden="1">'МНК поиск реш.'!$H$371</definedName>
    <definedName name="solver_opt" localSheetId="4" hidden="1">'Модель2 пар. регресси'!$H$32</definedName>
    <definedName name="solver_pre" localSheetId="2" hidden="1">0.000001</definedName>
    <definedName name="solver_pre" localSheetId="4" hidden="1">0.000001</definedName>
    <definedName name="solver_rbv" localSheetId="2" hidden="1">1</definedName>
    <definedName name="solver_rbv" localSheetId="4" hidden="1">1</definedName>
    <definedName name="solver_rlx" localSheetId="2" hidden="1">2</definedName>
    <definedName name="solver_rlx" localSheetId="4" hidden="1">2</definedName>
    <definedName name="solver_rsd" localSheetId="2" hidden="1">0</definedName>
    <definedName name="solver_rsd" localSheetId="4" hidden="1">0</definedName>
    <definedName name="solver_scl" localSheetId="2" hidden="1">1</definedName>
    <definedName name="solver_scl" localSheetId="4" hidden="1">1</definedName>
    <definedName name="solver_sho" localSheetId="2" hidden="1">2</definedName>
    <definedName name="solver_sho" localSheetId="4" hidden="1">2</definedName>
    <definedName name="solver_ssz" localSheetId="2" hidden="1">100</definedName>
    <definedName name="solver_ssz" localSheetId="4" hidden="1">100</definedName>
    <definedName name="solver_tim" localSheetId="2" hidden="1">2147483647</definedName>
    <definedName name="solver_tim" localSheetId="4" hidden="1">2147483647</definedName>
    <definedName name="solver_tol" localSheetId="2" hidden="1">0.01</definedName>
    <definedName name="solver_tol" localSheetId="4" hidden="1">0.01</definedName>
    <definedName name="solver_typ" localSheetId="2" hidden="1">2</definedName>
    <definedName name="solver_typ" localSheetId="4" hidden="1">2</definedName>
    <definedName name="solver_val" localSheetId="2" hidden="1">0</definedName>
    <definedName name="solver_val" localSheetId="4" hidden="1">0</definedName>
    <definedName name="solver_ver" localSheetId="2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4" l="1"/>
  <c r="F2" i="4"/>
  <c r="E2" i="4"/>
  <c r="D2" i="4"/>
  <c r="C2" i="4"/>
  <c r="M2" i="3"/>
  <c r="J10" i="4" a="1"/>
  <c r="J10" i="4" s="1"/>
  <c r="J9" i="4" a="1"/>
  <c r="J9" i="4" s="1"/>
  <c r="J2" i="5"/>
  <c r="J1" i="5"/>
  <c r="B32" i="5"/>
  <c r="A32" i="5"/>
  <c r="D31" i="5"/>
  <c r="C31" i="5"/>
  <c r="E31" i="5" s="1"/>
  <c r="D30" i="5"/>
  <c r="C30" i="5"/>
  <c r="E30" i="5" s="1"/>
  <c r="D29" i="5"/>
  <c r="C29" i="5"/>
  <c r="E29" i="5" s="1"/>
  <c r="D28" i="5"/>
  <c r="C28" i="5"/>
  <c r="E28" i="5" s="1"/>
  <c r="D27" i="5"/>
  <c r="C27" i="5"/>
  <c r="E27" i="5" s="1"/>
  <c r="D26" i="5"/>
  <c r="C26" i="5"/>
  <c r="E26" i="5" s="1"/>
  <c r="D25" i="5"/>
  <c r="C25" i="5"/>
  <c r="E25" i="5" s="1"/>
  <c r="D24" i="5"/>
  <c r="C24" i="5"/>
  <c r="E24" i="5" s="1"/>
  <c r="D23" i="5"/>
  <c r="C23" i="5"/>
  <c r="E23" i="5" s="1"/>
  <c r="D22" i="5"/>
  <c r="C22" i="5"/>
  <c r="E22" i="5" s="1"/>
  <c r="D21" i="5"/>
  <c r="C21" i="5"/>
  <c r="E21" i="5" s="1"/>
  <c r="D20" i="5"/>
  <c r="C20" i="5"/>
  <c r="E20" i="5" s="1"/>
  <c r="D19" i="5"/>
  <c r="C19" i="5"/>
  <c r="E19" i="5" s="1"/>
  <c r="D18" i="5"/>
  <c r="C18" i="5"/>
  <c r="E18" i="5" s="1"/>
  <c r="D17" i="5"/>
  <c r="C17" i="5"/>
  <c r="E17" i="5" s="1"/>
  <c r="D16" i="5"/>
  <c r="C16" i="5"/>
  <c r="E16" i="5" s="1"/>
  <c r="D15" i="5"/>
  <c r="C15" i="5"/>
  <c r="E15" i="5" s="1"/>
  <c r="D14" i="5"/>
  <c r="C14" i="5"/>
  <c r="E14" i="5" s="1"/>
  <c r="D13" i="5"/>
  <c r="C13" i="5"/>
  <c r="E13" i="5" s="1"/>
  <c r="D12" i="5"/>
  <c r="C12" i="5"/>
  <c r="E12" i="5" s="1"/>
  <c r="D11" i="5"/>
  <c r="C11" i="5"/>
  <c r="E11" i="5" s="1"/>
  <c r="D10" i="5"/>
  <c r="C10" i="5"/>
  <c r="E10" i="5" s="1"/>
  <c r="D9" i="5"/>
  <c r="C9" i="5"/>
  <c r="E9" i="5" s="1"/>
  <c r="D8" i="5"/>
  <c r="C8" i="5"/>
  <c r="E8" i="5" s="1"/>
  <c r="D7" i="5"/>
  <c r="C7" i="5"/>
  <c r="E7" i="5" s="1"/>
  <c r="D6" i="5"/>
  <c r="C6" i="5"/>
  <c r="E6" i="5" s="1"/>
  <c r="D5" i="5"/>
  <c r="C5" i="5"/>
  <c r="E5" i="5" s="1"/>
  <c r="D4" i="5"/>
  <c r="C4" i="5"/>
  <c r="E4" i="5" s="1"/>
  <c r="D3" i="5"/>
  <c r="C3" i="5"/>
  <c r="E3" i="5" s="1"/>
  <c r="D2" i="5"/>
  <c r="C2" i="5"/>
  <c r="J1" i="6"/>
  <c r="C2" i="6" s="1"/>
  <c r="J2" i="6"/>
  <c r="D108" i="6" s="1"/>
  <c r="F108" i="6" s="1"/>
  <c r="J2" i="4"/>
  <c r="D9" i="4" s="1"/>
  <c r="F9" i="4" s="1"/>
  <c r="J1" i="4"/>
  <c r="C8" i="4" s="1"/>
  <c r="A41" i="1"/>
  <c r="F32" i="1"/>
  <c r="C6" i="1"/>
  <c r="F2" i="1"/>
  <c r="F16" i="5" l="1"/>
  <c r="F13" i="5"/>
  <c r="F17" i="5"/>
  <c r="F24" i="5"/>
  <c r="F12" i="5"/>
  <c r="F28" i="5"/>
  <c r="F22" i="5"/>
  <c r="F20" i="5"/>
  <c r="F27" i="5"/>
  <c r="F11" i="5"/>
  <c r="F15" i="5"/>
  <c r="F19" i="5"/>
  <c r="F26" i="5"/>
  <c r="C32" i="5"/>
  <c r="F25" i="5"/>
  <c r="F14" i="5"/>
  <c r="F18" i="5"/>
  <c r="D32" i="5"/>
  <c r="F23" i="5"/>
  <c r="F31" i="5"/>
  <c r="F30" i="5"/>
  <c r="F21" i="5"/>
  <c r="F29" i="5"/>
  <c r="F2" i="5"/>
  <c r="F3" i="5"/>
  <c r="F4" i="5"/>
  <c r="F5" i="5"/>
  <c r="F6" i="5"/>
  <c r="F7" i="5"/>
  <c r="F8" i="5"/>
  <c r="F9" i="5"/>
  <c r="F10" i="5"/>
  <c r="E2" i="5"/>
  <c r="E32" i="5" s="1"/>
  <c r="D11" i="6"/>
  <c r="F11" i="6" s="1"/>
  <c r="D45" i="6"/>
  <c r="F45" i="6" s="1"/>
  <c r="D77" i="6"/>
  <c r="F77" i="6" s="1"/>
  <c r="D130" i="6"/>
  <c r="F130" i="6" s="1"/>
  <c r="D8" i="6"/>
  <c r="F8" i="6" s="1"/>
  <c r="D25" i="6"/>
  <c r="F25" i="6" s="1"/>
  <c r="D57" i="6"/>
  <c r="F57" i="6" s="1"/>
  <c r="D370" i="6"/>
  <c r="F370" i="6" s="1"/>
  <c r="D366" i="6"/>
  <c r="F366" i="6" s="1"/>
  <c r="D362" i="6"/>
  <c r="F362" i="6" s="1"/>
  <c r="D358" i="6"/>
  <c r="F358" i="6" s="1"/>
  <c r="D354" i="6"/>
  <c r="F354" i="6" s="1"/>
  <c r="D350" i="6"/>
  <c r="F350" i="6" s="1"/>
  <c r="D346" i="6"/>
  <c r="F346" i="6" s="1"/>
  <c r="D342" i="6"/>
  <c r="F342" i="6" s="1"/>
  <c r="D338" i="6"/>
  <c r="F338" i="6" s="1"/>
  <c r="D334" i="6"/>
  <c r="F334" i="6" s="1"/>
  <c r="D330" i="6"/>
  <c r="F330" i="6" s="1"/>
  <c r="D326" i="6"/>
  <c r="F326" i="6" s="1"/>
  <c r="D322" i="6"/>
  <c r="F322" i="6" s="1"/>
  <c r="D318" i="6"/>
  <c r="F318" i="6" s="1"/>
  <c r="D314" i="6"/>
  <c r="F314" i="6" s="1"/>
  <c r="D310" i="6"/>
  <c r="F310" i="6" s="1"/>
  <c r="D306" i="6"/>
  <c r="F306" i="6" s="1"/>
  <c r="D302" i="6"/>
  <c r="F302" i="6" s="1"/>
  <c r="D298" i="6"/>
  <c r="F298" i="6" s="1"/>
  <c r="D367" i="6"/>
  <c r="F367" i="6" s="1"/>
  <c r="D363" i="6"/>
  <c r="F363" i="6" s="1"/>
  <c r="D359" i="6"/>
  <c r="F359" i="6" s="1"/>
  <c r="D355" i="6"/>
  <c r="F355" i="6" s="1"/>
  <c r="D351" i="6"/>
  <c r="F351" i="6" s="1"/>
  <c r="D347" i="6"/>
  <c r="F347" i="6" s="1"/>
  <c r="D343" i="6"/>
  <c r="F343" i="6" s="1"/>
  <c r="D339" i="6"/>
  <c r="F339" i="6" s="1"/>
  <c r="D335" i="6"/>
  <c r="F335" i="6" s="1"/>
  <c r="D331" i="6"/>
  <c r="F331" i="6" s="1"/>
  <c r="D327" i="6"/>
  <c r="F327" i="6" s="1"/>
  <c r="D323" i="6"/>
  <c r="F323" i="6" s="1"/>
  <c r="D319" i="6"/>
  <c r="F319" i="6" s="1"/>
  <c r="D315" i="6"/>
  <c r="F315" i="6" s="1"/>
  <c r="D311" i="6"/>
  <c r="F311" i="6" s="1"/>
  <c r="D307" i="6"/>
  <c r="F307" i="6" s="1"/>
  <c r="D303" i="6"/>
  <c r="F303" i="6" s="1"/>
  <c r="D299" i="6"/>
  <c r="F299" i="6" s="1"/>
  <c r="D295" i="6"/>
  <c r="F295" i="6" s="1"/>
  <c r="D291" i="6"/>
  <c r="F291" i="6" s="1"/>
  <c r="D287" i="6"/>
  <c r="F287" i="6" s="1"/>
  <c r="D283" i="6"/>
  <c r="F283" i="6" s="1"/>
  <c r="D279" i="6"/>
  <c r="F279" i="6" s="1"/>
  <c r="D368" i="6"/>
  <c r="F368" i="6" s="1"/>
  <c r="D364" i="6"/>
  <c r="F364" i="6" s="1"/>
  <c r="D360" i="6"/>
  <c r="F360" i="6" s="1"/>
  <c r="D356" i="6"/>
  <c r="F356" i="6" s="1"/>
  <c r="D352" i="6"/>
  <c r="F352" i="6" s="1"/>
  <c r="D348" i="6"/>
  <c r="F348" i="6" s="1"/>
  <c r="D344" i="6"/>
  <c r="F344" i="6" s="1"/>
  <c r="D340" i="6"/>
  <c r="F340" i="6" s="1"/>
  <c r="D336" i="6"/>
  <c r="F336" i="6" s="1"/>
  <c r="D332" i="6"/>
  <c r="F332" i="6" s="1"/>
  <c r="D328" i="6"/>
  <c r="F328" i="6" s="1"/>
  <c r="D324" i="6"/>
  <c r="F324" i="6" s="1"/>
  <c r="D320" i="6"/>
  <c r="F320" i="6" s="1"/>
  <c r="D316" i="6"/>
  <c r="F316" i="6" s="1"/>
  <c r="D312" i="6"/>
  <c r="F312" i="6" s="1"/>
  <c r="D308" i="6"/>
  <c r="F308" i="6" s="1"/>
  <c r="D304" i="6"/>
  <c r="F304" i="6" s="1"/>
  <c r="D300" i="6"/>
  <c r="F300" i="6" s="1"/>
  <c r="D296" i="6"/>
  <c r="F296" i="6" s="1"/>
  <c r="D292" i="6"/>
  <c r="F292" i="6" s="1"/>
  <c r="D369" i="6"/>
  <c r="F369" i="6" s="1"/>
  <c r="D365" i="6"/>
  <c r="F365" i="6" s="1"/>
  <c r="D361" i="6"/>
  <c r="F361" i="6" s="1"/>
  <c r="D357" i="6"/>
  <c r="F357" i="6" s="1"/>
  <c r="D353" i="6"/>
  <c r="F353" i="6" s="1"/>
  <c r="D349" i="6"/>
  <c r="F349" i="6" s="1"/>
  <c r="D345" i="6"/>
  <c r="F345" i="6" s="1"/>
  <c r="D341" i="6"/>
  <c r="F341" i="6" s="1"/>
  <c r="D337" i="6"/>
  <c r="F337" i="6" s="1"/>
  <c r="D333" i="6"/>
  <c r="F333" i="6" s="1"/>
  <c r="D329" i="6"/>
  <c r="F329" i="6" s="1"/>
  <c r="D325" i="6"/>
  <c r="F325" i="6" s="1"/>
  <c r="D321" i="6"/>
  <c r="F321" i="6" s="1"/>
  <c r="D317" i="6"/>
  <c r="F317" i="6" s="1"/>
  <c r="D313" i="6"/>
  <c r="F313" i="6" s="1"/>
  <c r="D309" i="6"/>
  <c r="F309" i="6" s="1"/>
  <c r="D305" i="6"/>
  <c r="F305" i="6" s="1"/>
  <c r="D301" i="6"/>
  <c r="F301" i="6" s="1"/>
  <c r="D297" i="6"/>
  <c r="F297" i="6" s="1"/>
  <c r="D293" i="6"/>
  <c r="F293" i="6" s="1"/>
  <c r="D289" i="6"/>
  <c r="F289" i="6" s="1"/>
  <c r="D285" i="6"/>
  <c r="F285" i="6" s="1"/>
  <c r="D290" i="6"/>
  <c r="F290" i="6" s="1"/>
  <c r="D286" i="6"/>
  <c r="F286" i="6" s="1"/>
  <c r="D280" i="6"/>
  <c r="F280" i="6" s="1"/>
  <c r="D276" i="6"/>
  <c r="F276" i="6" s="1"/>
  <c r="D269" i="6"/>
  <c r="F269" i="6" s="1"/>
  <c r="D262" i="6"/>
  <c r="F262" i="6" s="1"/>
  <c r="D260" i="6"/>
  <c r="F260" i="6" s="1"/>
  <c r="D278" i="6"/>
  <c r="F278" i="6" s="1"/>
  <c r="D267" i="6"/>
  <c r="F267" i="6" s="1"/>
  <c r="D257" i="6"/>
  <c r="F257" i="6" s="1"/>
  <c r="D253" i="6"/>
  <c r="F253" i="6" s="1"/>
  <c r="D249" i="6"/>
  <c r="F249" i="6" s="1"/>
  <c r="D245" i="6"/>
  <c r="F245" i="6" s="1"/>
  <c r="D241" i="6"/>
  <c r="F241" i="6" s="1"/>
  <c r="D237" i="6"/>
  <c r="F237" i="6" s="1"/>
  <c r="D233" i="6"/>
  <c r="F233" i="6" s="1"/>
  <c r="D229" i="6"/>
  <c r="F229" i="6" s="1"/>
  <c r="D225" i="6"/>
  <c r="F225" i="6" s="1"/>
  <c r="D221" i="6"/>
  <c r="F221" i="6" s="1"/>
  <c r="D217" i="6"/>
  <c r="F217" i="6" s="1"/>
  <c r="D213" i="6"/>
  <c r="F213" i="6" s="1"/>
  <c r="D209" i="6"/>
  <c r="F209" i="6" s="1"/>
  <c r="D205" i="6"/>
  <c r="F205" i="6" s="1"/>
  <c r="D294" i="6"/>
  <c r="F294" i="6" s="1"/>
  <c r="D282" i="6"/>
  <c r="F282" i="6" s="1"/>
  <c r="D274" i="6"/>
  <c r="F274" i="6" s="1"/>
  <c r="D272" i="6"/>
  <c r="F272" i="6" s="1"/>
  <c r="D265" i="6"/>
  <c r="F265" i="6" s="1"/>
  <c r="D288" i="6"/>
  <c r="F288" i="6" s="1"/>
  <c r="D263" i="6"/>
  <c r="F263" i="6" s="1"/>
  <c r="D258" i="6"/>
  <c r="F258" i="6" s="1"/>
  <c r="D254" i="6"/>
  <c r="F254" i="6" s="1"/>
  <c r="D250" i="6"/>
  <c r="F250" i="6" s="1"/>
  <c r="D246" i="6"/>
  <c r="F246" i="6" s="1"/>
  <c r="D242" i="6"/>
  <c r="F242" i="6" s="1"/>
  <c r="D238" i="6"/>
  <c r="F238" i="6" s="1"/>
  <c r="D234" i="6"/>
  <c r="F234" i="6" s="1"/>
  <c r="D230" i="6"/>
  <c r="F230" i="6" s="1"/>
  <c r="D226" i="6"/>
  <c r="F226" i="6" s="1"/>
  <c r="D222" i="6"/>
  <c r="F222" i="6" s="1"/>
  <c r="D218" i="6"/>
  <c r="F218" i="6" s="1"/>
  <c r="D214" i="6"/>
  <c r="F214" i="6" s="1"/>
  <c r="D210" i="6"/>
  <c r="F210" i="6" s="1"/>
  <c r="D206" i="6"/>
  <c r="F206" i="6" s="1"/>
  <c r="D202" i="6"/>
  <c r="F202" i="6" s="1"/>
  <c r="D198" i="6"/>
  <c r="F198" i="6" s="1"/>
  <c r="D284" i="6"/>
  <c r="F284" i="6" s="1"/>
  <c r="D277" i="6"/>
  <c r="F277" i="6" s="1"/>
  <c r="D270" i="6"/>
  <c r="F270" i="6" s="1"/>
  <c r="D268" i="6"/>
  <c r="F268" i="6" s="1"/>
  <c r="D261" i="6"/>
  <c r="F261" i="6" s="1"/>
  <c r="D281" i="6"/>
  <c r="F281" i="6" s="1"/>
  <c r="D275" i="6"/>
  <c r="F275" i="6" s="1"/>
  <c r="D259" i="6"/>
  <c r="F259" i="6" s="1"/>
  <c r="D255" i="6"/>
  <c r="F255" i="6" s="1"/>
  <c r="D251" i="6"/>
  <c r="F251" i="6" s="1"/>
  <c r="D247" i="6"/>
  <c r="F247" i="6" s="1"/>
  <c r="D243" i="6"/>
  <c r="F243" i="6" s="1"/>
  <c r="D239" i="6"/>
  <c r="F239" i="6" s="1"/>
  <c r="D235" i="6"/>
  <c r="F235" i="6" s="1"/>
  <c r="D231" i="6"/>
  <c r="F231" i="6" s="1"/>
  <c r="D227" i="6"/>
  <c r="F227" i="6" s="1"/>
  <c r="D223" i="6"/>
  <c r="F223" i="6" s="1"/>
  <c r="D219" i="6"/>
  <c r="F219" i="6" s="1"/>
  <c r="D215" i="6"/>
  <c r="F215" i="6" s="1"/>
  <c r="D211" i="6"/>
  <c r="F211" i="6" s="1"/>
  <c r="D207" i="6"/>
  <c r="F207" i="6" s="1"/>
  <c r="D273" i="6"/>
  <c r="F273" i="6" s="1"/>
  <c r="D266" i="6"/>
  <c r="F266" i="6" s="1"/>
  <c r="D264" i="6"/>
  <c r="F264" i="6" s="1"/>
  <c r="D256" i="6"/>
  <c r="F256" i="6" s="1"/>
  <c r="D224" i="6"/>
  <c r="F224" i="6" s="1"/>
  <c r="D203" i="6"/>
  <c r="F203" i="6" s="1"/>
  <c r="D194" i="6"/>
  <c r="F194" i="6" s="1"/>
  <c r="D192" i="6"/>
  <c r="F192" i="6" s="1"/>
  <c r="D188" i="6"/>
  <c r="F188" i="6" s="1"/>
  <c r="D181" i="6"/>
  <c r="F181" i="6" s="1"/>
  <c r="D178" i="6"/>
  <c r="F178" i="6" s="1"/>
  <c r="D244" i="6"/>
  <c r="F244" i="6" s="1"/>
  <c r="D212" i="6"/>
  <c r="F212" i="6" s="1"/>
  <c r="D199" i="6"/>
  <c r="F199" i="6" s="1"/>
  <c r="D186" i="6"/>
  <c r="F186" i="6" s="1"/>
  <c r="D175" i="6"/>
  <c r="F175" i="6" s="1"/>
  <c r="D171" i="6"/>
  <c r="F171" i="6" s="1"/>
  <c r="D167" i="6"/>
  <c r="F167" i="6" s="1"/>
  <c r="D163" i="6"/>
  <c r="F163" i="6" s="1"/>
  <c r="D159" i="6"/>
  <c r="F159" i="6" s="1"/>
  <c r="D155" i="6"/>
  <c r="F155" i="6" s="1"/>
  <c r="D151" i="6"/>
  <c r="F151" i="6" s="1"/>
  <c r="D147" i="6"/>
  <c r="F147" i="6" s="1"/>
  <c r="D143" i="6"/>
  <c r="F143" i="6" s="1"/>
  <c r="D139" i="6"/>
  <c r="F139" i="6" s="1"/>
  <c r="D135" i="6"/>
  <c r="F135" i="6" s="1"/>
  <c r="D131" i="6"/>
  <c r="F131" i="6" s="1"/>
  <c r="D127" i="6"/>
  <c r="F127" i="6" s="1"/>
  <c r="D232" i="6"/>
  <c r="F232" i="6" s="1"/>
  <c r="D196" i="6"/>
  <c r="F196" i="6" s="1"/>
  <c r="D184" i="6"/>
  <c r="F184" i="6" s="1"/>
  <c r="D252" i="6"/>
  <c r="F252" i="6" s="1"/>
  <c r="D220" i="6"/>
  <c r="F220" i="6" s="1"/>
  <c r="D191" i="6"/>
  <c r="F191" i="6" s="1"/>
  <c r="D189" i="6"/>
  <c r="F189" i="6" s="1"/>
  <c r="D182" i="6"/>
  <c r="F182" i="6" s="1"/>
  <c r="D179" i="6"/>
  <c r="F179" i="6" s="1"/>
  <c r="D176" i="6"/>
  <c r="F176" i="6" s="1"/>
  <c r="D172" i="6"/>
  <c r="F172" i="6" s="1"/>
  <c r="D168" i="6"/>
  <c r="F168" i="6" s="1"/>
  <c r="D164" i="6"/>
  <c r="F164" i="6" s="1"/>
  <c r="D160" i="6"/>
  <c r="F160" i="6" s="1"/>
  <c r="D156" i="6"/>
  <c r="F156" i="6" s="1"/>
  <c r="D152" i="6"/>
  <c r="F152" i="6" s="1"/>
  <c r="D148" i="6"/>
  <c r="F148" i="6" s="1"/>
  <c r="D144" i="6"/>
  <c r="F144" i="6" s="1"/>
  <c r="D140" i="6"/>
  <c r="F140" i="6" s="1"/>
  <c r="D136" i="6"/>
  <c r="F136" i="6" s="1"/>
  <c r="D132" i="6"/>
  <c r="F132" i="6" s="1"/>
  <c r="D128" i="6"/>
  <c r="F128" i="6" s="1"/>
  <c r="D240" i="6"/>
  <c r="F240" i="6" s="1"/>
  <c r="D208" i="6"/>
  <c r="F208" i="6" s="1"/>
  <c r="D195" i="6"/>
  <c r="F195" i="6" s="1"/>
  <c r="D193" i="6"/>
  <c r="F193" i="6" s="1"/>
  <c r="D187" i="6"/>
  <c r="F187" i="6" s="1"/>
  <c r="D228" i="6"/>
  <c r="F228" i="6" s="1"/>
  <c r="D201" i="6"/>
  <c r="F201" i="6" s="1"/>
  <c r="D185" i="6"/>
  <c r="F185" i="6" s="1"/>
  <c r="D177" i="6"/>
  <c r="F177" i="6" s="1"/>
  <c r="D173" i="6"/>
  <c r="F173" i="6" s="1"/>
  <c r="D169" i="6"/>
  <c r="F169" i="6" s="1"/>
  <c r="D165" i="6"/>
  <c r="F165" i="6" s="1"/>
  <c r="D161" i="6"/>
  <c r="F161" i="6" s="1"/>
  <c r="D157" i="6"/>
  <c r="F157" i="6" s="1"/>
  <c r="D153" i="6"/>
  <c r="F153" i="6" s="1"/>
  <c r="D149" i="6"/>
  <c r="F149" i="6" s="1"/>
  <c r="D145" i="6"/>
  <c r="F145" i="6" s="1"/>
  <c r="D141" i="6"/>
  <c r="F141" i="6" s="1"/>
  <c r="D137" i="6"/>
  <c r="F137" i="6" s="1"/>
  <c r="D133" i="6"/>
  <c r="F133" i="6" s="1"/>
  <c r="D129" i="6"/>
  <c r="F129" i="6" s="1"/>
  <c r="D248" i="6"/>
  <c r="F248" i="6" s="1"/>
  <c r="D216" i="6"/>
  <c r="F216" i="6" s="1"/>
  <c r="D183" i="6"/>
  <c r="F183" i="6" s="1"/>
  <c r="D180" i="6"/>
  <c r="F180" i="6" s="1"/>
  <c r="D200" i="6"/>
  <c r="F200" i="6" s="1"/>
  <c r="D150" i="6"/>
  <c r="F150" i="6" s="1"/>
  <c r="D121" i="6"/>
  <c r="F121" i="6" s="1"/>
  <c r="D113" i="6"/>
  <c r="F113" i="6" s="1"/>
  <c r="D105" i="6"/>
  <c r="F105" i="6" s="1"/>
  <c r="D100" i="6"/>
  <c r="F100" i="6" s="1"/>
  <c r="D98" i="6"/>
  <c r="F98" i="6" s="1"/>
  <c r="D94" i="6"/>
  <c r="F94" i="6" s="1"/>
  <c r="D89" i="6"/>
  <c r="F89" i="6" s="1"/>
  <c r="D86" i="6"/>
  <c r="F86" i="6" s="1"/>
  <c r="D5" i="6"/>
  <c r="F5" i="6" s="1"/>
  <c r="D271" i="6"/>
  <c r="F271" i="6" s="1"/>
  <c r="D197" i="6"/>
  <c r="F197" i="6" s="1"/>
  <c r="D170" i="6"/>
  <c r="F170" i="6" s="1"/>
  <c r="D138" i="6"/>
  <c r="F138" i="6" s="1"/>
  <c r="D118" i="6"/>
  <c r="F118" i="6" s="1"/>
  <c r="D110" i="6"/>
  <c r="F110" i="6" s="1"/>
  <c r="D102" i="6"/>
  <c r="F102" i="6" s="1"/>
  <c r="D92" i="6"/>
  <c r="F92" i="6" s="1"/>
  <c r="D74" i="6"/>
  <c r="F74" i="6" s="1"/>
  <c r="D70" i="6"/>
  <c r="F70" i="6" s="1"/>
  <c r="D66" i="6"/>
  <c r="F66" i="6" s="1"/>
  <c r="D62" i="6"/>
  <c r="F62" i="6" s="1"/>
  <c r="D58" i="6"/>
  <c r="F58" i="6" s="1"/>
  <c r="D54" i="6"/>
  <c r="F54" i="6" s="1"/>
  <c r="D50" i="6"/>
  <c r="F50" i="6" s="1"/>
  <c r="D46" i="6"/>
  <c r="F46" i="6" s="1"/>
  <c r="D42" i="6"/>
  <c r="F42" i="6" s="1"/>
  <c r="D38" i="6"/>
  <c r="F38" i="6" s="1"/>
  <c r="D34" i="6"/>
  <c r="F34" i="6" s="1"/>
  <c r="D30" i="6"/>
  <c r="F30" i="6" s="1"/>
  <c r="D26" i="6"/>
  <c r="F26" i="6" s="1"/>
  <c r="D22" i="6"/>
  <c r="F22" i="6" s="1"/>
  <c r="D18" i="6"/>
  <c r="F18" i="6" s="1"/>
  <c r="D14" i="6"/>
  <c r="F14" i="6" s="1"/>
  <c r="D10" i="6"/>
  <c r="F10" i="6" s="1"/>
  <c r="D6" i="6"/>
  <c r="F6" i="6" s="1"/>
  <c r="D158" i="6"/>
  <c r="F158" i="6" s="1"/>
  <c r="D123" i="6"/>
  <c r="F123" i="6" s="1"/>
  <c r="D115" i="6"/>
  <c r="F115" i="6" s="1"/>
  <c r="D107" i="6"/>
  <c r="F107" i="6" s="1"/>
  <c r="D87" i="6"/>
  <c r="F87" i="6" s="1"/>
  <c r="D84" i="6"/>
  <c r="F84" i="6" s="1"/>
  <c r="D81" i="6"/>
  <c r="F81" i="6" s="1"/>
  <c r="D78" i="6"/>
  <c r="F78" i="6" s="1"/>
  <c r="D146" i="6"/>
  <c r="F146" i="6" s="1"/>
  <c r="D120" i="6"/>
  <c r="F120" i="6" s="1"/>
  <c r="D112" i="6"/>
  <c r="F112" i="6" s="1"/>
  <c r="D104" i="6"/>
  <c r="F104" i="6" s="1"/>
  <c r="D97" i="6"/>
  <c r="F97" i="6" s="1"/>
  <c r="D95" i="6"/>
  <c r="F95" i="6" s="1"/>
  <c r="D90" i="6"/>
  <c r="F90" i="6" s="1"/>
  <c r="D75" i="6"/>
  <c r="F75" i="6" s="1"/>
  <c r="D71" i="6"/>
  <c r="F71" i="6" s="1"/>
  <c r="D67" i="6"/>
  <c r="F67" i="6" s="1"/>
  <c r="D63" i="6"/>
  <c r="F63" i="6" s="1"/>
  <c r="D59" i="6"/>
  <c r="F59" i="6" s="1"/>
  <c r="D55" i="6"/>
  <c r="F55" i="6" s="1"/>
  <c r="D51" i="6"/>
  <c r="F51" i="6" s="1"/>
  <c r="D47" i="6"/>
  <c r="F47" i="6" s="1"/>
  <c r="D43" i="6"/>
  <c r="F43" i="6" s="1"/>
  <c r="D39" i="6"/>
  <c r="F39" i="6" s="1"/>
  <c r="D35" i="6"/>
  <c r="F35" i="6" s="1"/>
  <c r="D31" i="6"/>
  <c r="F31" i="6" s="1"/>
  <c r="D27" i="6"/>
  <c r="F27" i="6" s="1"/>
  <c r="D23" i="6"/>
  <c r="F23" i="6" s="1"/>
  <c r="D19" i="6"/>
  <c r="F19" i="6" s="1"/>
  <c r="D15" i="6"/>
  <c r="F15" i="6" s="1"/>
  <c r="D236" i="6"/>
  <c r="F236" i="6" s="1"/>
  <c r="D190" i="6"/>
  <c r="F190" i="6" s="1"/>
  <c r="D166" i="6"/>
  <c r="F166" i="6" s="1"/>
  <c r="D134" i="6"/>
  <c r="F134" i="6" s="1"/>
  <c r="D126" i="6"/>
  <c r="F126" i="6" s="1"/>
  <c r="D117" i="6"/>
  <c r="F117" i="6" s="1"/>
  <c r="D109" i="6"/>
  <c r="F109" i="6" s="1"/>
  <c r="D101" i="6"/>
  <c r="F101" i="6" s="1"/>
  <c r="D99" i="6"/>
  <c r="F99" i="6" s="1"/>
  <c r="D93" i="6"/>
  <c r="F93" i="6" s="1"/>
  <c r="D79" i="6"/>
  <c r="F79" i="6" s="1"/>
  <c r="D2" i="6"/>
  <c r="D154" i="6"/>
  <c r="F154" i="6" s="1"/>
  <c r="D125" i="6"/>
  <c r="F125" i="6" s="1"/>
  <c r="D122" i="6"/>
  <c r="F122" i="6" s="1"/>
  <c r="D114" i="6"/>
  <c r="F114" i="6" s="1"/>
  <c r="D106" i="6"/>
  <c r="F106" i="6" s="1"/>
  <c r="D91" i="6"/>
  <c r="F91" i="6" s="1"/>
  <c r="D88" i="6"/>
  <c r="F88" i="6" s="1"/>
  <c r="D85" i="6"/>
  <c r="F85" i="6" s="1"/>
  <c r="D82" i="6"/>
  <c r="F82" i="6" s="1"/>
  <c r="D76" i="6"/>
  <c r="F76" i="6" s="1"/>
  <c r="D72" i="6"/>
  <c r="F72" i="6" s="1"/>
  <c r="D68" i="6"/>
  <c r="F68" i="6" s="1"/>
  <c r="D64" i="6"/>
  <c r="F64" i="6" s="1"/>
  <c r="D60" i="6"/>
  <c r="F60" i="6" s="1"/>
  <c r="D56" i="6"/>
  <c r="F56" i="6" s="1"/>
  <c r="D52" i="6"/>
  <c r="F52" i="6" s="1"/>
  <c r="D48" i="6"/>
  <c r="F48" i="6" s="1"/>
  <c r="D44" i="6"/>
  <c r="F44" i="6" s="1"/>
  <c r="D40" i="6"/>
  <c r="F40" i="6" s="1"/>
  <c r="D36" i="6"/>
  <c r="F36" i="6" s="1"/>
  <c r="D32" i="6"/>
  <c r="F32" i="6" s="1"/>
  <c r="D28" i="6"/>
  <c r="F28" i="6" s="1"/>
  <c r="D24" i="6"/>
  <c r="F24" i="6" s="1"/>
  <c r="D20" i="6"/>
  <c r="F20" i="6" s="1"/>
  <c r="D16" i="6"/>
  <c r="F16" i="6" s="1"/>
  <c r="D174" i="6"/>
  <c r="F174" i="6" s="1"/>
  <c r="D142" i="6"/>
  <c r="F142" i="6" s="1"/>
  <c r="D119" i="6"/>
  <c r="F119" i="6" s="1"/>
  <c r="D111" i="6"/>
  <c r="F111" i="6" s="1"/>
  <c r="D103" i="6"/>
  <c r="F103" i="6" s="1"/>
  <c r="D12" i="6"/>
  <c r="F12" i="6" s="1"/>
  <c r="D17" i="6"/>
  <c r="F17" i="6" s="1"/>
  <c r="D37" i="6"/>
  <c r="F37" i="6" s="1"/>
  <c r="D69" i="6"/>
  <c r="F69" i="6" s="1"/>
  <c r="D80" i="6"/>
  <c r="F80" i="6" s="1"/>
  <c r="C369" i="6"/>
  <c r="C365" i="6"/>
  <c r="E365" i="6" s="1"/>
  <c r="C361" i="6"/>
  <c r="E361" i="6" s="1"/>
  <c r="C357" i="6"/>
  <c r="E357" i="6" s="1"/>
  <c r="C353" i="6"/>
  <c r="C349" i="6"/>
  <c r="E349" i="6" s="1"/>
  <c r="C345" i="6"/>
  <c r="E345" i="6" s="1"/>
  <c r="C341" i="6"/>
  <c r="E341" i="6" s="1"/>
  <c r="C337" i="6"/>
  <c r="C333" i="6"/>
  <c r="E333" i="6" s="1"/>
  <c r="C329" i="6"/>
  <c r="E329" i="6" s="1"/>
  <c r="C325" i="6"/>
  <c r="E325" i="6" s="1"/>
  <c r="C321" i="6"/>
  <c r="C317" i="6"/>
  <c r="E317" i="6" s="1"/>
  <c r="C313" i="6"/>
  <c r="E313" i="6" s="1"/>
  <c r="C309" i="6"/>
  <c r="E309" i="6" s="1"/>
  <c r="C305" i="6"/>
  <c r="C301" i="6"/>
  <c r="E301" i="6" s="1"/>
  <c r="C297" i="6"/>
  <c r="E297" i="6" s="1"/>
  <c r="C293" i="6"/>
  <c r="E293" i="6" s="1"/>
  <c r="C289" i="6"/>
  <c r="C285" i="6"/>
  <c r="E285" i="6" s="1"/>
  <c r="C370" i="6"/>
  <c r="E370" i="6" s="1"/>
  <c r="C366" i="6"/>
  <c r="E366" i="6" s="1"/>
  <c r="C362" i="6"/>
  <c r="E362" i="6" s="1"/>
  <c r="C358" i="6"/>
  <c r="E358" i="6" s="1"/>
  <c r="C354" i="6"/>
  <c r="E354" i="6" s="1"/>
  <c r="C350" i="6"/>
  <c r="E350" i="6" s="1"/>
  <c r="C346" i="6"/>
  <c r="C342" i="6"/>
  <c r="E342" i="6" s="1"/>
  <c r="C338" i="6"/>
  <c r="E338" i="6" s="1"/>
  <c r="C334" i="6"/>
  <c r="E334" i="6" s="1"/>
  <c r="C330" i="6"/>
  <c r="E330" i="6" s="1"/>
  <c r="C326" i="6"/>
  <c r="E326" i="6" s="1"/>
  <c r="C322" i="6"/>
  <c r="E322" i="6" s="1"/>
  <c r="C318" i="6"/>
  <c r="E318" i="6" s="1"/>
  <c r="C314" i="6"/>
  <c r="C310" i="6"/>
  <c r="E310" i="6" s="1"/>
  <c r="C306" i="6"/>
  <c r="E306" i="6" s="1"/>
  <c r="C302" i="6"/>
  <c r="E302" i="6" s="1"/>
  <c r="C298" i="6"/>
  <c r="E298" i="6" s="1"/>
  <c r="C294" i="6"/>
  <c r="E294" i="6" s="1"/>
  <c r="C290" i="6"/>
  <c r="E290" i="6" s="1"/>
  <c r="C286" i="6"/>
  <c r="E286" i="6" s="1"/>
  <c r="C282" i="6"/>
  <c r="E282" i="6" s="1"/>
  <c r="C278" i="6"/>
  <c r="E278" i="6" s="1"/>
  <c r="C274" i="6"/>
  <c r="E274" i="6" s="1"/>
  <c r="C270" i="6"/>
  <c r="E270" i="6" s="1"/>
  <c r="C266" i="6"/>
  <c r="E266" i="6" s="1"/>
  <c r="C262" i="6"/>
  <c r="E262" i="6" s="1"/>
  <c r="C367" i="6"/>
  <c r="E367" i="6" s="1"/>
  <c r="C363" i="6"/>
  <c r="E363" i="6" s="1"/>
  <c r="C359" i="6"/>
  <c r="E359" i="6" s="1"/>
  <c r="C355" i="6"/>
  <c r="C351" i="6"/>
  <c r="E351" i="6" s="1"/>
  <c r="C347" i="6"/>
  <c r="E347" i="6" s="1"/>
  <c r="C343" i="6"/>
  <c r="E343" i="6" s="1"/>
  <c r="C339" i="6"/>
  <c r="C335" i="6"/>
  <c r="E335" i="6" s="1"/>
  <c r="C331" i="6"/>
  <c r="E331" i="6" s="1"/>
  <c r="C327" i="6"/>
  <c r="E327" i="6" s="1"/>
  <c r="C323" i="6"/>
  <c r="C319" i="6"/>
  <c r="E319" i="6" s="1"/>
  <c r="C315" i="6"/>
  <c r="E315" i="6" s="1"/>
  <c r="C311" i="6"/>
  <c r="E311" i="6" s="1"/>
  <c r="C307" i="6"/>
  <c r="C303" i="6"/>
  <c r="E303" i="6" s="1"/>
  <c r="C299" i="6"/>
  <c r="E299" i="6" s="1"/>
  <c r="C295" i="6"/>
  <c r="E295" i="6" s="1"/>
  <c r="C291" i="6"/>
  <c r="C287" i="6"/>
  <c r="E287" i="6" s="1"/>
  <c r="C283" i="6"/>
  <c r="E283" i="6" s="1"/>
  <c r="C279" i="6"/>
  <c r="E279" i="6" s="1"/>
  <c r="C275" i="6"/>
  <c r="E275" i="6" s="1"/>
  <c r="C271" i="6"/>
  <c r="C267" i="6"/>
  <c r="E267" i="6" s="1"/>
  <c r="C263" i="6"/>
  <c r="E263" i="6" s="1"/>
  <c r="C360" i="6"/>
  <c r="E360" i="6" s="1"/>
  <c r="C328" i="6"/>
  <c r="E328" i="6" s="1"/>
  <c r="C296" i="6"/>
  <c r="E296" i="6" s="1"/>
  <c r="C256" i="6"/>
  <c r="E256" i="6" s="1"/>
  <c r="C252" i="6"/>
  <c r="E252" i="6" s="1"/>
  <c r="C248" i="6"/>
  <c r="C244" i="6"/>
  <c r="C240" i="6"/>
  <c r="E240" i="6" s="1"/>
  <c r="C236" i="6"/>
  <c r="C232" i="6"/>
  <c r="E232" i="6" s="1"/>
  <c r="C228" i="6"/>
  <c r="C224" i="6"/>
  <c r="E224" i="6" s="1"/>
  <c r="C220" i="6"/>
  <c r="E220" i="6" s="1"/>
  <c r="C216" i="6"/>
  <c r="E216" i="6" s="1"/>
  <c r="C212" i="6"/>
  <c r="E212" i="6" s="1"/>
  <c r="C208" i="6"/>
  <c r="C204" i="6"/>
  <c r="C200" i="6"/>
  <c r="C196" i="6"/>
  <c r="E196" i="6" s="1"/>
  <c r="C192" i="6"/>
  <c r="C188" i="6"/>
  <c r="E188" i="6" s="1"/>
  <c r="C184" i="6"/>
  <c r="E184" i="6" s="1"/>
  <c r="C180" i="6"/>
  <c r="E180" i="6" s="1"/>
  <c r="C348" i="6"/>
  <c r="E348" i="6" s="1"/>
  <c r="C316" i="6"/>
  <c r="E316" i="6" s="1"/>
  <c r="C280" i="6"/>
  <c r="C276" i="6"/>
  <c r="E276" i="6" s="1"/>
  <c r="C269" i="6"/>
  <c r="E269" i="6" s="1"/>
  <c r="C260" i="6"/>
  <c r="C368" i="6"/>
  <c r="C336" i="6"/>
  <c r="E336" i="6" s="1"/>
  <c r="C304" i="6"/>
  <c r="E304" i="6" s="1"/>
  <c r="C257" i="6"/>
  <c r="E257" i="6" s="1"/>
  <c r="C253" i="6"/>
  <c r="C249" i="6"/>
  <c r="E249" i="6" s="1"/>
  <c r="C245" i="6"/>
  <c r="E245" i="6" s="1"/>
  <c r="C241" i="6"/>
  <c r="E241" i="6" s="1"/>
  <c r="C237" i="6"/>
  <c r="C233" i="6"/>
  <c r="E233" i="6" s="1"/>
  <c r="C229" i="6"/>
  <c r="E229" i="6" s="1"/>
  <c r="C225" i="6"/>
  <c r="E225" i="6" s="1"/>
  <c r="C221" i="6"/>
  <c r="C217" i="6"/>
  <c r="E217" i="6" s="1"/>
  <c r="C213" i="6"/>
  <c r="E213" i="6" s="1"/>
  <c r="C209" i="6"/>
  <c r="E209" i="6" s="1"/>
  <c r="C205" i="6"/>
  <c r="C201" i="6"/>
  <c r="E201" i="6" s="1"/>
  <c r="C197" i="6"/>
  <c r="C193" i="6"/>
  <c r="E193" i="6" s="1"/>
  <c r="C356" i="6"/>
  <c r="E356" i="6" s="1"/>
  <c r="C324" i="6"/>
  <c r="E324" i="6" s="1"/>
  <c r="C272" i="6"/>
  <c r="C265" i="6"/>
  <c r="E265" i="6" s="1"/>
  <c r="C344" i="6"/>
  <c r="E344" i="6" s="1"/>
  <c r="C312" i="6"/>
  <c r="E312" i="6" s="1"/>
  <c r="C288" i="6"/>
  <c r="E288" i="6" s="1"/>
  <c r="C258" i="6"/>
  <c r="E258" i="6" s="1"/>
  <c r="C254" i="6"/>
  <c r="E254" i="6" s="1"/>
  <c r="C250" i="6"/>
  <c r="E250" i="6" s="1"/>
  <c r="C246" i="6"/>
  <c r="E246" i="6" s="1"/>
  <c r="C242" i="6"/>
  <c r="E242" i="6" s="1"/>
  <c r="C238" i="6"/>
  <c r="E238" i="6" s="1"/>
  <c r="C234" i="6"/>
  <c r="E234" i="6" s="1"/>
  <c r="C230" i="6"/>
  <c r="E230" i="6" s="1"/>
  <c r="C226" i="6"/>
  <c r="E226" i="6" s="1"/>
  <c r="C222" i="6"/>
  <c r="E222" i="6" s="1"/>
  <c r="C218" i="6"/>
  <c r="E218" i="6" s="1"/>
  <c r="C214" i="6"/>
  <c r="E214" i="6" s="1"/>
  <c r="C210" i="6"/>
  <c r="E210" i="6" s="1"/>
  <c r="C206" i="6"/>
  <c r="E206" i="6" s="1"/>
  <c r="C202" i="6"/>
  <c r="E202" i="6" s="1"/>
  <c r="C198" i="6"/>
  <c r="E198" i="6" s="1"/>
  <c r="C194" i="6"/>
  <c r="E194" i="6" s="1"/>
  <c r="C190" i="6"/>
  <c r="E190" i="6" s="1"/>
  <c r="C186" i="6"/>
  <c r="E186" i="6" s="1"/>
  <c r="C364" i="6"/>
  <c r="E364" i="6" s="1"/>
  <c r="C332" i="6"/>
  <c r="E332" i="6" s="1"/>
  <c r="C300" i="6"/>
  <c r="E300" i="6" s="1"/>
  <c r="C292" i="6"/>
  <c r="E292" i="6" s="1"/>
  <c r="C284" i="6"/>
  <c r="E284" i="6" s="1"/>
  <c r="C277" i="6"/>
  <c r="E277" i="6" s="1"/>
  <c r="C268" i="6"/>
  <c r="E268" i="6" s="1"/>
  <c r="C261" i="6"/>
  <c r="C352" i="6"/>
  <c r="C320" i="6"/>
  <c r="E320" i="6" s="1"/>
  <c r="C281" i="6"/>
  <c r="E281" i="6" s="1"/>
  <c r="C259" i="6"/>
  <c r="E259" i="6" s="1"/>
  <c r="C255" i="6"/>
  <c r="E255" i="6" s="1"/>
  <c r="C251" i="6"/>
  <c r="E251" i="6" s="1"/>
  <c r="C247" i="6"/>
  <c r="E247" i="6" s="1"/>
  <c r="C243" i="6"/>
  <c r="E243" i="6" s="1"/>
  <c r="C239" i="6"/>
  <c r="C235" i="6"/>
  <c r="E235" i="6" s="1"/>
  <c r="C231" i="6"/>
  <c r="E231" i="6" s="1"/>
  <c r="C227" i="6"/>
  <c r="E227" i="6" s="1"/>
  <c r="C223" i="6"/>
  <c r="E223" i="6" s="1"/>
  <c r="C219" i="6"/>
  <c r="E219" i="6" s="1"/>
  <c r="C215" i="6"/>
  <c r="E215" i="6" s="1"/>
  <c r="C211" i="6"/>
  <c r="E211" i="6" s="1"/>
  <c r="C207" i="6"/>
  <c r="C203" i="6"/>
  <c r="E203" i="6" s="1"/>
  <c r="C199" i="6"/>
  <c r="E199" i="6" s="1"/>
  <c r="C174" i="6"/>
  <c r="E174" i="6" s="1"/>
  <c r="C170" i="6"/>
  <c r="E170" i="6" s="1"/>
  <c r="C166" i="6"/>
  <c r="E166" i="6" s="1"/>
  <c r="C162" i="6"/>
  <c r="C158" i="6"/>
  <c r="E158" i="6" s="1"/>
  <c r="C154" i="6"/>
  <c r="E154" i="6" s="1"/>
  <c r="C150" i="6"/>
  <c r="E150" i="6" s="1"/>
  <c r="C146" i="6"/>
  <c r="E146" i="6" s="1"/>
  <c r="C142" i="6"/>
  <c r="E142" i="6" s="1"/>
  <c r="C138" i="6"/>
  <c r="E138" i="6" s="1"/>
  <c r="C134" i="6"/>
  <c r="E134" i="6" s="1"/>
  <c r="C130" i="6"/>
  <c r="E130" i="6" s="1"/>
  <c r="C126" i="6"/>
  <c r="C122" i="6"/>
  <c r="E122" i="6" s="1"/>
  <c r="C118" i="6"/>
  <c r="E118" i="6" s="1"/>
  <c r="C114" i="6"/>
  <c r="E114" i="6" s="1"/>
  <c r="C110" i="6"/>
  <c r="C106" i="6"/>
  <c r="C102" i="6"/>
  <c r="E102" i="6" s="1"/>
  <c r="C98" i="6"/>
  <c r="E98" i="6" s="1"/>
  <c r="C94" i="6"/>
  <c r="E94" i="6" s="1"/>
  <c r="C90" i="6"/>
  <c r="E90" i="6" s="1"/>
  <c r="C86" i="6"/>
  <c r="E86" i="6" s="1"/>
  <c r="C82" i="6"/>
  <c r="C78" i="6"/>
  <c r="C181" i="6"/>
  <c r="E181" i="6" s="1"/>
  <c r="C178" i="6"/>
  <c r="E178" i="6" s="1"/>
  <c r="C340" i="6"/>
  <c r="E340" i="6" s="1"/>
  <c r="C175" i="6"/>
  <c r="C171" i="6"/>
  <c r="E171" i="6" s="1"/>
  <c r="C167" i="6"/>
  <c r="E167" i="6" s="1"/>
  <c r="C163" i="6"/>
  <c r="E163" i="6" s="1"/>
  <c r="C159" i="6"/>
  <c r="E159" i="6" s="1"/>
  <c r="C155" i="6"/>
  <c r="E155" i="6" s="1"/>
  <c r="C151" i="6"/>
  <c r="E151" i="6" s="1"/>
  <c r="C147" i="6"/>
  <c r="E147" i="6" s="1"/>
  <c r="C143" i="6"/>
  <c r="C139" i="6"/>
  <c r="E139" i="6" s="1"/>
  <c r="C135" i="6"/>
  <c r="E135" i="6" s="1"/>
  <c r="C131" i="6"/>
  <c r="E131" i="6" s="1"/>
  <c r="C127" i="6"/>
  <c r="E127" i="6" s="1"/>
  <c r="C123" i="6"/>
  <c r="E123" i="6" s="1"/>
  <c r="C119" i="6"/>
  <c r="E119" i="6" s="1"/>
  <c r="C115" i="6"/>
  <c r="E115" i="6" s="1"/>
  <c r="C111" i="6"/>
  <c r="C107" i="6"/>
  <c r="E107" i="6" s="1"/>
  <c r="C103" i="6"/>
  <c r="E103" i="6" s="1"/>
  <c r="C99" i="6"/>
  <c r="C264" i="6"/>
  <c r="E264" i="6" s="1"/>
  <c r="C191" i="6"/>
  <c r="E191" i="6" s="1"/>
  <c r="C189" i="6"/>
  <c r="E189" i="6" s="1"/>
  <c r="C182" i="6"/>
  <c r="E182" i="6" s="1"/>
  <c r="C179" i="6"/>
  <c r="E179" i="6" s="1"/>
  <c r="C176" i="6"/>
  <c r="E176" i="6" s="1"/>
  <c r="C172" i="6"/>
  <c r="E172" i="6" s="1"/>
  <c r="C168" i="6"/>
  <c r="C164" i="6"/>
  <c r="E164" i="6" s="1"/>
  <c r="C160" i="6"/>
  <c r="E160" i="6" s="1"/>
  <c r="C156" i="6"/>
  <c r="E156" i="6" s="1"/>
  <c r="C152" i="6"/>
  <c r="E152" i="6" s="1"/>
  <c r="C148" i="6"/>
  <c r="E148" i="6" s="1"/>
  <c r="C144" i="6"/>
  <c r="E144" i="6" s="1"/>
  <c r="C140" i="6"/>
  <c r="E140" i="6" s="1"/>
  <c r="C136" i="6"/>
  <c r="C132" i="6"/>
  <c r="E132" i="6" s="1"/>
  <c r="C128" i="6"/>
  <c r="E128" i="6" s="1"/>
  <c r="C124" i="6"/>
  <c r="C120" i="6"/>
  <c r="E120" i="6" s="1"/>
  <c r="C116" i="6"/>
  <c r="C112" i="6"/>
  <c r="E112" i="6" s="1"/>
  <c r="C108" i="6"/>
  <c r="E108" i="6" s="1"/>
  <c r="C104" i="6"/>
  <c r="C100" i="6"/>
  <c r="E100" i="6" s="1"/>
  <c r="C96" i="6"/>
  <c r="C92" i="6"/>
  <c r="E92" i="6" s="1"/>
  <c r="C308" i="6"/>
  <c r="E308" i="6" s="1"/>
  <c r="C195" i="6"/>
  <c r="E195" i="6" s="1"/>
  <c r="C187" i="6"/>
  <c r="E187" i="6" s="1"/>
  <c r="C273" i="6"/>
  <c r="E273" i="6" s="1"/>
  <c r="C185" i="6"/>
  <c r="E185" i="6" s="1"/>
  <c r="C177" i="6"/>
  <c r="E177" i="6" s="1"/>
  <c r="C173" i="6"/>
  <c r="E173" i="6" s="1"/>
  <c r="C169" i="6"/>
  <c r="E169" i="6" s="1"/>
  <c r="C165" i="6"/>
  <c r="E165" i="6" s="1"/>
  <c r="C161" i="6"/>
  <c r="E161" i="6" s="1"/>
  <c r="C157" i="6"/>
  <c r="C153" i="6"/>
  <c r="E153" i="6" s="1"/>
  <c r="C149" i="6"/>
  <c r="E149" i="6" s="1"/>
  <c r="C145" i="6"/>
  <c r="E145" i="6" s="1"/>
  <c r="C141" i="6"/>
  <c r="E141" i="6" s="1"/>
  <c r="C137" i="6"/>
  <c r="E137" i="6" s="1"/>
  <c r="C133" i="6"/>
  <c r="E133" i="6" s="1"/>
  <c r="C129" i="6"/>
  <c r="E129" i="6" s="1"/>
  <c r="C125" i="6"/>
  <c r="E125" i="6" s="1"/>
  <c r="C121" i="6"/>
  <c r="E121" i="6" s="1"/>
  <c r="C117" i="6"/>
  <c r="E117" i="6" s="1"/>
  <c r="C113" i="6"/>
  <c r="E113" i="6" s="1"/>
  <c r="C109" i="6"/>
  <c r="E109" i="6" s="1"/>
  <c r="C105" i="6"/>
  <c r="C183" i="6"/>
  <c r="E183" i="6" s="1"/>
  <c r="C83" i="6"/>
  <c r="C80" i="6"/>
  <c r="E80" i="6" s="1"/>
  <c r="C77" i="6"/>
  <c r="E77" i="6" s="1"/>
  <c r="C73" i="6"/>
  <c r="C69" i="6"/>
  <c r="E69" i="6" s="1"/>
  <c r="C65" i="6"/>
  <c r="C61" i="6"/>
  <c r="C57" i="6"/>
  <c r="E57" i="6" s="1"/>
  <c r="C53" i="6"/>
  <c r="C49" i="6"/>
  <c r="C45" i="6"/>
  <c r="E45" i="6" s="1"/>
  <c r="C41" i="6"/>
  <c r="C37" i="6"/>
  <c r="E37" i="6" s="1"/>
  <c r="C33" i="6"/>
  <c r="C29" i="6"/>
  <c r="C25" i="6"/>
  <c r="C21" i="6"/>
  <c r="C17" i="6"/>
  <c r="E17" i="6" s="1"/>
  <c r="C13" i="6"/>
  <c r="C9" i="6"/>
  <c r="C4" i="6"/>
  <c r="C5" i="6"/>
  <c r="E5" i="6" s="1"/>
  <c r="C89" i="6"/>
  <c r="E89" i="6" s="1"/>
  <c r="C74" i="6"/>
  <c r="E74" i="6" s="1"/>
  <c r="C70" i="6"/>
  <c r="C66" i="6"/>
  <c r="E66" i="6" s="1"/>
  <c r="C62" i="6"/>
  <c r="E62" i="6" s="1"/>
  <c r="C58" i="6"/>
  <c r="E58" i="6" s="1"/>
  <c r="C54" i="6"/>
  <c r="E54" i="6" s="1"/>
  <c r="C50" i="6"/>
  <c r="E50" i="6" s="1"/>
  <c r="C46" i="6"/>
  <c r="E46" i="6" s="1"/>
  <c r="C42" i="6"/>
  <c r="E42" i="6" s="1"/>
  <c r="C38" i="6"/>
  <c r="C34" i="6"/>
  <c r="E34" i="6" s="1"/>
  <c r="C30" i="6"/>
  <c r="E30" i="6" s="1"/>
  <c r="C26" i="6"/>
  <c r="E26" i="6" s="1"/>
  <c r="C22" i="6"/>
  <c r="E22" i="6" s="1"/>
  <c r="C18" i="6"/>
  <c r="E18" i="6" s="1"/>
  <c r="C14" i="6"/>
  <c r="E14" i="6" s="1"/>
  <c r="C10" i="6"/>
  <c r="E10" i="6" s="1"/>
  <c r="C6" i="6"/>
  <c r="C87" i="6"/>
  <c r="E87" i="6" s="1"/>
  <c r="C84" i="6"/>
  <c r="E84" i="6" s="1"/>
  <c r="C81" i="6"/>
  <c r="E81" i="6" s="1"/>
  <c r="C97" i="6"/>
  <c r="E97" i="6" s="1"/>
  <c r="C95" i="6"/>
  <c r="E95" i="6" s="1"/>
  <c r="C75" i="6"/>
  <c r="C71" i="6"/>
  <c r="E71" i="6" s="1"/>
  <c r="C67" i="6"/>
  <c r="E67" i="6" s="1"/>
  <c r="C63" i="6"/>
  <c r="E63" i="6" s="1"/>
  <c r="C59" i="6"/>
  <c r="E59" i="6" s="1"/>
  <c r="C55" i="6"/>
  <c r="E55" i="6" s="1"/>
  <c r="C51" i="6"/>
  <c r="E51" i="6" s="1"/>
  <c r="C47" i="6"/>
  <c r="E47" i="6" s="1"/>
  <c r="C43" i="6"/>
  <c r="C39" i="6"/>
  <c r="E39" i="6" s="1"/>
  <c r="C35" i="6"/>
  <c r="E35" i="6" s="1"/>
  <c r="C31" i="6"/>
  <c r="E31" i="6" s="1"/>
  <c r="C27" i="6"/>
  <c r="E27" i="6" s="1"/>
  <c r="C23" i="6"/>
  <c r="E23" i="6" s="1"/>
  <c r="C19" i="6"/>
  <c r="E19" i="6" s="1"/>
  <c r="C15" i="6"/>
  <c r="E15" i="6" s="1"/>
  <c r="C11" i="6"/>
  <c r="E11" i="6" s="1"/>
  <c r="C7" i="6"/>
  <c r="C101" i="6"/>
  <c r="E101" i="6" s="1"/>
  <c r="C93" i="6"/>
  <c r="E93" i="6" s="1"/>
  <c r="C79" i="6"/>
  <c r="E79" i="6" s="1"/>
  <c r="C91" i="6"/>
  <c r="E91" i="6" s="1"/>
  <c r="C88" i="6"/>
  <c r="E88" i="6" s="1"/>
  <c r="C85" i="6"/>
  <c r="E85" i="6" s="1"/>
  <c r="C76" i="6"/>
  <c r="E76" i="6" s="1"/>
  <c r="C72" i="6"/>
  <c r="E72" i="6" s="1"/>
  <c r="C68" i="6"/>
  <c r="E68" i="6" s="1"/>
  <c r="C64" i="6"/>
  <c r="C60" i="6"/>
  <c r="E60" i="6" s="1"/>
  <c r="C56" i="6"/>
  <c r="E56" i="6" s="1"/>
  <c r="C52" i="6"/>
  <c r="E52" i="6" s="1"/>
  <c r="C48" i="6"/>
  <c r="E48" i="6" s="1"/>
  <c r="C44" i="6"/>
  <c r="E44" i="6" s="1"/>
  <c r="C40" i="6"/>
  <c r="E40" i="6" s="1"/>
  <c r="C36" i="6"/>
  <c r="E36" i="6" s="1"/>
  <c r="C32" i="6"/>
  <c r="C28" i="6"/>
  <c r="E28" i="6" s="1"/>
  <c r="C24" i="6"/>
  <c r="E24" i="6" s="1"/>
  <c r="C20" i="6"/>
  <c r="E20" i="6" s="1"/>
  <c r="C16" i="6"/>
  <c r="E16" i="6" s="1"/>
  <c r="C12" i="6"/>
  <c r="E12" i="6" s="1"/>
  <c r="C8" i="6"/>
  <c r="E8" i="6" s="1"/>
  <c r="D65" i="6"/>
  <c r="F65" i="6" s="1"/>
  <c r="C3" i="6"/>
  <c r="E3" i="6" s="1"/>
  <c r="D9" i="6"/>
  <c r="F9" i="6" s="1"/>
  <c r="D49" i="6"/>
  <c r="F49" i="6" s="1"/>
  <c r="D162" i="6"/>
  <c r="F162" i="6" s="1"/>
  <c r="D7" i="6"/>
  <c r="F7" i="6" s="1"/>
  <c r="D33" i="6"/>
  <c r="F33" i="6" s="1"/>
  <c r="D3" i="6"/>
  <c r="F3" i="6" s="1"/>
  <c r="D13" i="6"/>
  <c r="F13" i="6" s="1"/>
  <c r="D29" i="6"/>
  <c r="F29" i="6" s="1"/>
  <c r="D61" i="6"/>
  <c r="F61" i="6" s="1"/>
  <c r="D83" i="6"/>
  <c r="F83" i="6" s="1"/>
  <c r="D96" i="6"/>
  <c r="F96" i="6" s="1"/>
  <c r="D116" i="6"/>
  <c r="F116" i="6" s="1"/>
  <c r="D124" i="6"/>
  <c r="F124" i="6" s="1"/>
  <c r="D41" i="6"/>
  <c r="F41" i="6" s="1"/>
  <c r="D73" i="6"/>
  <c r="F73" i="6" s="1"/>
  <c r="D4" i="6"/>
  <c r="F4" i="6" s="1"/>
  <c r="D21" i="6"/>
  <c r="F21" i="6" s="1"/>
  <c r="D53" i="6"/>
  <c r="F53" i="6" s="1"/>
  <c r="D204" i="6"/>
  <c r="F204" i="6" s="1"/>
  <c r="D335" i="4"/>
  <c r="F335" i="4" s="1"/>
  <c r="D327" i="4"/>
  <c r="F327" i="4" s="1"/>
  <c r="D237" i="4"/>
  <c r="F237" i="4" s="1"/>
  <c r="D343" i="4"/>
  <c r="F343" i="4" s="1"/>
  <c r="D135" i="4"/>
  <c r="F135" i="4" s="1"/>
  <c r="D8" i="4"/>
  <c r="F8" i="4" s="1"/>
  <c r="D16" i="4"/>
  <c r="F16" i="4" s="1"/>
  <c r="D24" i="4"/>
  <c r="F24" i="4" s="1"/>
  <c r="D32" i="4"/>
  <c r="F32" i="4" s="1"/>
  <c r="D40" i="4"/>
  <c r="F40" i="4" s="1"/>
  <c r="D10" i="4"/>
  <c r="F10" i="4" s="1"/>
  <c r="D18" i="4"/>
  <c r="F18" i="4" s="1"/>
  <c r="D26" i="4"/>
  <c r="F26" i="4" s="1"/>
  <c r="D34" i="4"/>
  <c r="F34" i="4" s="1"/>
  <c r="D42" i="4"/>
  <c r="F42" i="4" s="1"/>
  <c r="D50" i="4"/>
  <c r="F50" i="4" s="1"/>
  <c r="D58" i="4"/>
  <c r="F58" i="4" s="1"/>
  <c r="D66" i="4"/>
  <c r="F66" i="4" s="1"/>
  <c r="D74" i="4"/>
  <c r="F74" i="4" s="1"/>
  <c r="D82" i="4"/>
  <c r="F82" i="4" s="1"/>
  <c r="D90" i="4"/>
  <c r="F90" i="4" s="1"/>
  <c r="D98" i="4"/>
  <c r="F98" i="4" s="1"/>
  <c r="D106" i="4"/>
  <c r="F106" i="4" s="1"/>
  <c r="D114" i="4"/>
  <c r="F114" i="4" s="1"/>
  <c r="D122" i="4"/>
  <c r="F122" i="4" s="1"/>
  <c r="D130" i="4"/>
  <c r="F130" i="4" s="1"/>
  <c r="D138" i="4"/>
  <c r="F138" i="4" s="1"/>
  <c r="D146" i="4"/>
  <c r="F146" i="4" s="1"/>
  <c r="D154" i="4"/>
  <c r="F154" i="4" s="1"/>
  <c r="D162" i="4"/>
  <c r="F162" i="4" s="1"/>
  <c r="D170" i="4"/>
  <c r="F170" i="4" s="1"/>
  <c r="D178" i="4"/>
  <c r="F178" i="4" s="1"/>
  <c r="D186" i="4"/>
  <c r="F186" i="4" s="1"/>
  <c r="D194" i="4"/>
  <c r="F194" i="4" s="1"/>
  <c r="D202" i="4"/>
  <c r="F202" i="4" s="1"/>
  <c r="D210" i="4"/>
  <c r="F210" i="4" s="1"/>
  <c r="D218" i="4"/>
  <c r="F218" i="4" s="1"/>
  <c r="D226" i="4"/>
  <c r="F226" i="4" s="1"/>
  <c r="D234" i="4"/>
  <c r="F234" i="4" s="1"/>
  <c r="D242" i="4"/>
  <c r="F242" i="4" s="1"/>
  <c r="D250" i="4"/>
  <c r="F250" i="4" s="1"/>
  <c r="D258" i="4"/>
  <c r="F258" i="4" s="1"/>
  <c r="D266" i="4"/>
  <c r="F266" i="4" s="1"/>
  <c r="D274" i="4"/>
  <c r="F274" i="4" s="1"/>
  <c r="D282" i="4"/>
  <c r="F282" i="4" s="1"/>
  <c r="D290" i="4"/>
  <c r="F290" i="4" s="1"/>
  <c r="D298" i="4"/>
  <c r="F298" i="4" s="1"/>
  <c r="D306" i="4"/>
  <c r="F306" i="4" s="1"/>
  <c r="D3" i="4"/>
  <c r="F3" i="4" s="1"/>
  <c r="D11" i="4"/>
  <c r="F11" i="4" s="1"/>
  <c r="D19" i="4"/>
  <c r="F19" i="4" s="1"/>
  <c r="D27" i="4"/>
  <c r="F27" i="4" s="1"/>
  <c r="D35" i="4"/>
  <c r="F35" i="4" s="1"/>
  <c r="D43" i="4"/>
  <c r="F43" i="4" s="1"/>
  <c r="D51" i="4"/>
  <c r="F51" i="4" s="1"/>
  <c r="D59" i="4"/>
  <c r="F59" i="4" s="1"/>
  <c r="D67" i="4"/>
  <c r="F67" i="4" s="1"/>
  <c r="D75" i="4"/>
  <c r="F75" i="4" s="1"/>
  <c r="D83" i="4"/>
  <c r="F83" i="4" s="1"/>
  <c r="D91" i="4"/>
  <c r="F91" i="4" s="1"/>
  <c r="D99" i="4"/>
  <c r="F99" i="4" s="1"/>
  <c r="D107" i="4"/>
  <c r="F107" i="4" s="1"/>
  <c r="D115" i="4"/>
  <c r="F115" i="4" s="1"/>
  <c r="D123" i="4"/>
  <c r="F123" i="4" s="1"/>
  <c r="D131" i="4"/>
  <c r="F131" i="4" s="1"/>
  <c r="D139" i="4"/>
  <c r="F139" i="4" s="1"/>
  <c r="D147" i="4"/>
  <c r="F147" i="4" s="1"/>
  <c r="D155" i="4"/>
  <c r="F155" i="4" s="1"/>
  <c r="D163" i="4"/>
  <c r="F163" i="4" s="1"/>
  <c r="D171" i="4"/>
  <c r="F171" i="4" s="1"/>
  <c r="D179" i="4"/>
  <c r="F179" i="4" s="1"/>
  <c r="D187" i="4"/>
  <c r="F187" i="4" s="1"/>
  <c r="D195" i="4"/>
  <c r="F195" i="4" s="1"/>
  <c r="D203" i="4"/>
  <c r="F203" i="4" s="1"/>
  <c r="D211" i="4"/>
  <c r="F211" i="4" s="1"/>
  <c r="D219" i="4"/>
  <c r="F219" i="4" s="1"/>
  <c r="D227" i="4"/>
  <c r="F227" i="4" s="1"/>
  <c r="D235" i="4"/>
  <c r="F235" i="4" s="1"/>
  <c r="D243" i="4"/>
  <c r="F243" i="4" s="1"/>
  <c r="D251" i="4"/>
  <c r="F251" i="4" s="1"/>
  <c r="D259" i="4"/>
  <c r="F259" i="4" s="1"/>
  <c r="D267" i="4"/>
  <c r="F267" i="4" s="1"/>
  <c r="D275" i="4"/>
  <c r="F275" i="4" s="1"/>
  <c r="D283" i="4"/>
  <c r="F283" i="4" s="1"/>
  <c r="D291" i="4"/>
  <c r="F291" i="4" s="1"/>
  <c r="D4" i="4"/>
  <c r="F4" i="4" s="1"/>
  <c r="D12" i="4"/>
  <c r="F12" i="4" s="1"/>
  <c r="D20" i="4"/>
  <c r="F20" i="4" s="1"/>
  <c r="D28" i="4"/>
  <c r="F28" i="4" s="1"/>
  <c r="D36" i="4"/>
  <c r="F36" i="4" s="1"/>
  <c r="D44" i="4"/>
  <c r="F44" i="4" s="1"/>
  <c r="D52" i="4"/>
  <c r="F52" i="4" s="1"/>
  <c r="D60" i="4"/>
  <c r="F60" i="4" s="1"/>
  <c r="D68" i="4"/>
  <c r="F68" i="4" s="1"/>
  <c r="D76" i="4"/>
  <c r="F76" i="4" s="1"/>
  <c r="D84" i="4"/>
  <c r="F84" i="4" s="1"/>
  <c r="D6" i="4"/>
  <c r="F6" i="4" s="1"/>
  <c r="D14" i="4"/>
  <c r="F14" i="4" s="1"/>
  <c r="D22" i="4"/>
  <c r="F22" i="4" s="1"/>
  <c r="D30" i="4"/>
  <c r="F30" i="4" s="1"/>
  <c r="D38" i="4"/>
  <c r="F38" i="4" s="1"/>
  <c r="D46" i="4"/>
  <c r="F46" i="4" s="1"/>
  <c r="D54" i="4"/>
  <c r="F54" i="4" s="1"/>
  <c r="D62" i="4"/>
  <c r="F62" i="4" s="1"/>
  <c r="D70" i="4"/>
  <c r="F70" i="4" s="1"/>
  <c r="D78" i="4"/>
  <c r="F78" i="4" s="1"/>
  <c r="D86" i="4"/>
  <c r="F86" i="4" s="1"/>
  <c r="D94" i="4"/>
  <c r="F94" i="4" s="1"/>
  <c r="D102" i="4"/>
  <c r="F102" i="4" s="1"/>
  <c r="D110" i="4"/>
  <c r="F110" i="4" s="1"/>
  <c r="D118" i="4"/>
  <c r="F118" i="4" s="1"/>
  <c r="D126" i="4"/>
  <c r="F126" i="4" s="1"/>
  <c r="D134" i="4"/>
  <c r="F134" i="4" s="1"/>
  <c r="D142" i="4"/>
  <c r="F142" i="4" s="1"/>
  <c r="D150" i="4"/>
  <c r="F150" i="4" s="1"/>
  <c r="D158" i="4"/>
  <c r="F158" i="4" s="1"/>
  <c r="D166" i="4"/>
  <c r="F166" i="4" s="1"/>
  <c r="D174" i="4"/>
  <c r="F174" i="4" s="1"/>
  <c r="D182" i="4"/>
  <c r="F182" i="4" s="1"/>
  <c r="D190" i="4"/>
  <c r="F190" i="4" s="1"/>
  <c r="D198" i="4"/>
  <c r="F198" i="4" s="1"/>
  <c r="D206" i="4"/>
  <c r="F206" i="4" s="1"/>
  <c r="D214" i="4"/>
  <c r="F214" i="4" s="1"/>
  <c r="D222" i="4"/>
  <c r="F222" i="4" s="1"/>
  <c r="D230" i="4"/>
  <c r="F230" i="4" s="1"/>
  <c r="D238" i="4"/>
  <c r="F238" i="4" s="1"/>
  <c r="D246" i="4"/>
  <c r="F246" i="4" s="1"/>
  <c r="D254" i="4"/>
  <c r="F254" i="4" s="1"/>
  <c r="D262" i="4"/>
  <c r="F262" i="4" s="1"/>
  <c r="D270" i="4"/>
  <c r="F270" i="4" s="1"/>
  <c r="D278" i="4"/>
  <c r="F278" i="4" s="1"/>
  <c r="D286" i="4"/>
  <c r="F286" i="4" s="1"/>
  <c r="D294" i="4"/>
  <c r="F294" i="4" s="1"/>
  <c r="D302" i="4"/>
  <c r="F302" i="4" s="1"/>
  <c r="D310" i="4"/>
  <c r="F310" i="4" s="1"/>
  <c r="D13" i="4"/>
  <c r="F13" i="4" s="1"/>
  <c r="D33" i="4"/>
  <c r="F33" i="4" s="1"/>
  <c r="D53" i="4"/>
  <c r="F53" i="4" s="1"/>
  <c r="D69" i="4"/>
  <c r="F69" i="4" s="1"/>
  <c r="D85" i="4"/>
  <c r="F85" i="4" s="1"/>
  <c r="D97" i="4"/>
  <c r="F97" i="4" s="1"/>
  <c r="D111" i="4"/>
  <c r="F111" i="4" s="1"/>
  <c r="D124" i="4"/>
  <c r="F124" i="4" s="1"/>
  <c r="D136" i="4"/>
  <c r="F136" i="4" s="1"/>
  <c r="D149" i="4"/>
  <c r="F149" i="4" s="1"/>
  <c r="D161" i="4"/>
  <c r="F161" i="4" s="1"/>
  <c r="D175" i="4"/>
  <c r="F175" i="4" s="1"/>
  <c r="D188" i="4"/>
  <c r="F188" i="4" s="1"/>
  <c r="D200" i="4"/>
  <c r="F200" i="4" s="1"/>
  <c r="D213" i="4"/>
  <c r="F213" i="4" s="1"/>
  <c r="D225" i="4"/>
  <c r="F225" i="4" s="1"/>
  <c r="D239" i="4"/>
  <c r="F239" i="4" s="1"/>
  <c r="D252" i="4"/>
  <c r="F252" i="4" s="1"/>
  <c r="D264" i="4"/>
  <c r="F264" i="4" s="1"/>
  <c r="D277" i="4"/>
  <c r="F277" i="4" s="1"/>
  <c r="D289" i="4"/>
  <c r="F289" i="4" s="1"/>
  <c r="D301" i="4"/>
  <c r="F301" i="4" s="1"/>
  <c r="D312" i="4"/>
  <c r="F312" i="4" s="1"/>
  <c r="D320" i="4"/>
  <c r="F320" i="4" s="1"/>
  <c r="D328" i="4"/>
  <c r="F328" i="4" s="1"/>
  <c r="D336" i="4"/>
  <c r="F336" i="4" s="1"/>
  <c r="D344" i="4"/>
  <c r="F344" i="4" s="1"/>
  <c r="D352" i="4"/>
  <c r="F352" i="4" s="1"/>
  <c r="D360" i="4"/>
  <c r="F360" i="4" s="1"/>
  <c r="D368" i="4"/>
  <c r="F368" i="4" s="1"/>
  <c r="D15" i="4"/>
  <c r="F15" i="4" s="1"/>
  <c r="D37" i="4"/>
  <c r="F37" i="4" s="1"/>
  <c r="D55" i="4"/>
  <c r="F55" i="4" s="1"/>
  <c r="D71" i="4"/>
  <c r="F71" i="4" s="1"/>
  <c r="D87" i="4"/>
  <c r="F87" i="4" s="1"/>
  <c r="D100" i="4"/>
  <c r="F100" i="4" s="1"/>
  <c r="D112" i="4"/>
  <c r="F112" i="4" s="1"/>
  <c r="D125" i="4"/>
  <c r="F125" i="4" s="1"/>
  <c r="D137" i="4"/>
  <c r="F137" i="4" s="1"/>
  <c r="D151" i="4"/>
  <c r="F151" i="4" s="1"/>
  <c r="D164" i="4"/>
  <c r="F164" i="4" s="1"/>
  <c r="D176" i="4"/>
  <c r="F176" i="4" s="1"/>
  <c r="D189" i="4"/>
  <c r="F189" i="4" s="1"/>
  <c r="D201" i="4"/>
  <c r="F201" i="4" s="1"/>
  <c r="D215" i="4"/>
  <c r="F215" i="4" s="1"/>
  <c r="D228" i="4"/>
  <c r="F228" i="4" s="1"/>
  <c r="D240" i="4"/>
  <c r="F240" i="4" s="1"/>
  <c r="D253" i="4"/>
  <c r="F253" i="4" s="1"/>
  <c r="D265" i="4"/>
  <c r="F265" i="4" s="1"/>
  <c r="D279" i="4"/>
  <c r="F279" i="4" s="1"/>
  <c r="D292" i="4"/>
  <c r="F292" i="4" s="1"/>
  <c r="D303" i="4"/>
  <c r="F303" i="4" s="1"/>
  <c r="D313" i="4"/>
  <c r="F313" i="4" s="1"/>
  <c r="D321" i="4"/>
  <c r="F321" i="4" s="1"/>
  <c r="D329" i="4"/>
  <c r="F329" i="4" s="1"/>
  <c r="D337" i="4"/>
  <c r="F337" i="4" s="1"/>
  <c r="D345" i="4"/>
  <c r="F345" i="4" s="1"/>
  <c r="D353" i="4"/>
  <c r="F353" i="4" s="1"/>
  <c r="D361" i="4"/>
  <c r="F361" i="4" s="1"/>
  <c r="D369" i="4"/>
  <c r="F369" i="4" s="1"/>
  <c r="D17" i="4"/>
  <c r="F17" i="4" s="1"/>
  <c r="D39" i="4"/>
  <c r="F39" i="4" s="1"/>
  <c r="D56" i="4"/>
  <c r="F56" i="4" s="1"/>
  <c r="D72" i="4"/>
  <c r="F72" i="4" s="1"/>
  <c r="D88" i="4"/>
  <c r="F88" i="4" s="1"/>
  <c r="D101" i="4"/>
  <c r="F101" i="4" s="1"/>
  <c r="D113" i="4"/>
  <c r="F113" i="4" s="1"/>
  <c r="D127" i="4"/>
  <c r="F127" i="4" s="1"/>
  <c r="D140" i="4"/>
  <c r="F140" i="4" s="1"/>
  <c r="D152" i="4"/>
  <c r="F152" i="4" s="1"/>
  <c r="D165" i="4"/>
  <c r="F165" i="4" s="1"/>
  <c r="D177" i="4"/>
  <c r="F177" i="4" s="1"/>
  <c r="D191" i="4"/>
  <c r="F191" i="4" s="1"/>
  <c r="D204" i="4"/>
  <c r="F204" i="4" s="1"/>
  <c r="D216" i="4"/>
  <c r="F216" i="4" s="1"/>
  <c r="D229" i="4"/>
  <c r="F229" i="4" s="1"/>
  <c r="D241" i="4"/>
  <c r="F241" i="4" s="1"/>
  <c r="D255" i="4"/>
  <c r="F255" i="4" s="1"/>
  <c r="D268" i="4"/>
  <c r="F268" i="4" s="1"/>
  <c r="D280" i="4"/>
  <c r="F280" i="4" s="1"/>
  <c r="D293" i="4"/>
  <c r="F293" i="4" s="1"/>
  <c r="D304" i="4"/>
  <c r="F304" i="4" s="1"/>
  <c r="D314" i="4"/>
  <c r="F314" i="4" s="1"/>
  <c r="D322" i="4"/>
  <c r="F322" i="4" s="1"/>
  <c r="D330" i="4"/>
  <c r="F330" i="4" s="1"/>
  <c r="D338" i="4"/>
  <c r="F338" i="4" s="1"/>
  <c r="D346" i="4"/>
  <c r="F346" i="4" s="1"/>
  <c r="D354" i="4"/>
  <c r="F354" i="4" s="1"/>
  <c r="D362" i="4"/>
  <c r="F362" i="4" s="1"/>
  <c r="D370" i="4"/>
  <c r="F370" i="4" s="1"/>
  <c r="D21" i="4"/>
  <c r="F21" i="4" s="1"/>
  <c r="D41" i="4"/>
  <c r="F41" i="4" s="1"/>
  <c r="D57" i="4"/>
  <c r="F57" i="4" s="1"/>
  <c r="D73" i="4"/>
  <c r="F73" i="4" s="1"/>
  <c r="D89" i="4"/>
  <c r="F89" i="4" s="1"/>
  <c r="D103" i="4"/>
  <c r="F103" i="4" s="1"/>
  <c r="D116" i="4"/>
  <c r="F116" i="4" s="1"/>
  <c r="D128" i="4"/>
  <c r="F128" i="4" s="1"/>
  <c r="D141" i="4"/>
  <c r="F141" i="4" s="1"/>
  <c r="D153" i="4"/>
  <c r="F153" i="4" s="1"/>
  <c r="D167" i="4"/>
  <c r="F167" i="4" s="1"/>
  <c r="D180" i="4"/>
  <c r="F180" i="4" s="1"/>
  <c r="D192" i="4"/>
  <c r="F192" i="4" s="1"/>
  <c r="D205" i="4"/>
  <c r="F205" i="4" s="1"/>
  <c r="D217" i="4"/>
  <c r="F217" i="4" s="1"/>
  <c r="D231" i="4"/>
  <c r="F231" i="4" s="1"/>
  <c r="D244" i="4"/>
  <c r="F244" i="4" s="1"/>
  <c r="D256" i="4"/>
  <c r="F256" i="4" s="1"/>
  <c r="D269" i="4"/>
  <c r="F269" i="4" s="1"/>
  <c r="D281" i="4"/>
  <c r="F281" i="4" s="1"/>
  <c r="D295" i="4"/>
  <c r="F295" i="4" s="1"/>
  <c r="D305" i="4"/>
  <c r="F305" i="4" s="1"/>
  <c r="D315" i="4"/>
  <c r="F315" i="4" s="1"/>
  <c r="D323" i="4"/>
  <c r="F323" i="4" s="1"/>
  <c r="D331" i="4"/>
  <c r="F331" i="4" s="1"/>
  <c r="D339" i="4"/>
  <c r="F339" i="4" s="1"/>
  <c r="D347" i="4"/>
  <c r="F347" i="4" s="1"/>
  <c r="D355" i="4"/>
  <c r="F355" i="4" s="1"/>
  <c r="D363" i="4"/>
  <c r="F363" i="4" s="1"/>
  <c r="D23" i="4"/>
  <c r="F23" i="4" s="1"/>
  <c r="D45" i="4"/>
  <c r="F45" i="4" s="1"/>
  <c r="D61" i="4"/>
  <c r="F61" i="4" s="1"/>
  <c r="D77" i="4"/>
  <c r="F77" i="4" s="1"/>
  <c r="D92" i="4"/>
  <c r="F92" i="4" s="1"/>
  <c r="D104" i="4"/>
  <c r="F104" i="4" s="1"/>
  <c r="D117" i="4"/>
  <c r="F117" i="4" s="1"/>
  <c r="D129" i="4"/>
  <c r="F129" i="4" s="1"/>
  <c r="D143" i="4"/>
  <c r="F143" i="4" s="1"/>
  <c r="D156" i="4"/>
  <c r="F156" i="4" s="1"/>
  <c r="D168" i="4"/>
  <c r="F168" i="4" s="1"/>
  <c r="D181" i="4"/>
  <c r="F181" i="4" s="1"/>
  <c r="D193" i="4"/>
  <c r="F193" i="4" s="1"/>
  <c r="D207" i="4"/>
  <c r="F207" i="4" s="1"/>
  <c r="D220" i="4"/>
  <c r="F220" i="4" s="1"/>
  <c r="D232" i="4"/>
  <c r="F232" i="4" s="1"/>
  <c r="D245" i="4"/>
  <c r="F245" i="4" s="1"/>
  <c r="D257" i="4"/>
  <c r="F257" i="4" s="1"/>
  <c r="D271" i="4"/>
  <c r="F271" i="4" s="1"/>
  <c r="D284" i="4"/>
  <c r="F284" i="4" s="1"/>
  <c r="D296" i="4"/>
  <c r="F296" i="4" s="1"/>
  <c r="D307" i="4"/>
  <c r="F307" i="4" s="1"/>
  <c r="D316" i="4"/>
  <c r="F316" i="4" s="1"/>
  <c r="D324" i="4"/>
  <c r="F324" i="4" s="1"/>
  <c r="D332" i="4"/>
  <c r="F332" i="4" s="1"/>
  <c r="D340" i="4"/>
  <c r="F340" i="4" s="1"/>
  <c r="D348" i="4"/>
  <c r="F348" i="4" s="1"/>
  <c r="D356" i="4"/>
  <c r="F356" i="4" s="1"/>
  <c r="D364" i="4"/>
  <c r="F364" i="4" s="1"/>
  <c r="D5" i="4"/>
  <c r="F5" i="4" s="1"/>
  <c r="D25" i="4"/>
  <c r="F25" i="4" s="1"/>
  <c r="D47" i="4"/>
  <c r="F47" i="4" s="1"/>
  <c r="D63" i="4"/>
  <c r="F63" i="4" s="1"/>
  <c r="D79" i="4"/>
  <c r="F79" i="4" s="1"/>
  <c r="D93" i="4"/>
  <c r="F93" i="4" s="1"/>
  <c r="D105" i="4"/>
  <c r="F105" i="4" s="1"/>
  <c r="D119" i="4"/>
  <c r="F119" i="4" s="1"/>
  <c r="D132" i="4"/>
  <c r="F132" i="4" s="1"/>
  <c r="D144" i="4"/>
  <c r="F144" i="4" s="1"/>
  <c r="D157" i="4"/>
  <c r="F157" i="4" s="1"/>
  <c r="D169" i="4"/>
  <c r="F169" i="4" s="1"/>
  <c r="D183" i="4"/>
  <c r="F183" i="4" s="1"/>
  <c r="D196" i="4"/>
  <c r="F196" i="4" s="1"/>
  <c r="D208" i="4"/>
  <c r="F208" i="4" s="1"/>
  <c r="D221" i="4"/>
  <c r="F221" i="4" s="1"/>
  <c r="D233" i="4"/>
  <c r="F233" i="4" s="1"/>
  <c r="D247" i="4"/>
  <c r="F247" i="4" s="1"/>
  <c r="D260" i="4"/>
  <c r="F260" i="4" s="1"/>
  <c r="D272" i="4"/>
  <c r="F272" i="4" s="1"/>
  <c r="D285" i="4"/>
  <c r="F285" i="4" s="1"/>
  <c r="D297" i="4"/>
  <c r="F297" i="4" s="1"/>
  <c r="D308" i="4"/>
  <c r="F308" i="4" s="1"/>
  <c r="D317" i="4"/>
  <c r="F317" i="4" s="1"/>
  <c r="D325" i="4"/>
  <c r="F325" i="4" s="1"/>
  <c r="D333" i="4"/>
  <c r="F333" i="4" s="1"/>
  <c r="D341" i="4"/>
  <c r="F341" i="4" s="1"/>
  <c r="D349" i="4"/>
  <c r="F349" i="4" s="1"/>
  <c r="D357" i="4"/>
  <c r="F357" i="4" s="1"/>
  <c r="D365" i="4"/>
  <c r="F365" i="4" s="1"/>
  <c r="D7" i="4"/>
  <c r="F7" i="4" s="1"/>
  <c r="D29" i="4"/>
  <c r="F29" i="4" s="1"/>
  <c r="D48" i="4"/>
  <c r="F48" i="4" s="1"/>
  <c r="D64" i="4"/>
  <c r="F64" i="4" s="1"/>
  <c r="D80" i="4"/>
  <c r="F80" i="4" s="1"/>
  <c r="D95" i="4"/>
  <c r="F95" i="4" s="1"/>
  <c r="D108" i="4"/>
  <c r="F108" i="4" s="1"/>
  <c r="D120" i="4"/>
  <c r="F120" i="4" s="1"/>
  <c r="D133" i="4"/>
  <c r="F133" i="4" s="1"/>
  <c r="D145" i="4"/>
  <c r="F145" i="4" s="1"/>
  <c r="D159" i="4"/>
  <c r="F159" i="4" s="1"/>
  <c r="D172" i="4"/>
  <c r="F172" i="4" s="1"/>
  <c r="D184" i="4"/>
  <c r="F184" i="4" s="1"/>
  <c r="D197" i="4"/>
  <c r="F197" i="4" s="1"/>
  <c r="D209" i="4"/>
  <c r="F209" i="4" s="1"/>
  <c r="D223" i="4"/>
  <c r="F223" i="4" s="1"/>
  <c r="D236" i="4"/>
  <c r="F236" i="4" s="1"/>
  <c r="D248" i="4"/>
  <c r="F248" i="4" s="1"/>
  <c r="D261" i="4"/>
  <c r="F261" i="4" s="1"/>
  <c r="D273" i="4"/>
  <c r="F273" i="4" s="1"/>
  <c r="D287" i="4"/>
  <c r="F287" i="4" s="1"/>
  <c r="D299" i="4"/>
  <c r="F299" i="4" s="1"/>
  <c r="D309" i="4"/>
  <c r="F309" i="4" s="1"/>
  <c r="D318" i="4"/>
  <c r="F318" i="4" s="1"/>
  <c r="D326" i="4"/>
  <c r="F326" i="4" s="1"/>
  <c r="D334" i="4"/>
  <c r="F334" i="4" s="1"/>
  <c r="D342" i="4"/>
  <c r="F342" i="4" s="1"/>
  <c r="D350" i="4"/>
  <c r="F350" i="4" s="1"/>
  <c r="D358" i="4"/>
  <c r="F358" i="4" s="1"/>
  <c r="D366" i="4"/>
  <c r="F366" i="4" s="1"/>
  <c r="C360" i="4"/>
  <c r="C350" i="4"/>
  <c r="C339" i="4"/>
  <c r="E339" i="4" s="1"/>
  <c r="C328" i="4"/>
  <c r="E328" i="4" s="1"/>
  <c r="C318" i="4"/>
  <c r="C307" i="4"/>
  <c r="E307" i="4" s="1"/>
  <c r="C296" i="4"/>
  <c r="C286" i="4"/>
  <c r="E286" i="4" s="1"/>
  <c r="C275" i="4"/>
  <c r="E275" i="4" s="1"/>
  <c r="C264" i="4"/>
  <c r="C254" i="4"/>
  <c r="E254" i="4" s="1"/>
  <c r="C243" i="4"/>
  <c r="C232" i="4"/>
  <c r="C222" i="4"/>
  <c r="E222" i="4" s="1"/>
  <c r="C211" i="4"/>
  <c r="E211" i="4" s="1"/>
  <c r="C200" i="4"/>
  <c r="C190" i="4"/>
  <c r="E190" i="4" s="1"/>
  <c r="C179" i="4"/>
  <c r="C168" i="4"/>
  <c r="C158" i="4"/>
  <c r="C146" i="4"/>
  <c r="E146" i="4" s="1"/>
  <c r="C134" i="4"/>
  <c r="E134" i="4" s="1"/>
  <c r="C120" i="4"/>
  <c r="C108" i="4"/>
  <c r="C95" i="4"/>
  <c r="C82" i="4"/>
  <c r="C70" i="4"/>
  <c r="E70" i="4" s="1"/>
  <c r="C56" i="4"/>
  <c r="C44" i="4"/>
  <c r="E44" i="4" s="1"/>
  <c r="C31" i="4"/>
  <c r="C18" i="4"/>
  <c r="C6" i="4"/>
  <c r="E6" i="4" s="1"/>
  <c r="D319" i="4"/>
  <c r="F319" i="4" s="1"/>
  <c r="D224" i="4"/>
  <c r="F224" i="4" s="1"/>
  <c r="D121" i="4"/>
  <c r="F121" i="4" s="1"/>
  <c r="C332" i="4"/>
  <c r="C342" i="4"/>
  <c r="E342" i="4" s="1"/>
  <c r="C299" i="4"/>
  <c r="C267" i="4"/>
  <c r="E267" i="4" s="1"/>
  <c r="C351" i="4"/>
  <c r="C319" i="4"/>
  <c r="E319" i="4" s="1"/>
  <c r="C266" i="4"/>
  <c r="E266" i="4" s="1"/>
  <c r="C223" i="4"/>
  <c r="C180" i="4"/>
  <c r="C148" i="4"/>
  <c r="C96" i="4"/>
  <c r="C58" i="4"/>
  <c r="E58" i="4" s="1"/>
  <c r="C20" i="4"/>
  <c r="E20" i="4" s="1"/>
  <c r="C370" i="4"/>
  <c r="C327" i="4"/>
  <c r="E327" i="4" s="1"/>
  <c r="C274" i="4"/>
  <c r="E274" i="4" s="1"/>
  <c r="C242" i="4"/>
  <c r="E242" i="4" s="1"/>
  <c r="C210" i="4"/>
  <c r="E210" i="4" s="1"/>
  <c r="C178" i="4"/>
  <c r="E178" i="4" s="1"/>
  <c r="C156" i="4"/>
  <c r="E156" i="4" s="1"/>
  <c r="C132" i="4"/>
  <c r="C94" i="4"/>
  <c r="C42" i="4"/>
  <c r="C4" i="4"/>
  <c r="D212" i="4"/>
  <c r="F212" i="4" s="1"/>
  <c r="C368" i="4"/>
  <c r="C326" i="4"/>
  <c r="C208" i="4"/>
  <c r="C176" i="4"/>
  <c r="C143" i="4"/>
  <c r="C104" i="4"/>
  <c r="C54" i="4"/>
  <c r="D300" i="4"/>
  <c r="F300" i="4" s="1"/>
  <c r="C354" i="4"/>
  <c r="C363" i="4"/>
  <c r="C320" i="4"/>
  <c r="C278" i="4"/>
  <c r="E278" i="4" s="1"/>
  <c r="C362" i="4"/>
  <c r="E362" i="4" s="1"/>
  <c r="C330" i="4"/>
  <c r="C298" i="4"/>
  <c r="C276" i="4"/>
  <c r="C244" i="4"/>
  <c r="E244" i="4" s="1"/>
  <c r="C202" i="4"/>
  <c r="E202" i="4" s="1"/>
  <c r="C159" i="4"/>
  <c r="C110" i="4"/>
  <c r="C71" i="4"/>
  <c r="C46" i="4"/>
  <c r="C7" i="4"/>
  <c r="E7" i="4" s="1"/>
  <c r="C359" i="4"/>
  <c r="C338" i="4"/>
  <c r="C306" i="4"/>
  <c r="E306" i="4" s="1"/>
  <c r="C284" i="4"/>
  <c r="C231" i="4"/>
  <c r="C106" i="4"/>
  <c r="C68" i="4"/>
  <c r="C16" i="4"/>
  <c r="D109" i="4"/>
  <c r="F109" i="4" s="1"/>
  <c r="C336" i="4"/>
  <c r="C304" i="4"/>
  <c r="E304" i="4" s="1"/>
  <c r="C272" i="4"/>
  <c r="C251" i="4"/>
  <c r="E251" i="4" s="1"/>
  <c r="C219" i="4"/>
  <c r="C187" i="4"/>
  <c r="E187" i="4" s="1"/>
  <c r="C155" i="4"/>
  <c r="E155" i="4" s="1"/>
  <c r="C118" i="4"/>
  <c r="C79" i="4"/>
  <c r="E79" i="4" s="1"/>
  <c r="D199" i="4"/>
  <c r="F199" i="4" s="1"/>
  <c r="C356" i="4"/>
  <c r="C324" i="4"/>
  <c r="C303" i="4"/>
  <c r="E303" i="4" s="1"/>
  <c r="C271" i="4"/>
  <c r="E271" i="4" s="1"/>
  <c r="C250" i="4"/>
  <c r="E250" i="4" s="1"/>
  <c r="C228" i="4"/>
  <c r="C218" i="4"/>
  <c r="C207" i="4"/>
  <c r="E207" i="4" s="1"/>
  <c r="C196" i="4"/>
  <c r="E196" i="4" s="1"/>
  <c r="C186" i="4"/>
  <c r="E186" i="4" s="1"/>
  <c r="C175" i="4"/>
  <c r="E175" i="4" s="1"/>
  <c r="C164" i="4"/>
  <c r="E164" i="4" s="1"/>
  <c r="C154" i="4"/>
  <c r="C142" i="4"/>
  <c r="E142" i="4" s="1"/>
  <c r="C128" i="4"/>
  <c r="C116" i="4"/>
  <c r="E116" i="4" s="1"/>
  <c r="C103" i="4"/>
  <c r="C90" i="4"/>
  <c r="C78" i="4"/>
  <c r="E78" i="4" s="1"/>
  <c r="C64" i="4"/>
  <c r="C52" i="4"/>
  <c r="E52" i="4" s="1"/>
  <c r="C39" i="4"/>
  <c r="C26" i="4"/>
  <c r="C14" i="4"/>
  <c r="E14" i="4" s="1"/>
  <c r="D359" i="4"/>
  <c r="F359" i="4" s="1"/>
  <c r="D288" i="4"/>
  <c r="F288" i="4" s="1"/>
  <c r="D185" i="4"/>
  <c r="F185" i="4" s="1"/>
  <c r="D81" i="4"/>
  <c r="F81" i="4" s="1"/>
  <c r="C311" i="4"/>
  <c r="C331" i="4"/>
  <c r="C234" i="4"/>
  <c r="C191" i="4"/>
  <c r="E191" i="4" s="1"/>
  <c r="C122" i="4"/>
  <c r="E122" i="4" s="1"/>
  <c r="C348" i="4"/>
  <c r="C316" i="4"/>
  <c r="C295" i="4"/>
  <c r="C263" i="4"/>
  <c r="C252" i="4"/>
  <c r="C220" i="4"/>
  <c r="C199" i="4"/>
  <c r="E199" i="4" s="1"/>
  <c r="C188" i="4"/>
  <c r="C167" i="4"/>
  <c r="E167" i="4" s="1"/>
  <c r="C144" i="4"/>
  <c r="C119" i="4"/>
  <c r="E119" i="4" s="1"/>
  <c r="C80" i="4"/>
  <c r="C55" i="4"/>
  <c r="E55" i="4" s="1"/>
  <c r="C30" i="4"/>
  <c r="E30" i="4" s="1"/>
  <c r="D311" i="4"/>
  <c r="F311" i="4" s="1"/>
  <c r="C358" i="4"/>
  <c r="E358" i="4" s="1"/>
  <c r="C347" i="4"/>
  <c r="E347" i="4" s="1"/>
  <c r="C315" i="4"/>
  <c r="E315" i="4" s="1"/>
  <c r="C294" i="4"/>
  <c r="C283" i="4"/>
  <c r="E283" i="4" s="1"/>
  <c r="C262" i="4"/>
  <c r="E262" i="4" s="1"/>
  <c r="C240" i="4"/>
  <c r="C230" i="4"/>
  <c r="E230" i="4" s="1"/>
  <c r="C198" i="4"/>
  <c r="E198" i="4" s="1"/>
  <c r="C166" i="4"/>
  <c r="C130" i="4"/>
  <c r="E130" i="4" s="1"/>
  <c r="C92" i="4"/>
  <c r="E92" i="4" s="1"/>
  <c r="C66" i="4"/>
  <c r="E66" i="4" s="1"/>
  <c r="C40" i="4"/>
  <c r="E40" i="4" s="1"/>
  <c r="C28" i="4"/>
  <c r="E28" i="4" s="1"/>
  <c r="C15" i="4"/>
  <c r="D367" i="4"/>
  <c r="F367" i="4" s="1"/>
  <c r="D96" i="4"/>
  <c r="F96" i="4" s="1"/>
  <c r="C367" i="4"/>
  <c r="C346" i="4"/>
  <c r="C335" i="4"/>
  <c r="E335" i="4" s="1"/>
  <c r="C314" i="4"/>
  <c r="E314" i="4" s="1"/>
  <c r="C292" i="4"/>
  <c r="E292" i="4" s="1"/>
  <c r="C282" i="4"/>
  <c r="E282" i="4" s="1"/>
  <c r="C260" i="4"/>
  <c r="E260" i="4" s="1"/>
  <c r="C239" i="4"/>
  <c r="E239" i="4" s="1"/>
  <c r="C366" i="4"/>
  <c r="C355" i="4"/>
  <c r="C344" i="4"/>
  <c r="E344" i="4" s="1"/>
  <c r="C334" i="4"/>
  <c r="E334" i="4" s="1"/>
  <c r="C323" i="4"/>
  <c r="C312" i="4"/>
  <c r="C302" i="4"/>
  <c r="E302" i="4" s="1"/>
  <c r="C291" i="4"/>
  <c r="C280" i="4"/>
  <c r="C270" i="4"/>
  <c r="E270" i="4" s="1"/>
  <c r="C259" i="4"/>
  <c r="E259" i="4" s="1"/>
  <c r="C248" i="4"/>
  <c r="E248" i="4" s="1"/>
  <c r="C238" i="4"/>
  <c r="C227" i="4"/>
  <c r="E227" i="4" s="1"/>
  <c r="C216" i="4"/>
  <c r="E216" i="4" s="1"/>
  <c r="C206" i="4"/>
  <c r="E206" i="4" s="1"/>
  <c r="C195" i="4"/>
  <c r="E195" i="4" s="1"/>
  <c r="C184" i="4"/>
  <c r="C174" i="4"/>
  <c r="C163" i="4"/>
  <c r="C152" i="4"/>
  <c r="C140" i="4"/>
  <c r="E140" i="4" s="1"/>
  <c r="C127" i="4"/>
  <c r="E127" i="4" s="1"/>
  <c r="C114" i="4"/>
  <c r="E114" i="4" s="1"/>
  <c r="C102" i="4"/>
  <c r="C88" i="4"/>
  <c r="E88" i="4" s="1"/>
  <c r="C76" i="4"/>
  <c r="C63" i="4"/>
  <c r="C50" i="4"/>
  <c r="E50" i="4" s="1"/>
  <c r="C38" i="4"/>
  <c r="E38" i="4" s="1"/>
  <c r="C24" i="4"/>
  <c r="C12" i="4"/>
  <c r="E12" i="4" s="1"/>
  <c r="D351" i="4"/>
  <c r="F351" i="4" s="1"/>
  <c r="D276" i="4"/>
  <c r="F276" i="4" s="1"/>
  <c r="D173" i="4"/>
  <c r="F173" i="4" s="1"/>
  <c r="D65" i="4"/>
  <c r="F65" i="4" s="1"/>
  <c r="C364" i="4"/>
  <c r="E364" i="4" s="1"/>
  <c r="C322" i="4"/>
  <c r="E322" i="4" s="1"/>
  <c r="C300" i="4"/>
  <c r="E300" i="4" s="1"/>
  <c r="C290" i="4"/>
  <c r="C279" i="4"/>
  <c r="C268" i="4"/>
  <c r="C258" i="4"/>
  <c r="E258" i="4" s="1"/>
  <c r="C247" i="4"/>
  <c r="C236" i="4"/>
  <c r="E236" i="4" s="1"/>
  <c r="C226" i="4"/>
  <c r="C215" i="4"/>
  <c r="E215" i="4" s="1"/>
  <c r="C204" i="4"/>
  <c r="C194" i="4"/>
  <c r="E194" i="4" s="1"/>
  <c r="C183" i="4"/>
  <c r="E183" i="4" s="1"/>
  <c r="C172" i="4"/>
  <c r="C162" i="4"/>
  <c r="C151" i="4"/>
  <c r="C138" i="4"/>
  <c r="E138" i="4" s="1"/>
  <c r="C126" i="4"/>
  <c r="E126" i="4" s="1"/>
  <c r="C112" i="4"/>
  <c r="E112" i="4" s="1"/>
  <c r="C100" i="4"/>
  <c r="E100" i="4" s="1"/>
  <c r="C87" i="4"/>
  <c r="E87" i="4" s="1"/>
  <c r="C74" i="4"/>
  <c r="E74" i="4" s="1"/>
  <c r="C62" i="4"/>
  <c r="E62" i="4" s="1"/>
  <c r="C48" i="4"/>
  <c r="E48" i="4" s="1"/>
  <c r="C36" i="4"/>
  <c r="E36" i="4" s="1"/>
  <c r="C23" i="4"/>
  <c r="C10" i="4"/>
  <c r="E10" i="4" s="1"/>
  <c r="D263" i="4"/>
  <c r="F263" i="4" s="1"/>
  <c r="D160" i="4"/>
  <c r="F160" i="4" s="1"/>
  <c r="D49" i="4"/>
  <c r="F49" i="4" s="1"/>
  <c r="C343" i="4"/>
  <c r="E343" i="4" s="1"/>
  <c r="C352" i="4"/>
  <c r="E352" i="4" s="1"/>
  <c r="C310" i="4"/>
  <c r="C288" i="4"/>
  <c r="C256" i="4"/>
  <c r="E256" i="4" s="1"/>
  <c r="C246" i="4"/>
  <c r="C235" i="4"/>
  <c r="C224" i="4"/>
  <c r="C214" i="4"/>
  <c r="E214" i="4" s="1"/>
  <c r="C203" i="4"/>
  <c r="E203" i="4" s="1"/>
  <c r="C192" i="4"/>
  <c r="C182" i="4"/>
  <c r="C171" i="4"/>
  <c r="C160" i="4"/>
  <c r="C150" i="4"/>
  <c r="E150" i="4" s="1"/>
  <c r="C136" i="4"/>
  <c r="E136" i="4" s="1"/>
  <c r="C124" i="4"/>
  <c r="C111" i="4"/>
  <c r="C98" i="4"/>
  <c r="C86" i="4"/>
  <c r="E86" i="4" s="1"/>
  <c r="C72" i="4"/>
  <c r="E72" i="4" s="1"/>
  <c r="C60" i="4"/>
  <c r="C47" i="4"/>
  <c r="C34" i="4"/>
  <c r="C22" i="4"/>
  <c r="E22" i="4" s="1"/>
  <c r="D249" i="4"/>
  <c r="F249" i="4" s="1"/>
  <c r="D148" i="4"/>
  <c r="F148" i="4" s="1"/>
  <c r="D31" i="4"/>
  <c r="F31" i="4" s="1"/>
  <c r="C9" i="4"/>
  <c r="E9" i="4" s="1"/>
  <c r="C17" i="4"/>
  <c r="E17" i="4" s="1"/>
  <c r="C25" i="4"/>
  <c r="C33" i="4"/>
  <c r="E33" i="4" s="1"/>
  <c r="C41" i="4"/>
  <c r="E41" i="4" s="1"/>
  <c r="C49" i="4"/>
  <c r="C57" i="4"/>
  <c r="E57" i="4" s="1"/>
  <c r="C65" i="4"/>
  <c r="E65" i="4" s="1"/>
  <c r="C73" i="4"/>
  <c r="C81" i="4"/>
  <c r="C89" i="4"/>
  <c r="C97" i="4"/>
  <c r="C105" i="4"/>
  <c r="E105" i="4" s="1"/>
  <c r="C113" i="4"/>
  <c r="E113" i="4" s="1"/>
  <c r="C121" i="4"/>
  <c r="E121" i="4" s="1"/>
  <c r="C129" i="4"/>
  <c r="E129" i="4" s="1"/>
  <c r="C137" i="4"/>
  <c r="C145" i="4"/>
  <c r="E145" i="4" s="1"/>
  <c r="C153" i="4"/>
  <c r="E153" i="4" s="1"/>
  <c r="C161" i="4"/>
  <c r="E161" i="4" s="1"/>
  <c r="C169" i="4"/>
  <c r="C177" i="4"/>
  <c r="C185" i="4"/>
  <c r="E185" i="4" s="1"/>
  <c r="C193" i="4"/>
  <c r="E193" i="4" s="1"/>
  <c r="C201" i="4"/>
  <c r="E201" i="4" s="1"/>
  <c r="C209" i="4"/>
  <c r="E209" i="4" s="1"/>
  <c r="C217" i="4"/>
  <c r="E217" i="4" s="1"/>
  <c r="C225" i="4"/>
  <c r="C233" i="4"/>
  <c r="C241" i="4"/>
  <c r="E241" i="4" s="1"/>
  <c r="C249" i="4"/>
  <c r="E249" i="4" s="1"/>
  <c r="C257" i="4"/>
  <c r="E257" i="4" s="1"/>
  <c r="C265" i="4"/>
  <c r="E265" i="4" s="1"/>
  <c r="C273" i="4"/>
  <c r="C281" i="4"/>
  <c r="C289" i="4"/>
  <c r="E289" i="4" s="1"/>
  <c r="C297" i="4"/>
  <c r="C305" i="4"/>
  <c r="C313" i="4"/>
  <c r="E313" i="4" s="1"/>
  <c r="C321" i="4"/>
  <c r="C329" i="4"/>
  <c r="C337" i="4"/>
  <c r="C345" i="4"/>
  <c r="E345" i="4" s="1"/>
  <c r="C353" i="4"/>
  <c r="E353" i="4" s="1"/>
  <c r="C361" i="4"/>
  <c r="E361" i="4" s="1"/>
  <c r="C369" i="4"/>
  <c r="E369" i="4" s="1"/>
  <c r="C3" i="4"/>
  <c r="E3" i="4" s="1"/>
  <c r="C11" i="4"/>
  <c r="E11" i="4" s="1"/>
  <c r="C19" i="4"/>
  <c r="E19" i="4" s="1"/>
  <c r="C27" i="4"/>
  <c r="E27" i="4" s="1"/>
  <c r="C35" i="4"/>
  <c r="C43" i="4"/>
  <c r="C51" i="4"/>
  <c r="C59" i="4"/>
  <c r="E59" i="4" s="1"/>
  <c r="C67" i="4"/>
  <c r="E67" i="4" s="1"/>
  <c r="C75" i="4"/>
  <c r="E75" i="4" s="1"/>
  <c r="C83" i="4"/>
  <c r="E83" i="4" s="1"/>
  <c r="C91" i="4"/>
  <c r="E91" i="4" s="1"/>
  <c r="C99" i="4"/>
  <c r="C107" i="4"/>
  <c r="C115" i="4"/>
  <c r="C123" i="4"/>
  <c r="E123" i="4" s="1"/>
  <c r="C131" i="4"/>
  <c r="E131" i="4" s="1"/>
  <c r="C139" i="4"/>
  <c r="E139" i="4" s="1"/>
  <c r="C147" i="4"/>
  <c r="E147" i="4" s="1"/>
  <c r="C5" i="4"/>
  <c r="E5" i="4" s="1"/>
  <c r="C13" i="4"/>
  <c r="E13" i="4" s="1"/>
  <c r="C21" i="4"/>
  <c r="E21" i="4" s="1"/>
  <c r="C29" i="4"/>
  <c r="E29" i="4" s="1"/>
  <c r="C37" i="4"/>
  <c r="C45" i="4"/>
  <c r="E45" i="4" s="1"/>
  <c r="C53" i="4"/>
  <c r="E53" i="4" s="1"/>
  <c r="C61" i="4"/>
  <c r="E61" i="4" s="1"/>
  <c r="C69" i="4"/>
  <c r="E69" i="4" s="1"/>
  <c r="C77" i="4"/>
  <c r="E77" i="4" s="1"/>
  <c r="C85" i="4"/>
  <c r="E85" i="4" s="1"/>
  <c r="C93" i="4"/>
  <c r="C101" i="4"/>
  <c r="E101" i="4" s="1"/>
  <c r="C109" i="4"/>
  <c r="E109" i="4" s="1"/>
  <c r="C117" i="4"/>
  <c r="C125" i="4"/>
  <c r="C133" i="4"/>
  <c r="E133" i="4" s="1"/>
  <c r="C141" i="4"/>
  <c r="E141" i="4" s="1"/>
  <c r="C149" i="4"/>
  <c r="E149" i="4" s="1"/>
  <c r="C157" i="4"/>
  <c r="C165" i="4"/>
  <c r="C173" i="4"/>
  <c r="C181" i="4"/>
  <c r="E181" i="4" s="1"/>
  <c r="C189" i="4"/>
  <c r="E189" i="4" s="1"/>
  <c r="C197" i="4"/>
  <c r="C205" i="4"/>
  <c r="C213" i="4"/>
  <c r="C221" i="4"/>
  <c r="E221" i="4" s="1"/>
  <c r="C229" i="4"/>
  <c r="E229" i="4" s="1"/>
  <c r="C237" i="4"/>
  <c r="E237" i="4" s="1"/>
  <c r="C245" i="4"/>
  <c r="E245" i="4" s="1"/>
  <c r="C253" i="4"/>
  <c r="C261" i="4"/>
  <c r="C269" i="4"/>
  <c r="E269" i="4" s="1"/>
  <c r="C277" i="4"/>
  <c r="E277" i="4" s="1"/>
  <c r="C285" i="4"/>
  <c r="E285" i="4" s="1"/>
  <c r="C293" i="4"/>
  <c r="E293" i="4" s="1"/>
  <c r="C301" i="4"/>
  <c r="C309" i="4"/>
  <c r="E309" i="4" s="1"/>
  <c r="C317" i="4"/>
  <c r="E317" i="4" s="1"/>
  <c r="C325" i="4"/>
  <c r="E325" i="4" s="1"/>
  <c r="C333" i="4"/>
  <c r="C341" i="4"/>
  <c r="C349" i="4"/>
  <c r="C357" i="4"/>
  <c r="E357" i="4" s="1"/>
  <c r="C365" i="4"/>
  <c r="E365" i="4" s="1"/>
  <c r="C340" i="4"/>
  <c r="E340" i="4" s="1"/>
  <c r="C308" i="4"/>
  <c r="E308" i="4" s="1"/>
  <c r="C287" i="4"/>
  <c r="C255" i="4"/>
  <c r="C212" i="4"/>
  <c r="E212" i="4" s="1"/>
  <c r="C170" i="4"/>
  <c r="C135" i="4"/>
  <c r="E135" i="4" s="1"/>
  <c r="C84" i="4"/>
  <c r="E84" i="4" s="1"/>
  <c r="C32" i="4"/>
  <c r="E32" i="4" s="1"/>
  <c r="H38" i="1"/>
  <c r="J7" i="1"/>
  <c r="J15" i="1"/>
  <c r="J23" i="1"/>
  <c r="J31" i="1"/>
  <c r="I7" i="1"/>
  <c r="I8" i="1"/>
  <c r="I9" i="1"/>
  <c r="I15" i="1"/>
  <c r="I16" i="1"/>
  <c r="I17" i="1"/>
  <c r="I23" i="1"/>
  <c r="I24" i="1"/>
  <c r="I25" i="1"/>
  <c r="I31" i="1"/>
  <c r="H2" i="1"/>
  <c r="H3" i="1"/>
  <c r="H9" i="1"/>
  <c r="H10" i="1"/>
  <c r="H11" i="1"/>
  <c r="H17" i="1"/>
  <c r="H18" i="1"/>
  <c r="H19" i="1"/>
  <c r="H25" i="1"/>
  <c r="H26" i="1"/>
  <c r="H27" i="1"/>
  <c r="G2" i="1"/>
  <c r="G3" i="1"/>
  <c r="I3" i="1" s="1"/>
  <c r="G4" i="1"/>
  <c r="I4" i="1" s="1"/>
  <c r="G5" i="1"/>
  <c r="J5" i="1" s="1"/>
  <c r="G6" i="1"/>
  <c r="I6" i="1" s="1"/>
  <c r="G7" i="1"/>
  <c r="G8" i="1"/>
  <c r="G9" i="1"/>
  <c r="G10" i="1"/>
  <c r="I10" i="1" s="1"/>
  <c r="G11" i="1"/>
  <c r="I11" i="1" s="1"/>
  <c r="G12" i="1"/>
  <c r="I12" i="1" s="1"/>
  <c r="G13" i="1"/>
  <c r="I13" i="1" s="1"/>
  <c r="G14" i="1"/>
  <c r="I14" i="1" s="1"/>
  <c r="G15" i="1"/>
  <c r="G16" i="1"/>
  <c r="G17" i="1"/>
  <c r="G18" i="1"/>
  <c r="I18" i="1" s="1"/>
  <c r="G19" i="1"/>
  <c r="I19" i="1" s="1"/>
  <c r="G20" i="1"/>
  <c r="I20" i="1" s="1"/>
  <c r="G21" i="1"/>
  <c r="J21" i="1" s="1"/>
  <c r="G22" i="1"/>
  <c r="I22" i="1" s="1"/>
  <c r="G23" i="1"/>
  <c r="G24" i="1"/>
  <c r="G25" i="1"/>
  <c r="G26" i="1"/>
  <c r="I26" i="1" s="1"/>
  <c r="G27" i="1"/>
  <c r="I27" i="1" s="1"/>
  <c r="G28" i="1"/>
  <c r="I28" i="1" s="1"/>
  <c r="G29" i="1"/>
  <c r="J29" i="1" s="1"/>
  <c r="G30" i="1"/>
  <c r="I30" i="1" s="1"/>
  <c r="G31" i="1"/>
  <c r="F3" i="1"/>
  <c r="F4" i="1"/>
  <c r="H4" i="1" s="1"/>
  <c r="F5" i="1"/>
  <c r="H5" i="1" s="1"/>
  <c r="F6" i="1"/>
  <c r="J6" i="1" s="1"/>
  <c r="F7" i="1"/>
  <c r="H7" i="1" s="1"/>
  <c r="F8" i="1"/>
  <c r="J8" i="1" s="1"/>
  <c r="F9" i="1"/>
  <c r="J9" i="1" s="1"/>
  <c r="F10" i="1"/>
  <c r="J10" i="1" s="1"/>
  <c r="F11" i="1"/>
  <c r="J11" i="1" s="1"/>
  <c r="F12" i="1"/>
  <c r="H12" i="1" s="1"/>
  <c r="F13" i="1"/>
  <c r="H13" i="1" s="1"/>
  <c r="F14" i="1"/>
  <c r="J14" i="1" s="1"/>
  <c r="F15" i="1"/>
  <c r="H15" i="1" s="1"/>
  <c r="F16" i="1"/>
  <c r="J16" i="1" s="1"/>
  <c r="F17" i="1"/>
  <c r="J17" i="1" s="1"/>
  <c r="F18" i="1"/>
  <c r="J18" i="1" s="1"/>
  <c r="F19" i="1"/>
  <c r="J19" i="1" s="1"/>
  <c r="F20" i="1"/>
  <c r="H20" i="1" s="1"/>
  <c r="F21" i="1"/>
  <c r="H21" i="1" s="1"/>
  <c r="F22" i="1"/>
  <c r="J22" i="1" s="1"/>
  <c r="F23" i="1"/>
  <c r="H23" i="1" s="1"/>
  <c r="F24" i="1"/>
  <c r="J24" i="1" s="1"/>
  <c r="F25" i="1"/>
  <c r="J25" i="1" s="1"/>
  <c r="F26" i="1"/>
  <c r="J26" i="1" s="1"/>
  <c r="F27" i="1"/>
  <c r="J27" i="1" s="1"/>
  <c r="F28" i="1"/>
  <c r="H28" i="1" s="1"/>
  <c r="F29" i="1"/>
  <c r="H29" i="1" s="1"/>
  <c r="F30" i="1"/>
  <c r="J30" i="1" s="1"/>
  <c r="F31" i="1"/>
  <c r="H31" i="1" s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C2" i="1"/>
  <c r="C3" i="1"/>
  <c r="C4" i="1"/>
  <c r="C5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B32" i="1"/>
  <c r="A32" i="1"/>
  <c r="F32" i="5" l="1"/>
  <c r="E110" i="6"/>
  <c r="E244" i="6"/>
  <c r="E104" i="6"/>
  <c r="E82" i="6"/>
  <c r="E205" i="6"/>
  <c r="E237" i="6"/>
  <c r="E368" i="6"/>
  <c r="E271" i="6"/>
  <c r="E13" i="6"/>
  <c r="E260" i="6"/>
  <c r="E307" i="6"/>
  <c r="E339" i="6"/>
  <c r="E126" i="6"/>
  <c r="E200" i="6"/>
  <c r="E208" i="6"/>
  <c r="E289" i="6"/>
  <c r="E321" i="6"/>
  <c r="E353" i="6"/>
  <c r="E32" i="6"/>
  <c r="E64" i="6"/>
  <c r="E49" i="6"/>
  <c r="E157" i="6"/>
  <c r="E207" i="6"/>
  <c r="E239" i="6"/>
  <c r="E352" i="6"/>
  <c r="E272" i="6"/>
  <c r="E192" i="6"/>
  <c r="E305" i="6"/>
  <c r="E337" i="6"/>
  <c r="E369" i="6"/>
  <c r="E6" i="6"/>
  <c r="E38" i="6"/>
  <c r="E70" i="6"/>
  <c r="E21" i="6"/>
  <c r="E53" i="6"/>
  <c r="E83" i="6"/>
  <c r="E116" i="6"/>
  <c r="E111" i="6"/>
  <c r="E143" i="6"/>
  <c r="E175" i="6"/>
  <c r="E261" i="6"/>
  <c r="E228" i="6"/>
  <c r="E7" i="6"/>
  <c r="E25" i="6"/>
  <c r="E162" i="6"/>
  <c r="E221" i="6"/>
  <c r="E253" i="6"/>
  <c r="E280" i="6"/>
  <c r="E43" i="6"/>
  <c r="E75" i="6"/>
  <c r="E29" i="6"/>
  <c r="E61" i="6"/>
  <c r="E105" i="6"/>
  <c r="E124" i="6"/>
  <c r="E204" i="6"/>
  <c r="E236" i="6"/>
  <c r="E291" i="6"/>
  <c r="E323" i="6"/>
  <c r="E355" i="6"/>
  <c r="E33" i="6"/>
  <c r="E65" i="6"/>
  <c r="E96" i="6"/>
  <c r="E106" i="6"/>
  <c r="E197" i="6"/>
  <c r="E314" i="6"/>
  <c r="E346" i="6"/>
  <c r="D371" i="6"/>
  <c r="F2" i="6"/>
  <c r="F371" i="6" s="1"/>
  <c r="E4" i="6"/>
  <c r="E78" i="6"/>
  <c r="E2" i="6"/>
  <c r="E9" i="6"/>
  <c r="E41" i="6"/>
  <c r="E73" i="6"/>
  <c r="E136" i="6"/>
  <c r="E168" i="6"/>
  <c r="E99" i="6"/>
  <c r="E248" i="6"/>
  <c r="C371" i="6"/>
  <c r="E108" i="4"/>
  <c r="E165" i="4"/>
  <c r="E287" i="4"/>
  <c r="E47" i="4"/>
  <c r="E268" i="4"/>
  <c r="E184" i="4"/>
  <c r="E346" i="4"/>
  <c r="E68" i="4"/>
  <c r="E329" i="4"/>
  <c r="E137" i="4"/>
  <c r="E171" i="4"/>
  <c r="E204" i="4"/>
  <c r="E290" i="4"/>
  <c r="E348" i="4"/>
  <c r="E324" i="4"/>
  <c r="E231" i="4"/>
  <c r="E110" i="4"/>
  <c r="E176" i="4"/>
  <c r="E351" i="4"/>
  <c r="E192" i="4"/>
  <c r="E226" i="4"/>
  <c r="E312" i="4"/>
  <c r="E157" i="4"/>
  <c r="E93" i="4"/>
  <c r="E111" i="4"/>
  <c r="E238" i="4"/>
  <c r="E323" i="4"/>
  <c r="E240" i="4"/>
  <c r="E128" i="4"/>
  <c r="E336" i="4"/>
  <c r="E232" i="4"/>
  <c r="E15" i="4"/>
  <c r="E341" i="4"/>
  <c r="E213" i="4"/>
  <c r="E107" i="4"/>
  <c r="E43" i="4"/>
  <c r="E297" i="4"/>
  <c r="E162" i="4"/>
  <c r="E252" i="4"/>
  <c r="E56" i="4"/>
  <c r="E98" i="4"/>
  <c r="E363" i="4"/>
  <c r="E34" i="4"/>
  <c r="E224" i="4"/>
  <c r="E174" i="4"/>
  <c r="E80" i="4"/>
  <c r="E263" i="4"/>
  <c r="E16" i="4"/>
  <c r="E4" i="4"/>
  <c r="E223" i="4"/>
  <c r="E168" i="4"/>
  <c r="E235" i="4"/>
  <c r="E46" i="4"/>
  <c r="E89" i="4"/>
  <c r="E295" i="4"/>
  <c r="E81" i="4"/>
  <c r="E279" i="4"/>
  <c r="E71" i="4"/>
  <c r="E370" i="4"/>
  <c r="E182" i="4"/>
  <c r="E23" i="4"/>
  <c r="E24" i="4"/>
  <c r="E103" i="4"/>
  <c r="E320" i="4"/>
  <c r="E120" i="4"/>
  <c r="E296" i="4"/>
  <c r="E37" i="4"/>
  <c r="E310" i="4"/>
  <c r="E326" i="4"/>
  <c r="E96" i="4"/>
  <c r="E299" i="4"/>
  <c r="E31" i="4"/>
  <c r="E170" i="4"/>
  <c r="E349" i="4"/>
  <c r="E115" i="4"/>
  <c r="E51" i="4"/>
  <c r="E305" i="4"/>
  <c r="E177" i="4"/>
  <c r="E49" i="4"/>
  <c r="E151" i="4"/>
  <c r="E234" i="4"/>
  <c r="E354" i="4"/>
  <c r="E318" i="4"/>
  <c r="E169" i="4"/>
  <c r="E124" i="4"/>
  <c r="E63" i="4"/>
  <c r="E118" i="4"/>
  <c r="E243" i="4"/>
  <c r="E205" i="4"/>
  <c r="E76" i="4"/>
  <c r="E298" i="4"/>
  <c r="E54" i="4"/>
  <c r="E225" i="4"/>
  <c r="E197" i="4"/>
  <c r="E42" i="4"/>
  <c r="E179" i="4"/>
  <c r="E253" i="4"/>
  <c r="E337" i="4"/>
  <c r="E246" i="4"/>
  <c r="E280" i="4"/>
  <c r="E106" i="4"/>
  <c r="E152" i="4"/>
  <c r="E338" i="4"/>
  <c r="E220" i="4"/>
  <c r="E26" i="4"/>
  <c r="E218" i="4"/>
  <c r="E368" i="4"/>
  <c r="E148" i="4"/>
  <c r="E233" i="4"/>
  <c r="E247" i="4"/>
  <c r="E163" i="4"/>
  <c r="E331" i="4"/>
  <c r="E39" i="4"/>
  <c r="E228" i="4"/>
  <c r="E359" i="4"/>
  <c r="E276" i="4"/>
  <c r="E180" i="4"/>
  <c r="E332" i="4"/>
  <c r="E158" i="4"/>
  <c r="E255" i="4"/>
  <c r="E35" i="4"/>
  <c r="E172" i="4"/>
  <c r="E311" i="4"/>
  <c r="E154" i="4"/>
  <c r="D371" i="4"/>
  <c r="C371" i="4"/>
  <c r="E97" i="4"/>
  <c r="E261" i="4"/>
  <c r="E281" i="4"/>
  <c r="E25" i="4"/>
  <c r="E355" i="4"/>
  <c r="E294" i="4"/>
  <c r="E64" i="4"/>
  <c r="E330" i="4"/>
  <c r="E104" i="4"/>
  <c r="E82" i="4"/>
  <c r="E264" i="4"/>
  <c r="E350" i="4"/>
  <c r="E333" i="4"/>
  <c r="E99" i="4"/>
  <c r="E125" i="4"/>
  <c r="E273" i="4"/>
  <c r="E60" i="4"/>
  <c r="E160" i="4"/>
  <c r="E102" i="4"/>
  <c r="E366" i="4"/>
  <c r="E367" i="4"/>
  <c r="E144" i="4"/>
  <c r="E316" i="4"/>
  <c r="E219" i="4"/>
  <c r="E143" i="4"/>
  <c r="E94" i="4"/>
  <c r="E95" i="4"/>
  <c r="E360" i="4"/>
  <c r="E291" i="4"/>
  <c r="E166" i="4"/>
  <c r="E90" i="4"/>
  <c r="E132" i="4"/>
  <c r="E200" i="4"/>
  <c r="E117" i="4"/>
  <c r="E73" i="4"/>
  <c r="E301" i="4"/>
  <c r="E173" i="4"/>
  <c r="E321" i="4"/>
  <c r="E288" i="4"/>
  <c r="E188" i="4"/>
  <c r="E356" i="4"/>
  <c r="E272" i="4"/>
  <c r="E284" i="4"/>
  <c r="E159" i="4"/>
  <c r="E208" i="4"/>
  <c r="E18" i="4"/>
  <c r="E8" i="4"/>
  <c r="F371" i="4"/>
  <c r="G32" i="1"/>
  <c r="H24" i="1"/>
  <c r="H16" i="1"/>
  <c r="H8" i="1"/>
  <c r="H32" i="1" s="1"/>
  <c r="J28" i="1"/>
  <c r="J20" i="1"/>
  <c r="J12" i="1"/>
  <c r="J4" i="1"/>
  <c r="J13" i="1"/>
  <c r="C32" i="1"/>
  <c r="I29" i="1"/>
  <c r="I21" i="1"/>
  <c r="I5" i="1"/>
  <c r="J3" i="1"/>
  <c r="H30" i="1"/>
  <c r="H22" i="1"/>
  <c r="H14" i="1"/>
  <c r="H6" i="1"/>
  <c r="J2" i="1"/>
  <c r="J32" i="1" s="1"/>
  <c r="D32" i="1"/>
  <c r="F38" i="1" s="1"/>
  <c r="D38" i="1"/>
  <c r="E32" i="1"/>
  <c r="I2" i="1"/>
  <c r="I32" i="1" s="1"/>
  <c r="G4" i="5" l="1"/>
  <c r="H4" i="5" s="1"/>
  <c r="G12" i="5"/>
  <c r="H12" i="5" s="1"/>
  <c r="G5" i="5"/>
  <c r="H5" i="5" s="1"/>
  <c r="G13" i="5"/>
  <c r="H13" i="5" s="1"/>
  <c r="G21" i="5"/>
  <c r="H21" i="5" s="1"/>
  <c r="G29" i="5"/>
  <c r="H29" i="5" s="1"/>
  <c r="G7" i="5"/>
  <c r="H7" i="5" s="1"/>
  <c r="G15" i="5"/>
  <c r="H15" i="5" s="1"/>
  <c r="G31" i="5"/>
  <c r="H31" i="5" s="1"/>
  <c r="G8" i="5"/>
  <c r="H8" i="5" s="1"/>
  <c r="G16" i="5"/>
  <c r="H16" i="5" s="1"/>
  <c r="G19" i="5"/>
  <c r="H19" i="5" s="1"/>
  <c r="G6" i="5"/>
  <c r="H6" i="5" s="1"/>
  <c r="G14" i="5"/>
  <c r="H14" i="5" s="1"/>
  <c r="G22" i="5"/>
  <c r="H22" i="5" s="1"/>
  <c r="G30" i="5"/>
  <c r="H30" i="5" s="1"/>
  <c r="G23" i="5"/>
  <c r="H23" i="5" s="1"/>
  <c r="G24" i="5"/>
  <c r="H24" i="5" s="1"/>
  <c r="G27" i="5"/>
  <c r="H27" i="5" s="1"/>
  <c r="G20" i="5"/>
  <c r="H20" i="5" s="1"/>
  <c r="G9" i="5"/>
  <c r="H9" i="5" s="1"/>
  <c r="G17" i="5"/>
  <c r="H17" i="5" s="1"/>
  <c r="G25" i="5"/>
  <c r="H25" i="5" s="1"/>
  <c r="G2" i="5"/>
  <c r="G10" i="5"/>
  <c r="H10" i="5" s="1"/>
  <c r="G18" i="5"/>
  <c r="H18" i="5" s="1"/>
  <c r="G26" i="5"/>
  <c r="H26" i="5" s="1"/>
  <c r="G3" i="5"/>
  <c r="H3" i="5" s="1"/>
  <c r="G11" i="5"/>
  <c r="H11" i="5" s="1"/>
  <c r="G28" i="5"/>
  <c r="H28" i="5" s="1"/>
  <c r="E371" i="6"/>
  <c r="E371" i="4"/>
  <c r="J5" i="4" s="1"/>
  <c r="A38" i="1"/>
  <c r="A35" i="1"/>
  <c r="H2" i="5" l="1"/>
  <c r="H32" i="5" s="1"/>
  <c r="G32" i="5"/>
  <c r="G367" i="6"/>
  <c r="H367" i="6" s="1"/>
  <c r="G363" i="6"/>
  <c r="H363" i="6" s="1"/>
  <c r="G359" i="6"/>
  <c r="H359" i="6" s="1"/>
  <c r="G355" i="6"/>
  <c r="H355" i="6" s="1"/>
  <c r="G351" i="6"/>
  <c r="H351" i="6" s="1"/>
  <c r="G347" i="6"/>
  <c r="H347" i="6" s="1"/>
  <c r="G343" i="6"/>
  <c r="H343" i="6" s="1"/>
  <c r="G339" i="6"/>
  <c r="H339" i="6" s="1"/>
  <c r="G335" i="6"/>
  <c r="H335" i="6" s="1"/>
  <c r="G331" i="6"/>
  <c r="H331" i="6" s="1"/>
  <c r="G327" i="6"/>
  <c r="H327" i="6" s="1"/>
  <c r="G323" i="6"/>
  <c r="H323" i="6" s="1"/>
  <c r="G319" i="6"/>
  <c r="H319" i="6" s="1"/>
  <c r="G315" i="6"/>
  <c r="H315" i="6" s="1"/>
  <c r="G311" i="6"/>
  <c r="H311" i="6" s="1"/>
  <c r="G307" i="6"/>
  <c r="H307" i="6" s="1"/>
  <c r="G303" i="6"/>
  <c r="H303" i="6" s="1"/>
  <c r="G299" i="6"/>
  <c r="H299" i="6" s="1"/>
  <c r="G295" i="6"/>
  <c r="H295" i="6" s="1"/>
  <c r="G291" i="6"/>
  <c r="H291" i="6" s="1"/>
  <c r="G287" i="6"/>
  <c r="H287" i="6" s="1"/>
  <c r="G283" i="6"/>
  <c r="H283" i="6" s="1"/>
  <c r="G368" i="6"/>
  <c r="H368" i="6" s="1"/>
  <c r="G364" i="6"/>
  <c r="H364" i="6" s="1"/>
  <c r="G360" i="6"/>
  <c r="H360" i="6" s="1"/>
  <c r="G356" i="6"/>
  <c r="H356" i="6" s="1"/>
  <c r="G352" i="6"/>
  <c r="H352" i="6" s="1"/>
  <c r="G348" i="6"/>
  <c r="H348" i="6" s="1"/>
  <c r="G344" i="6"/>
  <c r="H344" i="6" s="1"/>
  <c r="G340" i="6"/>
  <c r="H340" i="6" s="1"/>
  <c r="G336" i="6"/>
  <c r="H336" i="6" s="1"/>
  <c r="G332" i="6"/>
  <c r="H332" i="6" s="1"/>
  <c r="G328" i="6"/>
  <c r="H328" i="6" s="1"/>
  <c r="G324" i="6"/>
  <c r="H324" i="6" s="1"/>
  <c r="G320" i="6"/>
  <c r="H320" i="6" s="1"/>
  <c r="G316" i="6"/>
  <c r="H316" i="6" s="1"/>
  <c r="G312" i="6"/>
  <c r="H312" i="6" s="1"/>
  <c r="G308" i="6"/>
  <c r="H308" i="6" s="1"/>
  <c r="G304" i="6"/>
  <c r="H304" i="6" s="1"/>
  <c r="G300" i="6"/>
  <c r="H300" i="6" s="1"/>
  <c r="G296" i="6"/>
  <c r="H296" i="6" s="1"/>
  <c r="G292" i="6"/>
  <c r="H292" i="6" s="1"/>
  <c r="G288" i="6"/>
  <c r="H288" i="6" s="1"/>
  <c r="G284" i="6"/>
  <c r="H284" i="6" s="1"/>
  <c r="G280" i="6"/>
  <c r="H280" i="6" s="1"/>
  <c r="G276" i="6"/>
  <c r="H276" i="6" s="1"/>
  <c r="G272" i="6"/>
  <c r="H272" i="6" s="1"/>
  <c r="G268" i="6"/>
  <c r="H268" i="6" s="1"/>
  <c r="G264" i="6"/>
  <c r="H264" i="6" s="1"/>
  <c r="G260" i="6"/>
  <c r="H260" i="6" s="1"/>
  <c r="G369" i="6"/>
  <c r="H369" i="6" s="1"/>
  <c r="G365" i="6"/>
  <c r="H365" i="6" s="1"/>
  <c r="G361" i="6"/>
  <c r="H361" i="6" s="1"/>
  <c r="G357" i="6"/>
  <c r="H357" i="6" s="1"/>
  <c r="G353" i="6"/>
  <c r="H353" i="6" s="1"/>
  <c r="G349" i="6"/>
  <c r="H349" i="6" s="1"/>
  <c r="G345" i="6"/>
  <c r="H345" i="6" s="1"/>
  <c r="G341" i="6"/>
  <c r="H341" i="6" s="1"/>
  <c r="G337" i="6"/>
  <c r="H337" i="6" s="1"/>
  <c r="G333" i="6"/>
  <c r="H333" i="6" s="1"/>
  <c r="G329" i="6"/>
  <c r="H329" i="6" s="1"/>
  <c r="G325" i="6"/>
  <c r="H325" i="6" s="1"/>
  <c r="G321" i="6"/>
  <c r="H321" i="6" s="1"/>
  <c r="G317" i="6"/>
  <c r="H317" i="6" s="1"/>
  <c r="G313" i="6"/>
  <c r="H313" i="6" s="1"/>
  <c r="G309" i="6"/>
  <c r="H309" i="6" s="1"/>
  <c r="G305" i="6"/>
  <c r="H305" i="6" s="1"/>
  <c r="G301" i="6"/>
  <c r="H301" i="6" s="1"/>
  <c r="G297" i="6"/>
  <c r="H297" i="6" s="1"/>
  <c r="G293" i="6"/>
  <c r="H293" i="6" s="1"/>
  <c r="G289" i="6"/>
  <c r="H289" i="6" s="1"/>
  <c r="G285" i="6"/>
  <c r="H285" i="6" s="1"/>
  <c r="G281" i="6"/>
  <c r="H281" i="6" s="1"/>
  <c r="G277" i="6"/>
  <c r="H277" i="6" s="1"/>
  <c r="G273" i="6"/>
  <c r="H273" i="6" s="1"/>
  <c r="G269" i="6"/>
  <c r="H269" i="6" s="1"/>
  <c r="G265" i="6"/>
  <c r="H265" i="6" s="1"/>
  <c r="G261" i="6"/>
  <c r="H261" i="6" s="1"/>
  <c r="G370" i="6"/>
  <c r="H370" i="6" s="1"/>
  <c r="G338" i="6"/>
  <c r="H338" i="6" s="1"/>
  <c r="G306" i="6"/>
  <c r="H306" i="6" s="1"/>
  <c r="G282" i="6"/>
  <c r="H282" i="6" s="1"/>
  <c r="G258" i="6"/>
  <c r="H258" i="6" s="1"/>
  <c r="G254" i="6"/>
  <c r="H254" i="6" s="1"/>
  <c r="G250" i="6"/>
  <c r="H250" i="6" s="1"/>
  <c r="G246" i="6"/>
  <c r="H246" i="6" s="1"/>
  <c r="G242" i="6"/>
  <c r="H242" i="6" s="1"/>
  <c r="G238" i="6"/>
  <c r="H238" i="6" s="1"/>
  <c r="G234" i="6"/>
  <c r="H234" i="6" s="1"/>
  <c r="G230" i="6"/>
  <c r="H230" i="6" s="1"/>
  <c r="G226" i="6"/>
  <c r="H226" i="6" s="1"/>
  <c r="G222" i="6"/>
  <c r="H222" i="6" s="1"/>
  <c r="G218" i="6"/>
  <c r="H218" i="6" s="1"/>
  <c r="G214" i="6"/>
  <c r="H214" i="6" s="1"/>
  <c r="G210" i="6"/>
  <c r="H210" i="6" s="1"/>
  <c r="G206" i="6"/>
  <c r="H206" i="6" s="1"/>
  <c r="G202" i="6"/>
  <c r="H202" i="6" s="1"/>
  <c r="G198" i="6"/>
  <c r="H198" i="6" s="1"/>
  <c r="G194" i="6"/>
  <c r="H194" i="6" s="1"/>
  <c r="G190" i="6"/>
  <c r="H190" i="6" s="1"/>
  <c r="G186" i="6"/>
  <c r="H186" i="6" s="1"/>
  <c r="G182" i="6"/>
  <c r="H182" i="6" s="1"/>
  <c r="G178" i="6"/>
  <c r="H178" i="6" s="1"/>
  <c r="G358" i="6"/>
  <c r="H358" i="6" s="1"/>
  <c r="G326" i="6"/>
  <c r="H326" i="6" s="1"/>
  <c r="G294" i="6"/>
  <c r="H294" i="6" s="1"/>
  <c r="G270" i="6"/>
  <c r="H270" i="6" s="1"/>
  <c r="G263" i="6"/>
  <c r="H263" i="6" s="1"/>
  <c r="G346" i="6"/>
  <c r="H346" i="6" s="1"/>
  <c r="G314" i="6"/>
  <c r="H314" i="6" s="1"/>
  <c r="G255" i="6"/>
  <c r="H255" i="6" s="1"/>
  <c r="G251" i="6"/>
  <c r="H251" i="6" s="1"/>
  <c r="G247" i="6"/>
  <c r="H247" i="6" s="1"/>
  <c r="G243" i="6"/>
  <c r="H243" i="6" s="1"/>
  <c r="G239" i="6"/>
  <c r="H239" i="6" s="1"/>
  <c r="G235" i="6"/>
  <c r="H235" i="6" s="1"/>
  <c r="G231" i="6"/>
  <c r="H231" i="6" s="1"/>
  <c r="G227" i="6"/>
  <c r="H227" i="6" s="1"/>
  <c r="G223" i="6"/>
  <c r="H223" i="6" s="1"/>
  <c r="G219" i="6"/>
  <c r="H219" i="6" s="1"/>
  <c r="G215" i="6"/>
  <c r="H215" i="6" s="1"/>
  <c r="G211" i="6"/>
  <c r="H211" i="6" s="1"/>
  <c r="G207" i="6"/>
  <c r="H207" i="6" s="1"/>
  <c r="G203" i="6"/>
  <c r="H203" i="6" s="1"/>
  <c r="G199" i="6"/>
  <c r="H199" i="6" s="1"/>
  <c r="G195" i="6"/>
  <c r="H195" i="6" s="1"/>
  <c r="G191" i="6"/>
  <c r="H191" i="6" s="1"/>
  <c r="G366" i="6"/>
  <c r="H366" i="6" s="1"/>
  <c r="G334" i="6"/>
  <c r="H334" i="6" s="1"/>
  <c r="G302" i="6"/>
  <c r="H302" i="6" s="1"/>
  <c r="G279" i="6"/>
  <c r="H279" i="6" s="1"/>
  <c r="G275" i="6"/>
  <c r="H275" i="6" s="1"/>
  <c r="G266" i="6"/>
  <c r="H266" i="6" s="1"/>
  <c r="G259" i="6"/>
  <c r="H259" i="6" s="1"/>
  <c r="G354" i="6"/>
  <c r="H354" i="6" s="1"/>
  <c r="G322" i="6"/>
  <c r="H322" i="6" s="1"/>
  <c r="G256" i="6"/>
  <c r="H256" i="6" s="1"/>
  <c r="G252" i="6"/>
  <c r="H252" i="6" s="1"/>
  <c r="G248" i="6"/>
  <c r="H248" i="6" s="1"/>
  <c r="G244" i="6"/>
  <c r="H244" i="6" s="1"/>
  <c r="G240" i="6"/>
  <c r="H240" i="6" s="1"/>
  <c r="G236" i="6"/>
  <c r="H236" i="6" s="1"/>
  <c r="G232" i="6"/>
  <c r="H232" i="6" s="1"/>
  <c r="G228" i="6"/>
  <c r="H228" i="6" s="1"/>
  <c r="G224" i="6"/>
  <c r="H224" i="6" s="1"/>
  <c r="G220" i="6"/>
  <c r="H220" i="6" s="1"/>
  <c r="G216" i="6"/>
  <c r="H216" i="6" s="1"/>
  <c r="G212" i="6"/>
  <c r="H212" i="6" s="1"/>
  <c r="G208" i="6"/>
  <c r="H208" i="6" s="1"/>
  <c r="G204" i="6"/>
  <c r="H204" i="6" s="1"/>
  <c r="G200" i="6"/>
  <c r="H200" i="6" s="1"/>
  <c r="G196" i="6"/>
  <c r="H196" i="6" s="1"/>
  <c r="G192" i="6"/>
  <c r="H192" i="6" s="1"/>
  <c r="G188" i="6"/>
  <c r="H188" i="6" s="1"/>
  <c r="G184" i="6"/>
  <c r="H184" i="6" s="1"/>
  <c r="G342" i="6"/>
  <c r="H342" i="6" s="1"/>
  <c r="G310" i="6"/>
  <c r="H310" i="6" s="1"/>
  <c r="G271" i="6"/>
  <c r="H271" i="6" s="1"/>
  <c r="G262" i="6"/>
  <c r="H262" i="6" s="1"/>
  <c r="G362" i="6"/>
  <c r="H362" i="6" s="1"/>
  <c r="G330" i="6"/>
  <c r="H330" i="6" s="1"/>
  <c r="G298" i="6"/>
  <c r="H298" i="6" s="1"/>
  <c r="G278" i="6"/>
  <c r="H278" i="6" s="1"/>
  <c r="G257" i="6"/>
  <c r="H257" i="6" s="1"/>
  <c r="G253" i="6"/>
  <c r="H253" i="6" s="1"/>
  <c r="G249" i="6"/>
  <c r="H249" i="6" s="1"/>
  <c r="G245" i="6"/>
  <c r="H245" i="6" s="1"/>
  <c r="G241" i="6"/>
  <c r="H241" i="6" s="1"/>
  <c r="G237" i="6"/>
  <c r="H237" i="6" s="1"/>
  <c r="G233" i="6"/>
  <c r="H233" i="6" s="1"/>
  <c r="G229" i="6"/>
  <c r="H229" i="6" s="1"/>
  <c r="G225" i="6"/>
  <c r="H225" i="6" s="1"/>
  <c r="G221" i="6"/>
  <c r="H221" i="6" s="1"/>
  <c r="G217" i="6"/>
  <c r="H217" i="6" s="1"/>
  <c r="G213" i="6"/>
  <c r="H213" i="6" s="1"/>
  <c r="G209" i="6"/>
  <c r="H209" i="6" s="1"/>
  <c r="G205" i="6"/>
  <c r="H205" i="6" s="1"/>
  <c r="G201" i="6"/>
  <c r="H201" i="6" s="1"/>
  <c r="G286" i="6"/>
  <c r="H286" i="6" s="1"/>
  <c r="G179" i="6"/>
  <c r="H179" i="6" s="1"/>
  <c r="G176" i="6"/>
  <c r="H176" i="6" s="1"/>
  <c r="G172" i="6"/>
  <c r="H172" i="6" s="1"/>
  <c r="G168" i="6"/>
  <c r="H168" i="6" s="1"/>
  <c r="G164" i="6"/>
  <c r="H164" i="6" s="1"/>
  <c r="G160" i="6"/>
  <c r="H160" i="6" s="1"/>
  <c r="G156" i="6"/>
  <c r="H156" i="6" s="1"/>
  <c r="G152" i="6"/>
  <c r="H152" i="6" s="1"/>
  <c r="G148" i="6"/>
  <c r="H148" i="6" s="1"/>
  <c r="G144" i="6"/>
  <c r="H144" i="6" s="1"/>
  <c r="G140" i="6"/>
  <c r="H140" i="6" s="1"/>
  <c r="G136" i="6"/>
  <c r="H136" i="6" s="1"/>
  <c r="G132" i="6"/>
  <c r="H132" i="6" s="1"/>
  <c r="G128" i="6"/>
  <c r="H128" i="6" s="1"/>
  <c r="G124" i="6"/>
  <c r="H124" i="6" s="1"/>
  <c r="G120" i="6"/>
  <c r="H120" i="6" s="1"/>
  <c r="G116" i="6"/>
  <c r="H116" i="6" s="1"/>
  <c r="G112" i="6"/>
  <c r="H112" i="6" s="1"/>
  <c r="G108" i="6"/>
  <c r="H108" i="6" s="1"/>
  <c r="G104" i="6"/>
  <c r="H104" i="6" s="1"/>
  <c r="G100" i="6"/>
  <c r="H100" i="6" s="1"/>
  <c r="G96" i="6"/>
  <c r="H96" i="6" s="1"/>
  <c r="G92" i="6"/>
  <c r="H92" i="6" s="1"/>
  <c r="G88" i="6"/>
  <c r="H88" i="6" s="1"/>
  <c r="G84" i="6"/>
  <c r="H84" i="6" s="1"/>
  <c r="G80" i="6"/>
  <c r="H80" i="6" s="1"/>
  <c r="G350" i="6"/>
  <c r="H350" i="6" s="1"/>
  <c r="G267" i="6"/>
  <c r="H267" i="6" s="1"/>
  <c r="G189" i="6"/>
  <c r="H189" i="6" s="1"/>
  <c r="G193" i="6"/>
  <c r="H193" i="6" s="1"/>
  <c r="G187" i="6"/>
  <c r="H187" i="6" s="1"/>
  <c r="G173" i="6"/>
  <c r="H173" i="6" s="1"/>
  <c r="G169" i="6"/>
  <c r="H169" i="6" s="1"/>
  <c r="G165" i="6"/>
  <c r="H165" i="6" s="1"/>
  <c r="G161" i="6"/>
  <c r="H161" i="6" s="1"/>
  <c r="G157" i="6"/>
  <c r="H157" i="6" s="1"/>
  <c r="G153" i="6"/>
  <c r="H153" i="6" s="1"/>
  <c r="G149" i="6"/>
  <c r="H149" i="6" s="1"/>
  <c r="G145" i="6"/>
  <c r="H145" i="6" s="1"/>
  <c r="G141" i="6"/>
  <c r="H141" i="6" s="1"/>
  <c r="G137" i="6"/>
  <c r="H137" i="6" s="1"/>
  <c r="G133" i="6"/>
  <c r="H133" i="6" s="1"/>
  <c r="G129" i="6"/>
  <c r="H129" i="6" s="1"/>
  <c r="G125" i="6"/>
  <c r="H125" i="6" s="1"/>
  <c r="G121" i="6"/>
  <c r="H121" i="6" s="1"/>
  <c r="G117" i="6"/>
  <c r="H117" i="6" s="1"/>
  <c r="G113" i="6"/>
  <c r="H113" i="6" s="1"/>
  <c r="G109" i="6"/>
  <c r="H109" i="6" s="1"/>
  <c r="G105" i="6"/>
  <c r="H105" i="6" s="1"/>
  <c r="G101" i="6"/>
  <c r="H101" i="6" s="1"/>
  <c r="G97" i="6"/>
  <c r="H97" i="6" s="1"/>
  <c r="G185" i="6"/>
  <c r="H185" i="6" s="1"/>
  <c r="G180" i="6"/>
  <c r="H180" i="6" s="1"/>
  <c r="G177" i="6"/>
  <c r="H177" i="6" s="1"/>
  <c r="G318" i="6"/>
  <c r="H318" i="6" s="1"/>
  <c r="G183" i="6"/>
  <c r="H183" i="6" s="1"/>
  <c r="G174" i="6"/>
  <c r="H174" i="6" s="1"/>
  <c r="G170" i="6"/>
  <c r="H170" i="6" s="1"/>
  <c r="G166" i="6"/>
  <c r="H166" i="6" s="1"/>
  <c r="G162" i="6"/>
  <c r="H162" i="6" s="1"/>
  <c r="G158" i="6"/>
  <c r="H158" i="6" s="1"/>
  <c r="G154" i="6"/>
  <c r="H154" i="6" s="1"/>
  <c r="G150" i="6"/>
  <c r="H150" i="6" s="1"/>
  <c r="G146" i="6"/>
  <c r="H146" i="6" s="1"/>
  <c r="G142" i="6"/>
  <c r="H142" i="6" s="1"/>
  <c r="G138" i="6"/>
  <c r="H138" i="6" s="1"/>
  <c r="G134" i="6"/>
  <c r="H134" i="6" s="1"/>
  <c r="G130" i="6"/>
  <c r="H130" i="6" s="1"/>
  <c r="G126" i="6"/>
  <c r="H126" i="6" s="1"/>
  <c r="G122" i="6"/>
  <c r="H122" i="6" s="1"/>
  <c r="G118" i="6"/>
  <c r="H118" i="6" s="1"/>
  <c r="G114" i="6"/>
  <c r="H114" i="6" s="1"/>
  <c r="G110" i="6"/>
  <c r="H110" i="6" s="1"/>
  <c r="G106" i="6"/>
  <c r="H106" i="6" s="1"/>
  <c r="G102" i="6"/>
  <c r="H102" i="6" s="1"/>
  <c r="G98" i="6"/>
  <c r="H98" i="6" s="1"/>
  <c r="G94" i="6"/>
  <c r="H94" i="6" s="1"/>
  <c r="G274" i="6"/>
  <c r="H274" i="6" s="1"/>
  <c r="G197" i="6"/>
  <c r="H197" i="6" s="1"/>
  <c r="G181" i="6"/>
  <c r="H181" i="6" s="1"/>
  <c r="G175" i="6"/>
  <c r="H175" i="6" s="1"/>
  <c r="G171" i="6"/>
  <c r="H171" i="6" s="1"/>
  <c r="G167" i="6"/>
  <c r="H167" i="6" s="1"/>
  <c r="G163" i="6"/>
  <c r="H163" i="6" s="1"/>
  <c r="G159" i="6"/>
  <c r="H159" i="6" s="1"/>
  <c r="G155" i="6"/>
  <c r="H155" i="6" s="1"/>
  <c r="G151" i="6"/>
  <c r="H151" i="6" s="1"/>
  <c r="G147" i="6"/>
  <c r="H147" i="6" s="1"/>
  <c r="G143" i="6"/>
  <c r="H143" i="6" s="1"/>
  <c r="G139" i="6"/>
  <c r="H139" i="6" s="1"/>
  <c r="G135" i="6"/>
  <c r="H135" i="6" s="1"/>
  <c r="G131" i="6"/>
  <c r="H131" i="6" s="1"/>
  <c r="G127" i="6"/>
  <c r="H127" i="6" s="1"/>
  <c r="G123" i="6"/>
  <c r="H123" i="6" s="1"/>
  <c r="G119" i="6"/>
  <c r="H119" i="6" s="1"/>
  <c r="G115" i="6"/>
  <c r="H115" i="6" s="1"/>
  <c r="G111" i="6"/>
  <c r="H111" i="6" s="1"/>
  <c r="G107" i="6"/>
  <c r="H107" i="6" s="1"/>
  <c r="G103" i="6"/>
  <c r="H103" i="6" s="1"/>
  <c r="G290" i="6"/>
  <c r="H290" i="6" s="1"/>
  <c r="G90" i="6"/>
  <c r="H90" i="6" s="1"/>
  <c r="G87" i="6"/>
  <c r="H87" i="6" s="1"/>
  <c r="G75" i="6"/>
  <c r="H75" i="6" s="1"/>
  <c r="G71" i="6"/>
  <c r="H71" i="6" s="1"/>
  <c r="G67" i="6"/>
  <c r="H67" i="6" s="1"/>
  <c r="G63" i="6"/>
  <c r="H63" i="6" s="1"/>
  <c r="G59" i="6"/>
  <c r="H59" i="6" s="1"/>
  <c r="G55" i="6"/>
  <c r="H55" i="6" s="1"/>
  <c r="G51" i="6"/>
  <c r="H51" i="6" s="1"/>
  <c r="G47" i="6"/>
  <c r="H47" i="6" s="1"/>
  <c r="G43" i="6"/>
  <c r="H43" i="6" s="1"/>
  <c r="G39" i="6"/>
  <c r="H39" i="6" s="1"/>
  <c r="G35" i="6"/>
  <c r="H35" i="6" s="1"/>
  <c r="G31" i="6"/>
  <c r="H31" i="6" s="1"/>
  <c r="G27" i="6"/>
  <c r="H27" i="6" s="1"/>
  <c r="G23" i="6"/>
  <c r="H23" i="6" s="1"/>
  <c r="G19" i="6"/>
  <c r="H19" i="6" s="1"/>
  <c r="G15" i="6"/>
  <c r="H15" i="6" s="1"/>
  <c r="G11" i="6"/>
  <c r="H11" i="6" s="1"/>
  <c r="G7" i="6"/>
  <c r="H7" i="6" s="1"/>
  <c r="G2" i="6"/>
  <c r="H2" i="6" s="1"/>
  <c r="G95" i="6"/>
  <c r="H95" i="6" s="1"/>
  <c r="G99" i="6"/>
  <c r="H99" i="6" s="1"/>
  <c r="G93" i="6"/>
  <c r="H93" i="6" s="1"/>
  <c r="G85" i="6"/>
  <c r="H85" i="6" s="1"/>
  <c r="G82" i="6"/>
  <c r="H82" i="6" s="1"/>
  <c r="G79" i="6"/>
  <c r="H79" i="6" s="1"/>
  <c r="G76" i="6"/>
  <c r="H76" i="6" s="1"/>
  <c r="G72" i="6"/>
  <c r="H72" i="6" s="1"/>
  <c r="G68" i="6"/>
  <c r="H68" i="6" s="1"/>
  <c r="G64" i="6"/>
  <c r="H64" i="6" s="1"/>
  <c r="G60" i="6"/>
  <c r="H60" i="6" s="1"/>
  <c r="G56" i="6"/>
  <c r="H56" i="6" s="1"/>
  <c r="G52" i="6"/>
  <c r="H52" i="6" s="1"/>
  <c r="G48" i="6"/>
  <c r="H48" i="6" s="1"/>
  <c r="G44" i="6"/>
  <c r="H44" i="6" s="1"/>
  <c r="G40" i="6"/>
  <c r="H40" i="6" s="1"/>
  <c r="G36" i="6"/>
  <c r="H36" i="6" s="1"/>
  <c r="G32" i="6"/>
  <c r="H32" i="6" s="1"/>
  <c r="G28" i="6"/>
  <c r="H28" i="6" s="1"/>
  <c r="G24" i="6"/>
  <c r="H24" i="6" s="1"/>
  <c r="G20" i="6"/>
  <c r="H20" i="6" s="1"/>
  <c r="G16" i="6"/>
  <c r="H16" i="6" s="1"/>
  <c r="G12" i="6"/>
  <c r="H12" i="6" s="1"/>
  <c r="G8" i="6"/>
  <c r="H8" i="6" s="1"/>
  <c r="G3" i="6"/>
  <c r="H3" i="6" s="1"/>
  <c r="G91" i="6"/>
  <c r="H91" i="6" s="1"/>
  <c r="G77" i="6"/>
  <c r="H77" i="6" s="1"/>
  <c r="G73" i="6"/>
  <c r="H73" i="6" s="1"/>
  <c r="G69" i="6"/>
  <c r="H69" i="6" s="1"/>
  <c r="G65" i="6"/>
  <c r="H65" i="6" s="1"/>
  <c r="G61" i="6"/>
  <c r="H61" i="6" s="1"/>
  <c r="G57" i="6"/>
  <c r="H57" i="6" s="1"/>
  <c r="G53" i="6"/>
  <c r="H53" i="6" s="1"/>
  <c r="G49" i="6"/>
  <c r="H49" i="6" s="1"/>
  <c r="G45" i="6"/>
  <c r="H45" i="6" s="1"/>
  <c r="G41" i="6"/>
  <c r="H41" i="6" s="1"/>
  <c r="G37" i="6"/>
  <c r="H37" i="6" s="1"/>
  <c r="G33" i="6"/>
  <c r="H33" i="6" s="1"/>
  <c r="G29" i="6"/>
  <c r="H29" i="6" s="1"/>
  <c r="G25" i="6"/>
  <c r="H25" i="6" s="1"/>
  <c r="G21" i="6"/>
  <c r="H21" i="6" s="1"/>
  <c r="G17" i="6"/>
  <c r="H17" i="6" s="1"/>
  <c r="G13" i="6"/>
  <c r="H13" i="6" s="1"/>
  <c r="G9" i="6"/>
  <c r="H9" i="6" s="1"/>
  <c r="G4" i="6"/>
  <c r="H4" i="6" s="1"/>
  <c r="G89" i="6"/>
  <c r="H89" i="6" s="1"/>
  <c r="G86" i="6"/>
  <c r="H86" i="6" s="1"/>
  <c r="G83" i="6"/>
  <c r="H83" i="6" s="1"/>
  <c r="G74" i="6"/>
  <c r="H74" i="6" s="1"/>
  <c r="G70" i="6"/>
  <c r="H70" i="6" s="1"/>
  <c r="G66" i="6"/>
  <c r="H66" i="6" s="1"/>
  <c r="G62" i="6"/>
  <c r="H62" i="6" s="1"/>
  <c r="G58" i="6"/>
  <c r="H58" i="6" s="1"/>
  <c r="G54" i="6"/>
  <c r="H54" i="6" s="1"/>
  <c r="G50" i="6"/>
  <c r="H50" i="6" s="1"/>
  <c r="G46" i="6"/>
  <c r="H46" i="6" s="1"/>
  <c r="G42" i="6"/>
  <c r="H42" i="6" s="1"/>
  <c r="G38" i="6"/>
  <c r="H38" i="6" s="1"/>
  <c r="G34" i="6"/>
  <c r="H34" i="6" s="1"/>
  <c r="G30" i="6"/>
  <c r="H30" i="6" s="1"/>
  <c r="G26" i="6"/>
  <c r="H26" i="6" s="1"/>
  <c r="G22" i="6"/>
  <c r="H22" i="6" s="1"/>
  <c r="G18" i="6"/>
  <c r="H18" i="6" s="1"/>
  <c r="G14" i="6"/>
  <c r="H14" i="6" s="1"/>
  <c r="G10" i="6"/>
  <c r="H10" i="6" s="1"/>
  <c r="G6" i="6"/>
  <c r="H6" i="6" s="1"/>
  <c r="G81" i="6"/>
  <c r="H81" i="6" s="1"/>
  <c r="G5" i="6"/>
  <c r="H5" i="6" s="1"/>
  <c r="G78" i="6"/>
  <c r="H78" i="6" s="1"/>
  <c r="G2" i="4"/>
  <c r="H2" i="4" s="1"/>
  <c r="G10" i="4"/>
  <c r="H10" i="4" s="1"/>
  <c r="G18" i="4"/>
  <c r="H18" i="4" s="1"/>
  <c r="G26" i="4"/>
  <c r="H26" i="4" s="1"/>
  <c r="G34" i="4"/>
  <c r="H34" i="4" s="1"/>
  <c r="G42" i="4"/>
  <c r="H42" i="4" s="1"/>
  <c r="G50" i="4"/>
  <c r="H50" i="4" s="1"/>
  <c r="G58" i="4"/>
  <c r="H58" i="4" s="1"/>
  <c r="G66" i="4"/>
  <c r="H66" i="4" s="1"/>
  <c r="G74" i="4"/>
  <c r="H74" i="4" s="1"/>
  <c r="G82" i="4"/>
  <c r="H82" i="4" s="1"/>
  <c r="G90" i="4"/>
  <c r="H90" i="4" s="1"/>
  <c r="G98" i="4"/>
  <c r="H98" i="4" s="1"/>
  <c r="G106" i="4"/>
  <c r="H106" i="4" s="1"/>
  <c r="G114" i="4"/>
  <c r="H114" i="4" s="1"/>
  <c r="G122" i="4"/>
  <c r="H122" i="4" s="1"/>
  <c r="G130" i="4"/>
  <c r="H130" i="4" s="1"/>
  <c r="G138" i="4"/>
  <c r="H138" i="4" s="1"/>
  <c r="G146" i="4"/>
  <c r="H146" i="4" s="1"/>
  <c r="G154" i="4"/>
  <c r="H154" i="4" s="1"/>
  <c r="G162" i="4"/>
  <c r="H162" i="4" s="1"/>
  <c r="G170" i="4"/>
  <c r="H170" i="4" s="1"/>
  <c r="G178" i="4"/>
  <c r="H178" i="4" s="1"/>
  <c r="G186" i="4"/>
  <c r="H186" i="4" s="1"/>
  <c r="G194" i="4"/>
  <c r="H194" i="4" s="1"/>
  <c r="G202" i="4"/>
  <c r="H202" i="4" s="1"/>
  <c r="G210" i="4"/>
  <c r="H210" i="4" s="1"/>
  <c r="G218" i="4"/>
  <c r="H218" i="4" s="1"/>
  <c r="G226" i="4"/>
  <c r="H226" i="4" s="1"/>
  <c r="G234" i="4"/>
  <c r="H234" i="4" s="1"/>
  <c r="G242" i="4"/>
  <c r="H242" i="4" s="1"/>
  <c r="G250" i="4"/>
  <c r="H250" i="4" s="1"/>
  <c r="G258" i="4"/>
  <c r="H258" i="4" s="1"/>
  <c r="G266" i="4"/>
  <c r="H266" i="4" s="1"/>
  <c r="G274" i="4"/>
  <c r="H274" i="4" s="1"/>
  <c r="G282" i="4"/>
  <c r="H282" i="4" s="1"/>
  <c r="G290" i="4"/>
  <c r="H290" i="4" s="1"/>
  <c r="G298" i="4"/>
  <c r="H298" i="4" s="1"/>
  <c r="G306" i="4"/>
  <c r="H306" i="4" s="1"/>
  <c r="G314" i="4"/>
  <c r="H314" i="4" s="1"/>
  <c r="G322" i="4"/>
  <c r="H322" i="4" s="1"/>
  <c r="G330" i="4"/>
  <c r="H330" i="4" s="1"/>
  <c r="G338" i="4"/>
  <c r="H338" i="4" s="1"/>
  <c r="G346" i="4"/>
  <c r="H346" i="4" s="1"/>
  <c r="G354" i="4"/>
  <c r="H354" i="4" s="1"/>
  <c r="G362" i="4"/>
  <c r="H362" i="4" s="1"/>
  <c r="G370" i="4"/>
  <c r="H370" i="4" s="1"/>
  <c r="G275" i="4"/>
  <c r="H275" i="4" s="1"/>
  <c r="G299" i="4"/>
  <c r="H299" i="4" s="1"/>
  <c r="G315" i="4"/>
  <c r="H315" i="4" s="1"/>
  <c r="G331" i="4"/>
  <c r="H331" i="4" s="1"/>
  <c r="G347" i="4"/>
  <c r="H347" i="4" s="1"/>
  <c r="G363" i="4"/>
  <c r="H363" i="4" s="1"/>
  <c r="G356" i="4"/>
  <c r="H356" i="4" s="1"/>
  <c r="G3" i="4"/>
  <c r="H3" i="4" s="1"/>
  <c r="G11" i="4"/>
  <c r="H11" i="4" s="1"/>
  <c r="G19" i="4"/>
  <c r="H19" i="4" s="1"/>
  <c r="G27" i="4"/>
  <c r="H27" i="4" s="1"/>
  <c r="G35" i="4"/>
  <c r="H35" i="4" s="1"/>
  <c r="G43" i="4"/>
  <c r="H43" i="4" s="1"/>
  <c r="G51" i="4"/>
  <c r="H51" i="4" s="1"/>
  <c r="G59" i="4"/>
  <c r="H59" i="4" s="1"/>
  <c r="G67" i="4"/>
  <c r="H67" i="4" s="1"/>
  <c r="G75" i="4"/>
  <c r="H75" i="4" s="1"/>
  <c r="G83" i="4"/>
  <c r="H83" i="4" s="1"/>
  <c r="G91" i="4"/>
  <c r="H91" i="4" s="1"/>
  <c r="G99" i="4"/>
  <c r="H99" i="4" s="1"/>
  <c r="G107" i="4"/>
  <c r="H107" i="4" s="1"/>
  <c r="G115" i="4"/>
  <c r="H115" i="4" s="1"/>
  <c r="G123" i="4"/>
  <c r="H123" i="4" s="1"/>
  <c r="G131" i="4"/>
  <c r="H131" i="4" s="1"/>
  <c r="G139" i="4"/>
  <c r="H139" i="4" s="1"/>
  <c r="G147" i="4"/>
  <c r="H147" i="4" s="1"/>
  <c r="G155" i="4"/>
  <c r="H155" i="4" s="1"/>
  <c r="G163" i="4"/>
  <c r="H163" i="4" s="1"/>
  <c r="G171" i="4"/>
  <c r="H171" i="4" s="1"/>
  <c r="G179" i="4"/>
  <c r="H179" i="4" s="1"/>
  <c r="G187" i="4"/>
  <c r="H187" i="4" s="1"/>
  <c r="G195" i="4"/>
  <c r="H195" i="4" s="1"/>
  <c r="G203" i="4"/>
  <c r="H203" i="4" s="1"/>
  <c r="G211" i="4"/>
  <c r="H211" i="4" s="1"/>
  <c r="G219" i="4"/>
  <c r="H219" i="4" s="1"/>
  <c r="G227" i="4"/>
  <c r="H227" i="4" s="1"/>
  <c r="G235" i="4"/>
  <c r="H235" i="4" s="1"/>
  <c r="G243" i="4"/>
  <c r="H243" i="4" s="1"/>
  <c r="G251" i="4"/>
  <c r="H251" i="4" s="1"/>
  <c r="G259" i="4"/>
  <c r="H259" i="4" s="1"/>
  <c r="G267" i="4"/>
  <c r="H267" i="4" s="1"/>
  <c r="G283" i="4"/>
  <c r="H283" i="4" s="1"/>
  <c r="G291" i="4"/>
  <c r="H291" i="4" s="1"/>
  <c r="G307" i="4"/>
  <c r="H307" i="4" s="1"/>
  <c r="G323" i="4"/>
  <c r="H323" i="4" s="1"/>
  <c r="G339" i="4"/>
  <c r="H339" i="4" s="1"/>
  <c r="G355" i="4"/>
  <c r="H355" i="4" s="1"/>
  <c r="G4" i="4"/>
  <c r="H4" i="4" s="1"/>
  <c r="G12" i="4"/>
  <c r="H12" i="4" s="1"/>
  <c r="G20" i="4"/>
  <c r="H20" i="4" s="1"/>
  <c r="G28" i="4"/>
  <c r="H28" i="4" s="1"/>
  <c r="G36" i="4"/>
  <c r="H36" i="4" s="1"/>
  <c r="G44" i="4"/>
  <c r="H44" i="4" s="1"/>
  <c r="G52" i="4"/>
  <c r="H52" i="4" s="1"/>
  <c r="G60" i="4"/>
  <c r="H60" i="4" s="1"/>
  <c r="G68" i="4"/>
  <c r="H68" i="4" s="1"/>
  <c r="G76" i="4"/>
  <c r="H76" i="4" s="1"/>
  <c r="G84" i="4"/>
  <c r="H84" i="4" s="1"/>
  <c r="G92" i="4"/>
  <c r="H92" i="4" s="1"/>
  <c r="G100" i="4"/>
  <c r="H100" i="4" s="1"/>
  <c r="G108" i="4"/>
  <c r="H108" i="4" s="1"/>
  <c r="G116" i="4"/>
  <c r="H116" i="4" s="1"/>
  <c r="G124" i="4"/>
  <c r="H124" i="4" s="1"/>
  <c r="G132" i="4"/>
  <c r="H132" i="4" s="1"/>
  <c r="G140" i="4"/>
  <c r="H140" i="4" s="1"/>
  <c r="G148" i="4"/>
  <c r="H148" i="4" s="1"/>
  <c r="G156" i="4"/>
  <c r="H156" i="4" s="1"/>
  <c r="G164" i="4"/>
  <c r="H164" i="4" s="1"/>
  <c r="G172" i="4"/>
  <c r="H172" i="4" s="1"/>
  <c r="G180" i="4"/>
  <c r="H180" i="4" s="1"/>
  <c r="G188" i="4"/>
  <c r="H188" i="4" s="1"/>
  <c r="G196" i="4"/>
  <c r="H196" i="4" s="1"/>
  <c r="G204" i="4"/>
  <c r="H204" i="4" s="1"/>
  <c r="G212" i="4"/>
  <c r="H212" i="4" s="1"/>
  <c r="G220" i="4"/>
  <c r="H220" i="4" s="1"/>
  <c r="G228" i="4"/>
  <c r="H228" i="4" s="1"/>
  <c r="G236" i="4"/>
  <c r="H236" i="4" s="1"/>
  <c r="G244" i="4"/>
  <c r="H244" i="4" s="1"/>
  <c r="G252" i="4"/>
  <c r="H252" i="4" s="1"/>
  <c r="G260" i="4"/>
  <c r="H260" i="4" s="1"/>
  <c r="G268" i="4"/>
  <c r="H268" i="4" s="1"/>
  <c r="G276" i="4"/>
  <c r="H276" i="4" s="1"/>
  <c r="G284" i="4"/>
  <c r="H284" i="4" s="1"/>
  <c r="G292" i="4"/>
  <c r="H292" i="4" s="1"/>
  <c r="G300" i="4"/>
  <c r="H300" i="4" s="1"/>
  <c r="G308" i="4"/>
  <c r="H308" i="4" s="1"/>
  <c r="G316" i="4"/>
  <c r="H316" i="4" s="1"/>
  <c r="G324" i="4"/>
  <c r="H324" i="4" s="1"/>
  <c r="G332" i="4"/>
  <c r="H332" i="4" s="1"/>
  <c r="G340" i="4"/>
  <c r="H340" i="4" s="1"/>
  <c r="G348" i="4"/>
  <c r="H348" i="4" s="1"/>
  <c r="G364" i="4"/>
  <c r="H364" i="4" s="1"/>
  <c r="G358" i="4"/>
  <c r="H358" i="4" s="1"/>
  <c r="G184" i="4"/>
  <c r="H184" i="4" s="1"/>
  <c r="G248" i="4"/>
  <c r="H248" i="4" s="1"/>
  <c r="G288" i="4"/>
  <c r="H288" i="4" s="1"/>
  <c r="G328" i="4"/>
  <c r="H328" i="4" s="1"/>
  <c r="G352" i="4"/>
  <c r="H352" i="4" s="1"/>
  <c r="G9" i="4"/>
  <c r="H9" i="4" s="1"/>
  <c r="G57" i="4"/>
  <c r="H57" i="4" s="1"/>
  <c r="G81" i="4"/>
  <c r="H81" i="4" s="1"/>
  <c r="G121" i="4"/>
  <c r="H121" i="4" s="1"/>
  <c r="G145" i="4"/>
  <c r="H145" i="4" s="1"/>
  <c r="G185" i="4"/>
  <c r="H185" i="4" s="1"/>
  <c r="G225" i="4"/>
  <c r="H225" i="4" s="1"/>
  <c r="G249" i="4"/>
  <c r="H249" i="4" s="1"/>
  <c r="G289" i="4"/>
  <c r="H289" i="4" s="1"/>
  <c r="G329" i="4"/>
  <c r="H329" i="4" s="1"/>
  <c r="G369" i="4"/>
  <c r="H369" i="4" s="1"/>
  <c r="G5" i="4"/>
  <c r="H5" i="4" s="1"/>
  <c r="G13" i="4"/>
  <c r="H13" i="4" s="1"/>
  <c r="G21" i="4"/>
  <c r="H21" i="4" s="1"/>
  <c r="G29" i="4"/>
  <c r="H29" i="4" s="1"/>
  <c r="G37" i="4"/>
  <c r="H37" i="4" s="1"/>
  <c r="G45" i="4"/>
  <c r="H45" i="4" s="1"/>
  <c r="G53" i="4"/>
  <c r="H53" i="4" s="1"/>
  <c r="G61" i="4"/>
  <c r="H61" i="4" s="1"/>
  <c r="G69" i="4"/>
  <c r="H69" i="4" s="1"/>
  <c r="G77" i="4"/>
  <c r="H77" i="4" s="1"/>
  <c r="G85" i="4"/>
  <c r="H85" i="4" s="1"/>
  <c r="G93" i="4"/>
  <c r="H93" i="4" s="1"/>
  <c r="G101" i="4"/>
  <c r="H101" i="4" s="1"/>
  <c r="G109" i="4"/>
  <c r="H109" i="4" s="1"/>
  <c r="G117" i="4"/>
  <c r="H117" i="4" s="1"/>
  <c r="G125" i="4"/>
  <c r="H125" i="4" s="1"/>
  <c r="G133" i="4"/>
  <c r="H133" i="4" s="1"/>
  <c r="G141" i="4"/>
  <c r="H141" i="4" s="1"/>
  <c r="G149" i="4"/>
  <c r="H149" i="4" s="1"/>
  <c r="G157" i="4"/>
  <c r="H157" i="4" s="1"/>
  <c r="G165" i="4"/>
  <c r="H165" i="4" s="1"/>
  <c r="G173" i="4"/>
  <c r="H173" i="4" s="1"/>
  <c r="G181" i="4"/>
  <c r="H181" i="4" s="1"/>
  <c r="G189" i="4"/>
  <c r="H189" i="4" s="1"/>
  <c r="G197" i="4"/>
  <c r="H197" i="4" s="1"/>
  <c r="G205" i="4"/>
  <c r="H205" i="4" s="1"/>
  <c r="G213" i="4"/>
  <c r="H213" i="4" s="1"/>
  <c r="G221" i="4"/>
  <c r="H221" i="4" s="1"/>
  <c r="G229" i="4"/>
  <c r="H229" i="4" s="1"/>
  <c r="G237" i="4"/>
  <c r="H237" i="4" s="1"/>
  <c r="G245" i="4"/>
  <c r="H245" i="4" s="1"/>
  <c r="G253" i="4"/>
  <c r="H253" i="4" s="1"/>
  <c r="G261" i="4"/>
  <c r="H261" i="4" s="1"/>
  <c r="G269" i="4"/>
  <c r="H269" i="4" s="1"/>
  <c r="G277" i="4"/>
  <c r="H277" i="4" s="1"/>
  <c r="G285" i="4"/>
  <c r="H285" i="4" s="1"/>
  <c r="G293" i="4"/>
  <c r="H293" i="4" s="1"/>
  <c r="G301" i="4"/>
  <c r="H301" i="4" s="1"/>
  <c r="G309" i="4"/>
  <c r="H309" i="4" s="1"/>
  <c r="G317" i="4"/>
  <c r="H317" i="4" s="1"/>
  <c r="G325" i="4"/>
  <c r="H325" i="4" s="1"/>
  <c r="G333" i="4"/>
  <c r="H333" i="4" s="1"/>
  <c r="G341" i="4"/>
  <c r="H341" i="4" s="1"/>
  <c r="G349" i="4"/>
  <c r="H349" i="4" s="1"/>
  <c r="G357" i="4"/>
  <c r="H357" i="4" s="1"/>
  <c r="G365" i="4"/>
  <c r="H365" i="4" s="1"/>
  <c r="G254" i="4"/>
  <c r="H254" i="4" s="1"/>
  <c r="G286" i="4"/>
  <c r="H286" i="4" s="1"/>
  <c r="G302" i="4"/>
  <c r="H302" i="4" s="1"/>
  <c r="G318" i="4"/>
  <c r="H318" i="4" s="1"/>
  <c r="G334" i="4"/>
  <c r="H334" i="4" s="1"/>
  <c r="G342" i="4"/>
  <c r="H342" i="4" s="1"/>
  <c r="G366" i="4"/>
  <c r="H366" i="4" s="1"/>
  <c r="G192" i="4"/>
  <c r="H192" i="4" s="1"/>
  <c r="G264" i="4"/>
  <c r="H264" i="4" s="1"/>
  <c r="G304" i="4"/>
  <c r="H304" i="4" s="1"/>
  <c r="G336" i="4"/>
  <c r="H336" i="4" s="1"/>
  <c r="G33" i="4"/>
  <c r="H33" i="4" s="1"/>
  <c r="G65" i="4"/>
  <c r="H65" i="4" s="1"/>
  <c r="G89" i="4"/>
  <c r="H89" i="4" s="1"/>
  <c r="G129" i="4"/>
  <c r="H129" i="4" s="1"/>
  <c r="G177" i="4"/>
  <c r="H177" i="4" s="1"/>
  <c r="G217" i="4"/>
  <c r="H217" i="4" s="1"/>
  <c r="G257" i="4"/>
  <c r="H257" i="4" s="1"/>
  <c r="G297" i="4"/>
  <c r="H297" i="4" s="1"/>
  <c r="G345" i="4"/>
  <c r="H345" i="4" s="1"/>
  <c r="G6" i="4"/>
  <c r="H6" i="4" s="1"/>
  <c r="G14" i="4"/>
  <c r="H14" i="4" s="1"/>
  <c r="G22" i="4"/>
  <c r="H22" i="4" s="1"/>
  <c r="G30" i="4"/>
  <c r="H30" i="4" s="1"/>
  <c r="G38" i="4"/>
  <c r="H38" i="4" s="1"/>
  <c r="G46" i="4"/>
  <c r="H46" i="4" s="1"/>
  <c r="G54" i="4"/>
  <c r="H54" i="4" s="1"/>
  <c r="G62" i="4"/>
  <c r="H62" i="4" s="1"/>
  <c r="G70" i="4"/>
  <c r="H70" i="4" s="1"/>
  <c r="G78" i="4"/>
  <c r="H78" i="4" s="1"/>
  <c r="G86" i="4"/>
  <c r="H86" i="4" s="1"/>
  <c r="G94" i="4"/>
  <c r="H94" i="4" s="1"/>
  <c r="G102" i="4"/>
  <c r="H102" i="4" s="1"/>
  <c r="G110" i="4"/>
  <c r="H110" i="4" s="1"/>
  <c r="G118" i="4"/>
  <c r="H118" i="4" s="1"/>
  <c r="G126" i="4"/>
  <c r="H126" i="4" s="1"/>
  <c r="G134" i="4"/>
  <c r="H134" i="4" s="1"/>
  <c r="G142" i="4"/>
  <c r="H142" i="4" s="1"/>
  <c r="G150" i="4"/>
  <c r="H150" i="4" s="1"/>
  <c r="G158" i="4"/>
  <c r="H158" i="4" s="1"/>
  <c r="G166" i="4"/>
  <c r="H166" i="4" s="1"/>
  <c r="G174" i="4"/>
  <c r="H174" i="4" s="1"/>
  <c r="G182" i="4"/>
  <c r="H182" i="4" s="1"/>
  <c r="G190" i="4"/>
  <c r="H190" i="4" s="1"/>
  <c r="G198" i="4"/>
  <c r="H198" i="4" s="1"/>
  <c r="G206" i="4"/>
  <c r="H206" i="4" s="1"/>
  <c r="G214" i="4"/>
  <c r="H214" i="4" s="1"/>
  <c r="G222" i="4"/>
  <c r="H222" i="4" s="1"/>
  <c r="G230" i="4"/>
  <c r="H230" i="4" s="1"/>
  <c r="G238" i="4"/>
  <c r="H238" i="4" s="1"/>
  <c r="G246" i="4"/>
  <c r="H246" i="4" s="1"/>
  <c r="G262" i="4"/>
  <c r="H262" i="4" s="1"/>
  <c r="G270" i="4"/>
  <c r="H270" i="4" s="1"/>
  <c r="G278" i="4"/>
  <c r="H278" i="4" s="1"/>
  <c r="G294" i="4"/>
  <c r="H294" i="4" s="1"/>
  <c r="G310" i="4"/>
  <c r="H310" i="4" s="1"/>
  <c r="G326" i="4"/>
  <c r="H326" i="4" s="1"/>
  <c r="G350" i="4"/>
  <c r="H350" i="4" s="1"/>
  <c r="G200" i="4"/>
  <c r="H200" i="4" s="1"/>
  <c r="G296" i="4"/>
  <c r="H296" i="4" s="1"/>
  <c r="G344" i="4"/>
  <c r="H344" i="4" s="1"/>
  <c r="G25" i="4"/>
  <c r="H25" i="4" s="1"/>
  <c r="G97" i="4"/>
  <c r="H97" i="4" s="1"/>
  <c r="G161" i="4"/>
  <c r="H161" i="4" s="1"/>
  <c r="G201" i="4"/>
  <c r="H201" i="4" s="1"/>
  <c r="G265" i="4"/>
  <c r="H265" i="4" s="1"/>
  <c r="G313" i="4"/>
  <c r="H313" i="4" s="1"/>
  <c r="G361" i="4"/>
  <c r="H361" i="4" s="1"/>
  <c r="G7" i="4"/>
  <c r="H7" i="4" s="1"/>
  <c r="G15" i="4"/>
  <c r="H15" i="4" s="1"/>
  <c r="G23" i="4"/>
  <c r="H23" i="4" s="1"/>
  <c r="G31" i="4"/>
  <c r="H31" i="4" s="1"/>
  <c r="G39" i="4"/>
  <c r="H39" i="4" s="1"/>
  <c r="G47" i="4"/>
  <c r="H47" i="4" s="1"/>
  <c r="G55" i="4"/>
  <c r="H55" i="4" s="1"/>
  <c r="G63" i="4"/>
  <c r="H63" i="4" s="1"/>
  <c r="G71" i="4"/>
  <c r="H71" i="4" s="1"/>
  <c r="G79" i="4"/>
  <c r="H79" i="4" s="1"/>
  <c r="G87" i="4"/>
  <c r="H87" i="4" s="1"/>
  <c r="G95" i="4"/>
  <c r="H95" i="4" s="1"/>
  <c r="G103" i="4"/>
  <c r="H103" i="4" s="1"/>
  <c r="G111" i="4"/>
  <c r="H111" i="4" s="1"/>
  <c r="G119" i="4"/>
  <c r="H119" i="4" s="1"/>
  <c r="G127" i="4"/>
  <c r="H127" i="4" s="1"/>
  <c r="G135" i="4"/>
  <c r="H135" i="4" s="1"/>
  <c r="G143" i="4"/>
  <c r="H143" i="4" s="1"/>
  <c r="G151" i="4"/>
  <c r="H151" i="4" s="1"/>
  <c r="G159" i="4"/>
  <c r="H159" i="4" s="1"/>
  <c r="G167" i="4"/>
  <c r="H167" i="4" s="1"/>
  <c r="G175" i="4"/>
  <c r="H175" i="4" s="1"/>
  <c r="G183" i="4"/>
  <c r="H183" i="4" s="1"/>
  <c r="G191" i="4"/>
  <c r="H191" i="4" s="1"/>
  <c r="G199" i="4"/>
  <c r="H199" i="4" s="1"/>
  <c r="G207" i="4"/>
  <c r="H207" i="4" s="1"/>
  <c r="G215" i="4"/>
  <c r="H215" i="4" s="1"/>
  <c r="G223" i="4"/>
  <c r="H223" i="4" s="1"/>
  <c r="G231" i="4"/>
  <c r="H231" i="4" s="1"/>
  <c r="G239" i="4"/>
  <c r="H239" i="4" s="1"/>
  <c r="G247" i="4"/>
  <c r="H247" i="4" s="1"/>
  <c r="G255" i="4"/>
  <c r="H255" i="4" s="1"/>
  <c r="G263" i="4"/>
  <c r="H263" i="4" s="1"/>
  <c r="G271" i="4"/>
  <c r="H271" i="4" s="1"/>
  <c r="G279" i="4"/>
  <c r="H279" i="4" s="1"/>
  <c r="G287" i="4"/>
  <c r="H287" i="4" s="1"/>
  <c r="G295" i="4"/>
  <c r="H295" i="4" s="1"/>
  <c r="G303" i="4"/>
  <c r="H303" i="4" s="1"/>
  <c r="G311" i="4"/>
  <c r="H311" i="4" s="1"/>
  <c r="G319" i="4"/>
  <c r="H319" i="4" s="1"/>
  <c r="G327" i="4"/>
  <c r="H327" i="4" s="1"/>
  <c r="G335" i="4"/>
  <c r="H335" i="4" s="1"/>
  <c r="G343" i="4"/>
  <c r="H343" i="4" s="1"/>
  <c r="G351" i="4"/>
  <c r="H351" i="4" s="1"/>
  <c r="G359" i="4"/>
  <c r="H359" i="4" s="1"/>
  <c r="G367" i="4"/>
  <c r="H367" i="4" s="1"/>
  <c r="G96" i="4"/>
  <c r="H96" i="4" s="1"/>
  <c r="G168" i="4"/>
  <c r="H168" i="4" s="1"/>
  <c r="G216" i="4"/>
  <c r="H216" i="4" s="1"/>
  <c r="G232" i="4"/>
  <c r="H232" i="4" s="1"/>
  <c r="G256" i="4"/>
  <c r="H256" i="4" s="1"/>
  <c r="G280" i="4"/>
  <c r="H280" i="4" s="1"/>
  <c r="G320" i="4"/>
  <c r="H320" i="4" s="1"/>
  <c r="G360" i="4"/>
  <c r="H360" i="4" s="1"/>
  <c r="G17" i="4"/>
  <c r="H17" i="4" s="1"/>
  <c r="G49" i="4"/>
  <c r="H49" i="4" s="1"/>
  <c r="G73" i="4"/>
  <c r="H73" i="4" s="1"/>
  <c r="G113" i="4"/>
  <c r="H113" i="4" s="1"/>
  <c r="G137" i="4"/>
  <c r="H137" i="4" s="1"/>
  <c r="G169" i="4"/>
  <c r="H169" i="4" s="1"/>
  <c r="G209" i="4"/>
  <c r="H209" i="4" s="1"/>
  <c r="G241" i="4"/>
  <c r="H241" i="4" s="1"/>
  <c r="G281" i="4"/>
  <c r="H281" i="4" s="1"/>
  <c r="G321" i="4"/>
  <c r="H321" i="4" s="1"/>
  <c r="G353" i="4"/>
  <c r="H353" i="4" s="1"/>
  <c r="G8" i="4"/>
  <c r="H8" i="4" s="1"/>
  <c r="G16" i="4"/>
  <c r="H16" i="4" s="1"/>
  <c r="G24" i="4"/>
  <c r="H24" i="4" s="1"/>
  <c r="G32" i="4"/>
  <c r="H32" i="4" s="1"/>
  <c r="G40" i="4"/>
  <c r="H40" i="4" s="1"/>
  <c r="G48" i="4"/>
  <c r="H48" i="4" s="1"/>
  <c r="G56" i="4"/>
  <c r="H56" i="4" s="1"/>
  <c r="G64" i="4"/>
  <c r="H64" i="4" s="1"/>
  <c r="G72" i="4"/>
  <c r="H72" i="4" s="1"/>
  <c r="G80" i="4"/>
  <c r="H80" i="4" s="1"/>
  <c r="G88" i="4"/>
  <c r="H88" i="4" s="1"/>
  <c r="G104" i="4"/>
  <c r="H104" i="4" s="1"/>
  <c r="G112" i="4"/>
  <c r="H112" i="4" s="1"/>
  <c r="G120" i="4"/>
  <c r="H120" i="4" s="1"/>
  <c r="G128" i="4"/>
  <c r="H128" i="4" s="1"/>
  <c r="G136" i="4"/>
  <c r="H136" i="4" s="1"/>
  <c r="G144" i="4"/>
  <c r="H144" i="4" s="1"/>
  <c r="G152" i="4"/>
  <c r="H152" i="4" s="1"/>
  <c r="G160" i="4"/>
  <c r="H160" i="4" s="1"/>
  <c r="G176" i="4"/>
  <c r="H176" i="4" s="1"/>
  <c r="G208" i="4"/>
  <c r="H208" i="4" s="1"/>
  <c r="G224" i="4"/>
  <c r="H224" i="4" s="1"/>
  <c r="G240" i="4"/>
  <c r="H240" i="4" s="1"/>
  <c r="G272" i="4"/>
  <c r="H272" i="4" s="1"/>
  <c r="G312" i="4"/>
  <c r="H312" i="4" s="1"/>
  <c r="G368" i="4"/>
  <c r="H368" i="4" s="1"/>
  <c r="G41" i="4"/>
  <c r="H41" i="4" s="1"/>
  <c r="G105" i="4"/>
  <c r="H105" i="4" s="1"/>
  <c r="G153" i="4"/>
  <c r="H153" i="4" s="1"/>
  <c r="G193" i="4"/>
  <c r="H193" i="4" s="1"/>
  <c r="G233" i="4"/>
  <c r="H233" i="4" s="1"/>
  <c r="G273" i="4"/>
  <c r="H273" i="4" s="1"/>
  <c r="G305" i="4"/>
  <c r="H305" i="4" s="1"/>
  <c r="G337" i="4"/>
  <c r="H337" i="4" s="1"/>
  <c r="H371" i="4" l="1"/>
  <c r="H37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<sst xmlns="http://schemas.openxmlformats.org/spreadsheetml/2006/main" count="65" uniqueCount="36">
  <si>
    <t>X</t>
  </si>
  <si>
    <t>Y</t>
  </si>
  <si>
    <t>X^2</t>
  </si>
  <si>
    <t>Y^2</t>
  </si>
  <si>
    <t>Xi*Yi</t>
  </si>
  <si>
    <t>Xi-Xср</t>
  </si>
  <si>
    <t>Yi-Yср</t>
  </si>
  <si>
    <t>(Xi-Xср)^2</t>
  </si>
  <si>
    <t>(Yi-Yср)^2</t>
  </si>
  <si>
    <t>(Xi-Xср)*(Yi-Yср)</t>
  </si>
  <si>
    <t>ПО ПЕРВОЙ ФОРМУЛЕ</t>
  </si>
  <si>
    <t>ПО ВТОРОЙ ФОРМУЛЕ</t>
  </si>
  <si>
    <t>n</t>
  </si>
  <si>
    <t>1множ числитель</t>
  </si>
  <si>
    <t>2множ числитель</t>
  </si>
  <si>
    <t>ПО ВСТРОЕННОЙ ФУНКЦИИ</t>
  </si>
  <si>
    <t>Дата</t>
  </si>
  <si>
    <t>Цена нефти Brent</t>
  </si>
  <si>
    <t>Коэффициент корреляции</t>
  </si>
  <si>
    <t>Цена USD_RUB (y)</t>
  </si>
  <si>
    <t>Цена нефти Brent (x)</t>
  </si>
  <si>
    <t>Y mean</t>
  </si>
  <si>
    <t>X mean</t>
  </si>
  <si>
    <t>Yi-Ymean</t>
  </si>
  <si>
    <t>Xi-Xmean</t>
  </si>
  <si>
    <t>(Xi-Xmean)^2</t>
  </si>
  <si>
    <t>(Yi-Ymean)(Xi-Xmean)</t>
  </si>
  <si>
    <t>α</t>
  </si>
  <si>
    <t>β</t>
  </si>
  <si>
    <t>Оценка Y</t>
  </si>
  <si>
    <t>Ошибка Е</t>
  </si>
  <si>
    <t>е</t>
  </si>
  <si>
    <t>Ошибка Е^2</t>
  </si>
  <si>
    <t>Поиск решений выдал тот же результат.</t>
  </si>
  <si>
    <t>ЛИНЕЙН</t>
  </si>
  <si>
    <t>Цена USD_RUB2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</si>
</sst>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"/>
    <numFmt numFmtId="165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9"/>
      <color rgb="FF333333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3" fillId="7" borderId="1" xfId="0" applyNumberFormat="1" applyFont="1" applyFill="1" applyBorder="1"/>
    <xf numFmtId="0" fontId="3" fillId="7" borderId="1" xfId="0" applyFont="1" applyFill="1" applyBorder="1"/>
    <xf numFmtId="14" fontId="0" fillId="8" borderId="1" xfId="0" applyNumberFormat="1" applyFill="1" applyBorder="1"/>
    <xf numFmtId="14" fontId="0" fillId="0" borderId="1" xfId="0" applyNumberFormat="1" applyBorder="1"/>
    <xf numFmtId="14" fontId="0" fillId="8" borderId="2" xfId="0" applyNumberForma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2" fillId="10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4" xfId="0" applyBorder="1"/>
    <xf numFmtId="0" fontId="1" fillId="10" borderId="4" xfId="0" applyFont="1" applyFill="1" applyBorder="1"/>
    <xf numFmtId="0" fontId="5" fillId="10" borderId="4" xfId="0" applyFont="1" applyFill="1" applyBorder="1"/>
    <xf numFmtId="0" fontId="0" fillId="9" borderId="4" xfId="0" applyFill="1" applyBorder="1"/>
    <xf numFmtId="0" fontId="6" fillId="9" borderId="4" xfId="0" applyFont="1" applyFill="1" applyBorder="1"/>
    <xf numFmtId="0" fontId="0" fillId="0" borderId="0" xfId="0" applyFill="1" applyBorder="1" applyAlignment="1"/>
    <xf numFmtId="0" fontId="0" fillId="0" borderId="0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64" fontId="1" fillId="5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Обычный" xfId="0" builtinId="0"/>
  </cellStyles>
  <dxfs count="67">
    <dxf>
      <numFmt numFmtId="165" formatCode="0.000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left style="thin">
          <color theme="9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USD_RUB</a:t>
            </a:r>
            <a:r>
              <a:rPr lang="en-US" baseline="0"/>
              <a:t> </a:t>
            </a:r>
            <a:r>
              <a:rPr lang="ru-RU" baseline="0"/>
              <a:t>от</a:t>
            </a:r>
            <a:r>
              <a:rPr lang="en-US" baseline="0"/>
              <a:t> Brent</a:t>
            </a:r>
            <a:r>
              <a:rPr lang="ru-RU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181496062992128"/>
                  <c:y val="-0.35059456109652959"/>
                </c:manualLayout>
              </c:layout>
              <c:numFmt formatCode="Основной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'Курс-нефть коррел'!$B$2:$B$370</c:f>
              <c:numCache>
                <c:formatCode>Основной</c:formatCode>
                <c:ptCount val="369"/>
                <c:pt idx="0">
                  <c:v>84.86</c:v>
                </c:pt>
                <c:pt idx="1">
                  <c:v>82.39</c:v>
                </c:pt>
                <c:pt idx="2">
                  <c:v>79.28</c:v>
                </c:pt>
                <c:pt idx="3">
                  <c:v>78.09</c:v>
                </c:pt>
                <c:pt idx="4">
                  <c:v>75.34</c:v>
                </c:pt>
                <c:pt idx="5">
                  <c:v>72.92</c:v>
                </c:pt>
                <c:pt idx="6">
                  <c:v>72.61</c:v>
                </c:pt>
                <c:pt idx="7">
                  <c:v>72.7</c:v>
                </c:pt>
                <c:pt idx="8">
                  <c:v>65.180000000000007</c:v>
                </c:pt>
                <c:pt idx="9">
                  <c:v>70.59</c:v>
                </c:pt>
                <c:pt idx="10">
                  <c:v>70.7</c:v>
                </c:pt>
                <c:pt idx="11">
                  <c:v>76.33</c:v>
                </c:pt>
                <c:pt idx="12">
                  <c:v>74.099999999999994</c:v>
                </c:pt>
                <c:pt idx="13">
                  <c:v>73.59</c:v>
                </c:pt>
                <c:pt idx="14">
                  <c:v>75.55</c:v>
                </c:pt>
                <c:pt idx="15">
                  <c:v>76.17</c:v>
                </c:pt>
                <c:pt idx="16">
                  <c:v>76.180000000000007</c:v>
                </c:pt>
                <c:pt idx="17">
                  <c:v>73.510000000000005</c:v>
                </c:pt>
                <c:pt idx="18">
                  <c:v>72.69</c:v>
                </c:pt>
                <c:pt idx="19">
                  <c:v>71.89</c:v>
                </c:pt>
                <c:pt idx="20">
                  <c:v>69.63</c:v>
                </c:pt>
                <c:pt idx="21">
                  <c:v>66.44</c:v>
                </c:pt>
                <c:pt idx="22">
                  <c:v>68.709999999999994</c:v>
                </c:pt>
                <c:pt idx="23">
                  <c:v>68.28</c:v>
                </c:pt>
                <c:pt idx="24">
                  <c:v>67.25</c:v>
                </c:pt>
                <c:pt idx="25">
                  <c:v>66.11</c:v>
                </c:pt>
                <c:pt idx="26">
                  <c:v>66.77</c:v>
                </c:pt>
                <c:pt idx="27">
                  <c:v>62.95</c:v>
                </c:pt>
                <c:pt idx="28">
                  <c:v>64.86</c:v>
                </c:pt>
                <c:pt idx="29">
                  <c:v>64.569999999999993</c:v>
                </c:pt>
                <c:pt idx="30">
                  <c:v>64.53</c:v>
                </c:pt>
                <c:pt idx="31">
                  <c:v>69.22</c:v>
                </c:pt>
                <c:pt idx="32">
                  <c:v>69.36</c:v>
                </c:pt>
                <c:pt idx="33">
                  <c:v>66.13</c:v>
                </c:pt>
                <c:pt idx="34">
                  <c:v>62.91</c:v>
                </c:pt>
                <c:pt idx="35">
                  <c:v>62.43</c:v>
                </c:pt>
                <c:pt idx="36">
                  <c:v>59.34</c:v>
                </c:pt>
                <c:pt idx="37">
                  <c:v>55.88</c:v>
                </c:pt>
                <c:pt idx="38">
                  <c:v>55.41</c:v>
                </c:pt>
                <c:pt idx="39">
                  <c:v>55.1</c:v>
                </c:pt>
                <c:pt idx="40">
                  <c:v>55.99</c:v>
                </c:pt>
                <c:pt idx="41">
                  <c:v>51.8</c:v>
                </c:pt>
                <c:pt idx="42">
                  <c:v>51.29</c:v>
                </c:pt>
                <c:pt idx="43">
                  <c:v>52.26</c:v>
                </c:pt>
                <c:pt idx="44">
                  <c:v>49.97</c:v>
                </c:pt>
                <c:pt idx="45">
                  <c:v>49.25</c:v>
                </c:pt>
                <c:pt idx="46">
                  <c:v>48.18</c:v>
                </c:pt>
                <c:pt idx="47">
                  <c:v>44.96</c:v>
                </c:pt>
                <c:pt idx="48">
                  <c:v>42.78</c:v>
                </c:pt>
                <c:pt idx="49">
                  <c:v>39.450000000000003</c:v>
                </c:pt>
                <c:pt idx="50">
                  <c:v>37.46</c:v>
                </c:pt>
                <c:pt idx="51">
                  <c:v>41.77</c:v>
                </c:pt>
                <c:pt idx="52">
                  <c:v>42.93</c:v>
                </c:pt>
                <c:pt idx="53">
                  <c:v>42.85</c:v>
                </c:pt>
                <c:pt idx="54">
                  <c:v>39.270000000000003</c:v>
                </c:pt>
                <c:pt idx="55">
                  <c:v>41.92</c:v>
                </c:pt>
                <c:pt idx="56">
                  <c:v>43.15</c:v>
                </c:pt>
                <c:pt idx="57">
                  <c:v>39.83</c:v>
                </c:pt>
                <c:pt idx="58">
                  <c:v>42.66</c:v>
                </c:pt>
                <c:pt idx="59">
                  <c:v>45.05</c:v>
                </c:pt>
                <c:pt idx="60">
                  <c:v>44.35</c:v>
                </c:pt>
                <c:pt idx="61">
                  <c:v>44.8</c:v>
                </c:pt>
                <c:pt idx="62">
                  <c:v>44.4</c:v>
                </c:pt>
                <c:pt idx="63">
                  <c:v>43.3</c:v>
                </c:pt>
                <c:pt idx="64">
                  <c:v>43.34</c:v>
                </c:pt>
                <c:pt idx="65">
                  <c:v>43.14</c:v>
                </c:pt>
                <c:pt idx="66">
                  <c:v>43.24</c:v>
                </c:pt>
                <c:pt idx="67">
                  <c:v>42.8</c:v>
                </c:pt>
                <c:pt idx="68">
                  <c:v>41.02</c:v>
                </c:pt>
                <c:pt idx="69">
                  <c:v>42.19</c:v>
                </c:pt>
                <c:pt idx="70">
                  <c:v>38.729999999999997</c:v>
                </c:pt>
                <c:pt idx="71">
                  <c:v>42.3</c:v>
                </c:pt>
                <c:pt idx="72">
                  <c:v>35.33</c:v>
                </c:pt>
                <c:pt idx="73">
                  <c:v>35.130000000000003</c:v>
                </c:pt>
                <c:pt idx="74">
                  <c:v>32.5</c:v>
                </c:pt>
                <c:pt idx="75">
                  <c:v>30.97</c:v>
                </c:pt>
                <c:pt idx="76">
                  <c:v>26.44</c:v>
                </c:pt>
                <c:pt idx="77">
                  <c:v>21.44</c:v>
                </c:pt>
                <c:pt idx="78">
                  <c:v>28.08</c:v>
                </c:pt>
                <c:pt idx="79">
                  <c:v>31.48</c:v>
                </c:pt>
                <c:pt idx="80">
                  <c:v>34.11</c:v>
                </c:pt>
                <c:pt idx="81">
                  <c:v>24.93</c:v>
                </c:pt>
                <c:pt idx="82">
                  <c:v>26.98</c:v>
                </c:pt>
                <c:pt idx="83">
                  <c:v>33.85</c:v>
                </c:pt>
                <c:pt idx="84">
                  <c:v>45.27</c:v>
                </c:pt>
                <c:pt idx="85">
                  <c:v>50.52</c:v>
                </c:pt>
                <c:pt idx="86">
                  <c:v>58.5</c:v>
                </c:pt>
                <c:pt idx="87">
                  <c:v>57.32</c:v>
                </c:pt>
                <c:pt idx="88">
                  <c:v>54.47</c:v>
                </c:pt>
                <c:pt idx="89">
                  <c:v>58.16</c:v>
                </c:pt>
                <c:pt idx="90">
                  <c:v>60.69</c:v>
                </c:pt>
                <c:pt idx="91">
                  <c:v>64.849999999999994</c:v>
                </c:pt>
                <c:pt idx="92">
                  <c:v>64.98</c:v>
                </c:pt>
                <c:pt idx="93">
                  <c:v>68.599999999999994</c:v>
                </c:pt>
                <c:pt idx="94">
                  <c:v>68.16</c:v>
                </c:pt>
                <c:pt idx="95">
                  <c:v>66.14</c:v>
                </c:pt>
                <c:pt idx="96">
                  <c:v>65.22</c:v>
                </c:pt>
                <c:pt idx="97">
                  <c:v>64.39</c:v>
                </c:pt>
                <c:pt idx="98">
                  <c:v>62.43</c:v>
                </c:pt>
                <c:pt idx="99">
                  <c:v>63.39</c:v>
                </c:pt>
                <c:pt idx="100">
                  <c:v>63.3</c:v>
                </c:pt>
                <c:pt idx="101">
                  <c:v>62.51</c:v>
                </c:pt>
                <c:pt idx="102">
                  <c:v>61.69</c:v>
                </c:pt>
                <c:pt idx="103">
                  <c:v>62.02</c:v>
                </c:pt>
                <c:pt idx="104">
                  <c:v>59.42</c:v>
                </c:pt>
                <c:pt idx="105">
                  <c:v>60.51</c:v>
                </c:pt>
                <c:pt idx="106">
                  <c:v>58.37</c:v>
                </c:pt>
                <c:pt idx="107">
                  <c:v>61.91</c:v>
                </c:pt>
                <c:pt idx="108">
                  <c:v>64.28</c:v>
                </c:pt>
                <c:pt idx="109">
                  <c:v>60.22</c:v>
                </c:pt>
                <c:pt idx="110">
                  <c:v>61.54</c:v>
                </c:pt>
                <c:pt idx="111">
                  <c:v>60.43</c:v>
                </c:pt>
                <c:pt idx="112">
                  <c:v>59.34</c:v>
                </c:pt>
                <c:pt idx="113">
                  <c:v>58.64</c:v>
                </c:pt>
                <c:pt idx="114">
                  <c:v>58.53</c:v>
                </c:pt>
                <c:pt idx="115">
                  <c:v>61.89</c:v>
                </c:pt>
                <c:pt idx="116">
                  <c:v>63.46</c:v>
                </c:pt>
                <c:pt idx="117">
                  <c:v>62.47</c:v>
                </c:pt>
                <c:pt idx="118">
                  <c:v>66.72</c:v>
                </c:pt>
                <c:pt idx="119">
                  <c:v>64.23</c:v>
                </c:pt>
                <c:pt idx="120">
                  <c:v>66.55</c:v>
                </c:pt>
                <c:pt idx="121">
                  <c:v>65.2</c:v>
                </c:pt>
                <c:pt idx="122">
                  <c:v>62.01</c:v>
                </c:pt>
                <c:pt idx="123">
                  <c:v>63.29</c:v>
                </c:pt>
                <c:pt idx="124">
                  <c:v>64.489999999999995</c:v>
                </c:pt>
                <c:pt idx="125">
                  <c:v>68.69</c:v>
                </c:pt>
                <c:pt idx="126">
                  <c:v>72.209999999999994</c:v>
                </c:pt>
                <c:pt idx="127">
                  <c:v>70.62</c:v>
                </c:pt>
                <c:pt idx="128">
                  <c:v>70.849999999999994</c:v>
                </c:pt>
                <c:pt idx="129">
                  <c:v>72.150000000000006</c:v>
                </c:pt>
                <c:pt idx="130">
                  <c:v>71.97</c:v>
                </c:pt>
                <c:pt idx="131">
                  <c:v>71.55</c:v>
                </c:pt>
                <c:pt idx="132">
                  <c:v>70.34</c:v>
                </c:pt>
                <c:pt idx="133">
                  <c:v>68.39</c:v>
                </c:pt>
                <c:pt idx="134">
                  <c:v>67.03</c:v>
                </c:pt>
                <c:pt idx="135">
                  <c:v>67.16</c:v>
                </c:pt>
                <c:pt idx="136">
                  <c:v>65.739999999999995</c:v>
                </c:pt>
                <c:pt idx="137">
                  <c:v>65.069999999999993</c:v>
                </c:pt>
                <c:pt idx="138">
                  <c:v>67.12</c:v>
                </c:pt>
                <c:pt idx="139">
                  <c:v>66.25</c:v>
                </c:pt>
                <c:pt idx="140">
                  <c:v>62.1</c:v>
                </c:pt>
                <c:pt idx="141">
                  <c:v>62.75</c:v>
                </c:pt>
                <c:pt idx="142">
                  <c:v>61.64</c:v>
                </c:pt>
                <c:pt idx="143">
                  <c:v>62.7</c:v>
                </c:pt>
                <c:pt idx="144">
                  <c:v>60.48</c:v>
                </c:pt>
                <c:pt idx="145">
                  <c:v>57.06</c:v>
                </c:pt>
                <c:pt idx="146">
                  <c:v>52.2</c:v>
                </c:pt>
                <c:pt idx="147">
                  <c:v>53.82</c:v>
                </c:pt>
                <c:pt idx="148">
                  <c:v>60.28</c:v>
                </c:pt>
                <c:pt idx="149">
                  <c:v>61.67</c:v>
                </c:pt>
                <c:pt idx="150">
                  <c:v>58.71</c:v>
                </c:pt>
                <c:pt idx="151">
                  <c:v>58.8</c:v>
                </c:pt>
                <c:pt idx="152">
                  <c:v>66.760000000000005</c:v>
                </c:pt>
                <c:pt idx="153">
                  <c:v>70.180000000000007</c:v>
                </c:pt>
                <c:pt idx="154">
                  <c:v>72.83</c:v>
                </c:pt>
                <c:pt idx="155">
                  <c:v>77.62</c:v>
                </c:pt>
                <c:pt idx="156">
                  <c:v>79.78</c:v>
                </c:pt>
                <c:pt idx="157">
                  <c:v>80.430000000000007</c:v>
                </c:pt>
                <c:pt idx="158">
                  <c:v>84.16</c:v>
                </c:pt>
                <c:pt idx="159">
                  <c:v>82.72</c:v>
                </c:pt>
                <c:pt idx="160">
                  <c:v>78.8</c:v>
                </c:pt>
                <c:pt idx="161">
                  <c:v>78.09</c:v>
                </c:pt>
                <c:pt idx="162">
                  <c:v>76.83</c:v>
                </c:pt>
                <c:pt idx="163">
                  <c:v>77.42</c:v>
                </c:pt>
                <c:pt idx="164">
                  <c:v>75.819999999999993</c:v>
                </c:pt>
                <c:pt idx="165">
                  <c:v>71.83</c:v>
                </c:pt>
                <c:pt idx="166">
                  <c:v>72.81</c:v>
                </c:pt>
                <c:pt idx="167">
                  <c:v>73.209999999999994</c:v>
                </c:pt>
                <c:pt idx="168">
                  <c:v>74.290000000000006</c:v>
                </c:pt>
                <c:pt idx="169">
                  <c:v>73.069999999999993</c:v>
                </c:pt>
                <c:pt idx="170">
                  <c:v>75.33</c:v>
                </c:pt>
                <c:pt idx="171">
                  <c:v>77.11</c:v>
                </c:pt>
                <c:pt idx="172">
                  <c:v>79.44</c:v>
                </c:pt>
                <c:pt idx="173">
                  <c:v>75.55</c:v>
                </c:pt>
                <c:pt idx="174">
                  <c:v>73.44</c:v>
                </c:pt>
                <c:pt idx="175">
                  <c:v>76.459999999999994</c:v>
                </c:pt>
                <c:pt idx="176">
                  <c:v>76.790000000000006</c:v>
                </c:pt>
                <c:pt idx="177">
                  <c:v>76.44</c:v>
                </c:pt>
                <c:pt idx="178">
                  <c:v>78.510000000000005</c:v>
                </c:pt>
                <c:pt idx="179">
                  <c:v>77.12</c:v>
                </c:pt>
                <c:pt idx="180">
                  <c:v>74.87</c:v>
                </c:pt>
                <c:pt idx="181">
                  <c:v>74.64</c:v>
                </c:pt>
                <c:pt idx="182">
                  <c:v>74.06</c:v>
                </c:pt>
                <c:pt idx="183">
                  <c:v>72.58</c:v>
                </c:pt>
                <c:pt idx="184">
                  <c:v>67.11</c:v>
                </c:pt>
                <c:pt idx="185">
                  <c:v>70.27</c:v>
                </c:pt>
                <c:pt idx="186">
                  <c:v>70.45</c:v>
                </c:pt>
                <c:pt idx="187">
                  <c:v>66.209999999999994</c:v>
                </c:pt>
                <c:pt idx="188">
                  <c:v>65.489999999999995</c:v>
                </c:pt>
                <c:pt idx="189">
                  <c:v>64.37</c:v>
                </c:pt>
                <c:pt idx="190">
                  <c:v>67.31</c:v>
                </c:pt>
                <c:pt idx="191">
                  <c:v>64.84</c:v>
                </c:pt>
                <c:pt idx="192">
                  <c:v>62.79</c:v>
                </c:pt>
                <c:pt idx="193">
                  <c:v>68.58</c:v>
                </c:pt>
                <c:pt idx="194">
                  <c:v>70.52</c:v>
                </c:pt>
                <c:pt idx="195">
                  <c:v>68.61</c:v>
                </c:pt>
                <c:pt idx="196">
                  <c:v>69.87</c:v>
                </c:pt>
                <c:pt idx="197">
                  <c:v>67.62</c:v>
                </c:pt>
                <c:pt idx="198">
                  <c:v>66.87</c:v>
                </c:pt>
                <c:pt idx="199">
                  <c:v>65.25</c:v>
                </c:pt>
                <c:pt idx="200">
                  <c:v>63.23</c:v>
                </c:pt>
                <c:pt idx="201">
                  <c:v>63.4</c:v>
                </c:pt>
                <c:pt idx="202">
                  <c:v>63.73</c:v>
                </c:pt>
                <c:pt idx="203">
                  <c:v>63.86</c:v>
                </c:pt>
                <c:pt idx="204">
                  <c:v>62.72</c:v>
                </c:pt>
                <c:pt idx="205">
                  <c:v>63.52</c:v>
                </c:pt>
                <c:pt idx="206">
                  <c:v>62.07</c:v>
                </c:pt>
                <c:pt idx="207">
                  <c:v>60.44</c:v>
                </c:pt>
                <c:pt idx="208">
                  <c:v>57.75</c:v>
                </c:pt>
                <c:pt idx="209">
                  <c:v>57.17</c:v>
                </c:pt>
                <c:pt idx="210">
                  <c:v>55.62</c:v>
                </c:pt>
                <c:pt idx="211">
                  <c:v>57.54</c:v>
                </c:pt>
                <c:pt idx="212">
                  <c:v>56.86</c:v>
                </c:pt>
                <c:pt idx="213">
                  <c:v>55.62</c:v>
                </c:pt>
                <c:pt idx="214">
                  <c:v>53.78</c:v>
                </c:pt>
                <c:pt idx="215">
                  <c:v>52.75</c:v>
                </c:pt>
                <c:pt idx="216">
                  <c:v>52.41</c:v>
                </c:pt>
                <c:pt idx="217">
                  <c:v>52.72</c:v>
                </c:pt>
                <c:pt idx="218">
                  <c:v>52.1</c:v>
                </c:pt>
                <c:pt idx="219">
                  <c:v>52.42</c:v>
                </c:pt>
                <c:pt idx="220">
                  <c:v>52.52</c:v>
                </c:pt>
                <c:pt idx="221">
                  <c:v>48.06</c:v>
                </c:pt>
                <c:pt idx="222">
                  <c:v>48.91</c:v>
                </c:pt>
                <c:pt idx="223">
                  <c:v>46.71</c:v>
                </c:pt>
                <c:pt idx="224">
                  <c:v>47.92</c:v>
                </c:pt>
                <c:pt idx="225">
                  <c:v>45.54</c:v>
                </c:pt>
                <c:pt idx="226">
                  <c:v>47.37</c:v>
                </c:pt>
                <c:pt idx="227">
                  <c:v>48.15</c:v>
                </c:pt>
                <c:pt idx="228">
                  <c:v>49.95</c:v>
                </c:pt>
                <c:pt idx="229">
                  <c:v>52.15</c:v>
                </c:pt>
                <c:pt idx="230">
                  <c:v>53.61</c:v>
                </c:pt>
                <c:pt idx="231">
                  <c:v>50.84</c:v>
                </c:pt>
                <c:pt idx="232">
                  <c:v>49.1</c:v>
                </c:pt>
                <c:pt idx="233">
                  <c:v>51.73</c:v>
                </c:pt>
                <c:pt idx="234">
                  <c:v>51.96</c:v>
                </c:pt>
                <c:pt idx="235">
                  <c:v>55.89</c:v>
                </c:pt>
                <c:pt idx="236">
                  <c:v>55.24</c:v>
                </c:pt>
                <c:pt idx="237">
                  <c:v>52.83</c:v>
                </c:pt>
                <c:pt idx="238">
                  <c:v>50.8</c:v>
                </c:pt>
                <c:pt idx="239">
                  <c:v>51.76</c:v>
                </c:pt>
                <c:pt idx="240">
                  <c:v>51.37</c:v>
                </c:pt>
                <c:pt idx="241">
                  <c:v>55.9</c:v>
                </c:pt>
                <c:pt idx="242">
                  <c:v>55.99</c:v>
                </c:pt>
                <c:pt idx="243">
                  <c:v>55.81</c:v>
                </c:pt>
                <c:pt idx="244">
                  <c:v>56.7</c:v>
                </c:pt>
                <c:pt idx="245">
                  <c:v>56.81</c:v>
                </c:pt>
                <c:pt idx="246">
                  <c:v>55.52</c:v>
                </c:pt>
                <c:pt idx="247">
                  <c:v>55.49</c:v>
                </c:pt>
                <c:pt idx="248">
                  <c:v>55.45</c:v>
                </c:pt>
                <c:pt idx="249">
                  <c:v>57.1</c:v>
                </c:pt>
                <c:pt idx="250">
                  <c:v>56.82</c:v>
                </c:pt>
                <c:pt idx="251">
                  <c:v>55.16</c:v>
                </c:pt>
                <c:pt idx="252">
                  <c:v>55.21</c:v>
                </c:pt>
                <c:pt idx="253">
                  <c:v>54.33</c:v>
                </c:pt>
                <c:pt idx="254">
                  <c:v>54.46</c:v>
                </c:pt>
                <c:pt idx="255">
                  <c:v>47.24</c:v>
                </c:pt>
                <c:pt idx="256">
                  <c:v>46.86</c:v>
                </c:pt>
                <c:pt idx="257">
                  <c:v>44.75</c:v>
                </c:pt>
                <c:pt idx="258">
                  <c:v>45.58</c:v>
                </c:pt>
                <c:pt idx="259">
                  <c:v>49.71</c:v>
                </c:pt>
                <c:pt idx="260">
                  <c:v>51.78</c:v>
                </c:pt>
                <c:pt idx="261">
                  <c:v>51.95</c:v>
                </c:pt>
                <c:pt idx="262">
                  <c:v>51.93</c:v>
                </c:pt>
                <c:pt idx="263">
                  <c:v>49.06</c:v>
                </c:pt>
                <c:pt idx="264">
                  <c:v>45.89</c:v>
                </c:pt>
                <c:pt idx="265">
                  <c:v>45.77</c:v>
                </c:pt>
                <c:pt idx="266">
                  <c:v>48.01</c:v>
                </c:pt>
                <c:pt idx="267">
                  <c:v>46.83</c:v>
                </c:pt>
                <c:pt idx="268">
                  <c:v>49.92</c:v>
                </c:pt>
                <c:pt idx="269">
                  <c:v>50.88</c:v>
                </c:pt>
                <c:pt idx="270">
                  <c:v>46.97</c:v>
                </c:pt>
                <c:pt idx="271">
                  <c:v>44.27</c:v>
                </c:pt>
                <c:pt idx="272">
                  <c:v>42.46</c:v>
                </c:pt>
                <c:pt idx="273">
                  <c:v>45.69</c:v>
                </c:pt>
                <c:pt idx="274">
                  <c:v>47.61</c:v>
                </c:pt>
                <c:pt idx="275">
                  <c:v>46.76</c:v>
                </c:pt>
                <c:pt idx="276">
                  <c:v>50.35</c:v>
                </c:pt>
                <c:pt idx="277">
                  <c:v>48.41</c:v>
                </c:pt>
                <c:pt idx="278">
                  <c:v>49.17</c:v>
                </c:pt>
                <c:pt idx="279">
                  <c:v>50.54</c:v>
                </c:pt>
                <c:pt idx="280">
                  <c:v>49.64</c:v>
                </c:pt>
                <c:pt idx="281">
                  <c:v>49.32</c:v>
                </c:pt>
                <c:pt idx="282">
                  <c:v>48.72</c:v>
                </c:pt>
                <c:pt idx="283">
                  <c:v>47.83</c:v>
                </c:pt>
                <c:pt idx="284">
                  <c:v>45.37</c:v>
                </c:pt>
                <c:pt idx="285">
                  <c:v>48.13</c:v>
                </c:pt>
                <c:pt idx="286">
                  <c:v>45.11</c:v>
                </c:pt>
                <c:pt idx="287">
                  <c:v>43.1</c:v>
                </c:pt>
                <c:pt idx="288">
                  <c:v>41.94</c:v>
                </c:pt>
                <c:pt idx="289">
                  <c:v>38.67</c:v>
                </c:pt>
                <c:pt idx="290">
                  <c:v>40.44</c:v>
                </c:pt>
                <c:pt idx="291">
                  <c:v>41.2</c:v>
                </c:pt>
                <c:pt idx="292">
                  <c:v>40.39</c:v>
                </c:pt>
                <c:pt idx="293">
                  <c:v>38.72</c:v>
                </c:pt>
                <c:pt idx="294">
                  <c:v>35.1</c:v>
                </c:pt>
                <c:pt idx="295">
                  <c:v>33.01</c:v>
                </c:pt>
                <c:pt idx="296">
                  <c:v>33.36</c:v>
                </c:pt>
                <c:pt idx="297">
                  <c:v>34.06</c:v>
                </c:pt>
                <c:pt idx="298">
                  <c:v>34.74</c:v>
                </c:pt>
                <c:pt idx="299">
                  <c:v>32.18</c:v>
                </c:pt>
                <c:pt idx="300">
                  <c:v>28.94</c:v>
                </c:pt>
                <c:pt idx="301">
                  <c:v>33.549999999999997</c:v>
                </c:pt>
                <c:pt idx="302">
                  <c:v>37.28</c:v>
                </c:pt>
                <c:pt idx="303">
                  <c:v>37.89</c:v>
                </c:pt>
                <c:pt idx="304">
                  <c:v>36.880000000000003</c:v>
                </c:pt>
                <c:pt idx="305">
                  <c:v>37.93</c:v>
                </c:pt>
                <c:pt idx="306">
                  <c:v>43</c:v>
                </c:pt>
                <c:pt idx="307">
                  <c:v>44.86</c:v>
                </c:pt>
                <c:pt idx="308">
                  <c:v>44.66</c:v>
                </c:pt>
                <c:pt idx="309">
                  <c:v>43.61</c:v>
                </c:pt>
                <c:pt idx="310">
                  <c:v>47.42</c:v>
                </c:pt>
                <c:pt idx="311">
                  <c:v>49.56</c:v>
                </c:pt>
                <c:pt idx="312">
                  <c:v>47.99</c:v>
                </c:pt>
                <c:pt idx="313">
                  <c:v>50.46</c:v>
                </c:pt>
                <c:pt idx="314">
                  <c:v>52.65</c:v>
                </c:pt>
                <c:pt idx="315">
                  <c:v>48.13</c:v>
                </c:pt>
                <c:pt idx="316">
                  <c:v>48.6</c:v>
                </c:pt>
                <c:pt idx="317">
                  <c:v>47.47</c:v>
                </c:pt>
                <c:pt idx="318">
                  <c:v>48.14</c:v>
                </c:pt>
                <c:pt idx="319">
                  <c:v>49.61</c:v>
                </c:pt>
                <c:pt idx="320">
                  <c:v>50.05</c:v>
                </c:pt>
                <c:pt idx="321">
                  <c:v>45.46</c:v>
                </c:pt>
                <c:pt idx="322">
                  <c:v>49.03</c:v>
                </c:pt>
                <c:pt idx="323">
                  <c:v>48.61</c:v>
                </c:pt>
                <c:pt idx="324">
                  <c:v>52.21</c:v>
                </c:pt>
                <c:pt idx="325">
                  <c:v>54.62</c:v>
                </c:pt>
                <c:pt idx="326">
                  <c:v>57.1</c:v>
                </c:pt>
                <c:pt idx="327">
                  <c:v>58.73</c:v>
                </c:pt>
                <c:pt idx="328">
                  <c:v>60.32</c:v>
                </c:pt>
                <c:pt idx="329">
                  <c:v>63.26</c:v>
                </c:pt>
                <c:pt idx="330">
                  <c:v>63.02</c:v>
                </c:pt>
                <c:pt idx="331">
                  <c:v>63.87</c:v>
                </c:pt>
                <c:pt idx="332">
                  <c:v>63.31</c:v>
                </c:pt>
                <c:pt idx="333">
                  <c:v>65.56</c:v>
                </c:pt>
                <c:pt idx="334">
                  <c:v>65.37</c:v>
                </c:pt>
                <c:pt idx="335">
                  <c:v>66.81</c:v>
                </c:pt>
                <c:pt idx="336">
                  <c:v>65.39</c:v>
                </c:pt>
                <c:pt idx="337">
                  <c:v>66.459999999999994</c:v>
                </c:pt>
                <c:pt idx="338">
                  <c:v>65.28</c:v>
                </c:pt>
                <c:pt idx="339">
                  <c:v>63.45</c:v>
                </c:pt>
                <c:pt idx="340">
                  <c:v>57.87</c:v>
                </c:pt>
                <c:pt idx="341">
                  <c:v>54.95</c:v>
                </c:pt>
                <c:pt idx="342">
                  <c:v>56.41</c:v>
                </c:pt>
                <c:pt idx="343">
                  <c:v>55.32</c:v>
                </c:pt>
                <c:pt idx="344">
                  <c:v>54.67</c:v>
                </c:pt>
                <c:pt idx="345">
                  <c:v>59.73</c:v>
                </c:pt>
                <c:pt idx="346">
                  <c:v>62.58</c:v>
                </c:pt>
                <c:pt idx="347">
                  <c:v>60.22</c:v>
                </c:pt>
                <c:pt idx="348">
                  <c:v>61.52</c:v>
                </c:pt>
                <c:pt idx="349">
                  <c:v>57.8</c:v>
                </c:pt>
                <c:pt idx="350">
                  <c:v>52.99</c:v>
                </c:pt>
                <c:pt idx="351">
                  <c:v>48.79</c:v>
                </c:pt>
                <c:pt idx="352">
                  <c:v>50.17</c:v>
                </c:pt>
                <c:pt idx="353">
                  <c:v>50.11</c:v>
                </c:pt>
                <c:pt idx="354">
                  <c:v>56.42</c:v>
                </c:pt>
                <c:pt idx="355">
                  <c:v>59.45</c:v>
                </c:pt>
                <c:pt idx="356">
                  <c:v>61.38</c:v>
                </c:pt>
                <c:pt idx="357">
                  <c:v>61.85</c:v>
                </c:pt>
                <c:pt idx="358">
                  <c:v>69.069999999999993</c:v>
                </c:pt>
                <c:pt idx="359">
                  <c:v>70.150000000000006</c:v>
                </c:pt>
                <c:pt idx="360">
                  <c:v>80.36</c:v>
                </c:pt>
                <c:pt idx="361">
                  <c:v>79.41</c:v>
                </c:pt>
                <c:pt idx="362">
                  <c:v>83.39</c:v>
                </c:pt>
                <c:pt idx="363">
                  <c:v>85.86</c:v>
                </c:pt>
                <c:pt idx="364">
                  <c:v>86.13</c:v>
                </c:pt>
                <c:pt idx="365">
                  <c:v>86.16</c:v>
                </c:pt>
                <c:pt idx="366">
                  <c:v>90.21</c:v>
                </c:pt>
                <c:pt idx="367">
                  <c:v>92.31</c:v>
                </c:pt>
                <c:pt idx="368">
                  <c:v>97</c:v>
                </c:pt>
              </c:numCache>
            </c:numRef>
          </c:xVal>
          <c:yVal>
            <c:numRef>
              <c:f>'Курс-нефть коррел'!$C$2:$C$370</c:f>
              <c:numCache>
                <c:formatCode>Основной</c:formatCode>
                <c:ptCount val="369"/>
                <c:pt idx="0">
                  <c:v>71.028300000000002</c:v>
                </c:pt>
                <c:pt idx="1">
                  <c:v>71.889200000000002</c:v>
                </c:pt>
                <c:pt idx="2">
                  <c:v>72.725399999999993</c:v>
                </c:pt>
                <c:pt idx="3">
                  <c:v>72.735799999999998</c:v>
                </c:pt>
                <c:pt idx="4">
                  <c:v>72.862799999999993</c:v>
                </c:pt>
                <c:pt idx="5">
                  <c:v>73.187899999999999</c:v>
                </c:pt>
                <c:pt idx="6">
                  <c:v>72.730999999999995</c:v>
                </c:pt>
                <c:pt idx="7">
                  <c:v>73.550299999999993</c:v>
                </c:pt>
                <c:pt idx="8">
                  <c:v>74.264600000000002</c:v>
                </c:pt>
                <c:pt idx="9">
                  <c:v>73.219300000000004</c:v>
                </c:pt>
                <c:pt idx="10">
                  <c:v>73.4602</c:v>
                </c:pt>
                <c:pt idx="11">
                  <c:v>73.140900000000002</c:v>
                </c:pt>
                <c:pt idx="12">
                  <c:v>73.742599999999996</c:v>
                </c:pt>
                <c:pt idx="13">
                  <c:v>74.084000000000003</c:v>
                </c:pt>
                <c:pt idx="14">
                  <c:v>74.355500000000006</c:v>
                </c:pt>
                <c:pt idx="15">
                  <c:v>73.257000000000005</c:v>
                </c:pt>
                <c:pt idx="16">
                  <c:v>72.204700000000003</c:v>
                </c:pt>
                <c:pt idx="17">
                  <c:v>72.817499999999995</c:v>
                </c:pt>
                <c:pt idx="18">
                  <c:v>72.1126</c:v>
                </c:pt>
                <c:pt idx="19">
                  <c:v>72.787800000000004</c:v>
                </c:pt>
                <c:pt idx="20">
                  <c:v>73.164599999999993</c:v>
                </c:pt>
                <c:pt idx="21">
                  <c:v>73.622200000000007</c:v>
                </c:pt>
                <c:pt idx="22">
                  <c:v>74.007900000000006</c:v>
                </c:pt>
                <c:pt idx="23">
                  <c:v>73.795500000000004</c:v>
                </c:pt>
                <c:pt idx="24">
                  <c:v>75.207300000000004</c:v>
                </c:pt>
                <c:pt idx="25">
                  <c:v>74.980599999999995</c:v>
                </c:pt>
                <c:pt idx="26">
                  <c:v>75.826800000000006</c:v>
                </c:pt>
                <c:pt idx="27">
                  <c:v>77.3964</c:v>
                </c:pt>
                <c:pt idx="28">
                  <c:v>76.516000000000005</c:v>
                </c:pt>
                <c:pt idx="29">
                  <c:v>75.663300000000007</c:v>
                </c:pt>
                <c:pt idx="30">
                  <c:v>74.121300000000005</c:v>
                </c:pt>
                <c:pt idx="31">
                  <c:v>73.333500000000001</c:v>
                </c:pt>
                <c:pt idx="32">
                  <c:v>74.228700000000003</c:v>
                </c:pt>
                <c:pt idx="33">
                  <c:v>74.619600000000005</c:v>
                </c:pt>
                <c:pt idx="34">
                  <c:v>74.111599999999996</c:v>
                </c:pt>
                <c:pt idx="35">
                  <c:v>73.711399999999998</c:v>
                </c:pt>
                <c:pt idx="36">
                  <c:v>74.652799999999999</c:v>
                </c:pt>
                <c:pt idx="37">
                  <c:v>75.740399999999994</c:v>
                </c:pt>
                <c:pt idx="38">
                  <c:v>75.289900000000003</c:v>
                </c:pt>
                <c:pt idx="39">
                  <c:v>73.630899999999997</c:v>
                </c:pt>
                <c:pt idx="40">
                  <c:v>74.163600000000002</c:v>
                </c:pt>
                <c:pt idx="41">
                  <c:v>74.412099999999995</c:v>
                </c:pt>
                <c:pt idx="42">
                  <c:v>74.195599999999999</c:v>
                </c:pt>
                <c:pt idx="43">
                  <c:v>73.347700000000003</c:v>
                </c:pt>
                <c:pt idx="44">
                  <c:v>72.9572</c:v>
                </c:pt>
                <c:pt idx="45">
                  <c:v>74.063400000000001</c:v>
                </c:pt>
                <c:pt idx="46">
                  <c:v>75.860500000000002</c:v>
                </c:pt>
                <c:pt idx="47">
                  <c:v>76.192400000000006</c:v>
                </c:pt>
                <c:pt idx="48">
                  <c:v>77.402299999999997</c:v>
                </c:pt>
                <c:pt idx="49">
                  <c:v>77.415800000000004</c:v>
                </c:pt>
                <c:pt idx="50">
                  <c:v>79.525700000000001</c:v>
                </c:pt>
                <c:pt idx="51">
                  <c:v>76.123500000000007</c:v>
                </c:pt>
                <c:pt idx="52">
                  <c:v>77.893799999999999</c:v>
                </c:pt>
                <c:pt idx="53">
                  <c:v>76.767499999999998</c:v>
                </c:pt>
                <c:pt idx="54">
                  <c:v>78.185100000000006</c:v>
                </c:pt>
                <c:pt idx="55">
                  <c:v>78.216399999999993</c:v>
                </c:pt>
                <c:pt idx="56">
                  <c:v>75.744</c:v>
                </c:pt>
                <c:pt idx="57">
                  <c:v>75.095600000000005</c:v>
                </c:pt>
                <c:pt idx="58">
                  <c:v>75.408699999999996</c:v>
                </c:pt>
                <c:pt idx="59">
                  <c:v>74.005600000000001</c:v>
                </c:pt>
                <c:pt idx="60">
                  <c:v>74.799499999999995</c:v>
                </c:pt>
                <c:pt idx="61">
                  <c:v>72.855800000000002</c:v>
                </c:pt>
                <c:pt idx="62">
                  <c:v>73.716999999999999</c:v>
                </c:pt>
                <c:pt idx="63">
                  <c:v>74.4114</c:v>
                </c:pt>
                <c:pt idx="64">
                  <c:v>71.728999999999999</c:v>
                </c:pt>
                <c:pt idx="65">
                  <c:v>71.882499999999993</c:v>
                </c:pt>
                <c:pt idx="66">
                  <c:v>70.711799999999997</c:v>
                </c:pt>
                <c:pt idx="67">
                  <c:v>71.398300000000006</c:v>
                </c:pt>
                <c:pt idx="68">
                  <c:v>69.795500000000004</c:v>
                </c:pt>
                <c:pt idx="69">
                  <c:v>69.445999999999998</c:v>
                </c:pt>
                <c:pt idx="70">
                  <c:v>70.201300000000003</c:v>
                </c:pt>
                <c:pt idx="71">
                  <c:v>68.686000000000007</c:v>
                </c:pt>
                <c:pt idx="72">
                  <c:v>70.144499999999994</c:v>
                </c:pt>
                <c:pt idx="73">
                  <c:v>71.612300000000005</c:v>
                </c:pt>
                <c:pt idx="74">
                  <c:v>73.616</c:v>
                </c:pt>
                <c:pt idx="75">
                  <c:v>73.426699999999997</c:v>
                </c:pt>
                <c:pt idx="76">
                  <c:v>74.381299999999996</c:v>
                </c:pt>
                <c:pt idx="77">
                  <c:v>74.565100000000001</c:v>
                </c:pt>
                <c:pt idx="78">
                  <c:v>73.957999999999998</c:v>
                </c:pt>
                <c:pt idx="79">
                  <c:v>73.752300000000005</c:v>
                </c:pt>
                <c:pt idx="80">
                  <c:v>76.491799999999998</c:v>
                </c:pt>
                <c:pt idx="81">
                  <c:v>78.812200000000004</c:v>
                </c:pt>
                <c:pt idx="82">
                  <c:v>79.923599999999993</c:v>
                </c:pt>
                <c:pt idx="83">
                  <c:v>72.613299999999995</c:v>
                </c:pt>
                <c:pt idx="84">
                  <c:v>68.5685</c:v>
                </c:pt>
                <c:pt idx="85">
                  <c:v>66.880600000000001</c:v>
                </c:pt>
                <c:pt idx="86">
                  <c:v>64.056100000000001</c:v>
                </c:pt>
                <c:pt idx="87">
                  <c:v>63.555599999999998</c:v>
                </c:pt>
                <c:pt idx="88">
                  <c:v>64.11</c:v>
                </c:pt>
                <c:pt idx="89">
                  <c:v>63.920299999999997</c:v>
                </c:pt>
                <c:pt idx="90">
                  <c:v>62.085700000000003</c:v>
                </c:pt>
                <c:pt idx="91">
                  <c:v>61.557299999999998</c:v>
                </c:pt>
                <c:pt idx="92">
                  <c:v>61.0548</c:v>
                </c:pt>
                <c:pt idx="93">
                  <c:v>62.092199999999998</c:v>
                </c:pt>
                <c:pt idx="94">
                  <c:v>62.033200000000001</c:v>
                </c:pt>
                <c:pt idx="95">
                  <c:v>62.263399999999997</c:v>
                </c:pt>
                <c:pt idx="96">
                  <c:v>62.862400000000001</c:v>
                </c:pt>
                <c:pt idx="97">
                  <c:v>63.753300000000003</c:v>
                </c:pt>
                <c:pt idx="98">
                  <c:v>64.319500000000005</c:v>
                </c:pt>
                <c:pt idx="99">
                  <c:v>63.862299999999998</c:v>
                </c:pt>
                <c:pt idx="100">
                  <c:v>63.762799999999999</c:v>
                </c:pt>
                <c:pt idx="101">
                  <c:v>63.804600000000001</c:v>
                </c:pt>
                <c:pt idx="102">
                  <c:v>63.5244</c:v>
                </c:pt>
                <c:pt idx="103">
                  <c:v>63.863900000000001</c:v>
                </c:pt>
                <c:pt idx="104">
                  <c:v>63.765099999999997</c:v>
                </c:pt>
                <c:pt idx="105">
                  <c:v>64.222399999999993</c:v>
                </c:pt>
                <c:pt idx="106">
                  <c:v>64.628799999999998</c:v>
                </c:pt>
                <c:pt idx="107">
                  <c:v>64.684100000000001</c:v>
                </c:pt>
                <c:pt idx="108">
                  <c:v>64.02</c:v>
                </c:pt>
                <c:pt idx="109">
                  <c:v>64.340299999999999</c:v>
                </c:pt>
                <c:pt idx="110">
                  <c:v>65.728899999999996</c:v>
                </c:pt>
                <c:pt idx="111">
                  <c:v>66.765699999999995</c:v>
                </c:pt>
                <c:pt idx="112">
                  <c:v>65.998999999999995</c:v>
                </c:pt>
                <c:pt idx="113">
                  <c:v>66.514799999999994</c:v>
                </c:pt>
                <c:pt idx="114">
                  <c:v>65.281599999999997</c:v>
                </c:pt>
                <c:pt idx="115">
                  <c:v>65.271299999999997</c:v>
                </c:pt>
                <c:pt idx="116">
                  <c:v>63.366300000000003</c:v>
                </c:pt>
                <c:pt idx="117">
                  <c:v>63.029499999999999</c:v>
                </c:pt>
                <c:pt idx="118">
                  <c:v>62.950499999999998</c:v>
                </c:pt>
                <c:pt idx="119">
                  <c:v>63.815899999999999</c:v>
                </c:pt>
                <c:pt idx="120">
                  <c:v>63.230499999999999</c:v>
                </c:pt>
                <c:pt idx="121">
                  <c:v>63.007300000000001</c:v>
                </c:pt>
                <c:pt idx="122">
                  <c:v>64.391499999999994</c:v>
                </c:pt>
                <c:pt idx="123">
                  <c:v>64.87</c:v>
                </c:pt>
                <c:pt idx="124">
                  <c:v>65.430599999999998</c:v>
                </c:pt>
                <c:pt idx="125">
                  <c:v>64.480900000000005</c:v>
                </c:pt>
                <c:pt idx="126">
                  <c:v>64.768299999999996</c:v>
                </c:pt>
                <c:pt idx="127">
                  <c:v>65.103300000000004</c:v>
                </c:pt>
                <c:pt idx="128">
                  <c:v>65.087999999999994</c:v>
                </c:pt>
                <c:pt idx="129">
                  <c:v>64.733400000000003</c:v>
                </c:pt>
                <c:pt idx="130">
                  <c:v>64.051500000000004</c:v>
                </c:pt>
                <c:pt idx="131">
                  <c:v>64.349699999999999</c:v>
                </c:pt>
                <c:pt idx="132">
                  <c:v>65.346500000000006</c:v>
                </c:pt>
                <c:pt idx="133">
                  <c:v>65.634</c:v>
                </c:pt>
                <c:pt idx="134">
                  <c:v>64.661600000000007</c:v>
                </c:pt>
                <c:pt idx="135">
                  <c:v>64.807500000000005</c:v>
                </c:pt>
                <c:pt idx="136">
                  <c:v>66.282700000000006</c:v>
                </c:pt>
                <c:pt idx="137">
                  <c:v>65.936499999999995</c:v>
                </c:pt>
                <c:pt idx="138">
                  <c:v>65.386899999999997</c:v>
                </c:pt>
                <c:pt idx="139">
                  <c:v>66.309299999999993</c:v>
                </c:pt>
                <c:pt idx="140">
                  <c:v>65.793199999999999</c:v>
                </c:pt>
                <c:pt idx="141">
                  <c:v>65.504900000000006</c:v>
                </c:pt>
                <c:pt idx="142">
                  <c:v>65.993799999999993</c:v>
                </c:pt>
                <c:pt idx="143">
                  <c:v>66.272199999999998</c:v>
                </c:pt>
                <c:pt idx="144">
                  <c:v>66.893799999999999</c:v>
                </c:pt>
                <c:pt idx="145">
                  <c:v>67.736800000000002</c:v>
                </c:pt>
                <c:pt idx="146">
                  <c:v>69.501199999999997</c:v>
                </c:pt>
                <c:pt idx="147">
                  <c:v>68.867099999999994</c:v>
                </c:pt>
                <c:pt idx="148">
                  <c:v>66.745000000000005</c:v>
                </c:pt>
                <c:pt idx="149">
                  <c:v>66.400599999999997</c:v>
                </c:pt>
                <c:pt idx="150">
                  <c:v>66.950999999999993</c:v>
                </c:pt>
                <c:pt idx="151">
                  <c:v>66.195300000000003</c:v>
                </c:pt>
                <c:pt idx="152">
                  <c:v>65.980099999999993</c:v>
                </c:pt>
                <c:pt idx="153">
                  <c:v>68.108800000000002</c:v>
                </c:pt>
                <c:pt idx="154">
                  <c:v>66.202100000000002</c:v>
                </c:pt>
                <c:pt idx="155">
                  <c:v>65.718800000000002</c:v>
                </c:pt>
                <c:pt idx="156">
                  <c:v>65.491100000000003</c:v>
                </c:pt>
                <c:pt idx="157">
                  <c:v>66.1173</c:v>
                </c:pt>
                <c:pt idx="158">
                  <c:v>66.579499999999996</c:v>
                </c:pt>
                <c:pt idx="159">
                  <c:v>65.550299999999993</c:v>
                </c:pt>
                <c:pt idx="160">
                  <c:v>66.413799999999995</c:v>
                </c:pt>
                <c:pt idx="161">
                  <c:v>68.0749</c:v>
                </c:pt>
                <c:pt idx="162">
                  <c:v>69.902500000000003</c:v>
                </c:pt>
                <c:pt idx="163">
                  <c:v>67.5458</c:v>
                </c:pt>
                <c:pt idx="164">
                  <c:v>67.089399999999998</c:v>
                </c:pt>
                <c:pt idx="165">
                  <c:v>67.044799999999995</c:v>
                </c:pt>
                <c:pt idx="166">
                  <c:v>67.706100000000006</c:v>
                </c:pt>
                <c:pt idx="167">
                  <c:v>63.338900000000002</c:v>
                </c:pt>
                <c:pt idx="168">
                  <c:v>62.796700000000001</c:v>
                </c:pt>
                <c:pt idx="169">
                  <c:v>63.509300000000003</c:v>
                </c:pt>
                <c:pt idx="170">
                  <c:v>62.555300000000003</c:v>
                </c:pt>
                <c:pt idx="171">
                  <c:v>62.967700000000001</c:v>
                </c:pt>
                <c:pt idx="172">
                  <c:v>62.733800000000002</c:v>
                </c:pt>
                <c:pt idx="173">
                  <c:v>62.877299999999998</c:v>
                </c:pt>
                <c:pt idx="174">
                  <c:v>63.188000000000002</c:v>
                </c:pt>
                <c:pt idx="175">
                  <c:v>62.319299999999998</c:v>
                </c:pt>
                <c:pt idx="176">
                  <c:v>62.2012</c:v>
                </c:pt>
                <c:pt idx="177">
                  <c:v>62.276499999999999</c:v>
                </c:pt>
                <c:pt idx="178">
                  <c:v>62.274900000000002</c:v>
                </c:pt>
                <c:pt idx="179">
                  <c:v>61.9193</c:v>
                </c:pt>
                <c:pt idx="180">
                  <c:v>62.545200000000001</c:v>
                </c:pt>
                <c:pt idx="181">
                  <c:v>62.146799999999999</c:v>
                </c:pt>
                <c:pt idx="182">
                  <c:v>61.398899999999998</c:v>
                </c:pt>
                <c:pt idx="183">
                  <c:v>62.014099999999999</c:v>
                </c:pt>
                <c:pt idx="184">
                  <c:v>58.160499999999999</c:v>
                </c:pt>
                <c:pt idx="185">
                  <c:v>57.144399999999997</c:v>
                </c:pt>
                <c:pt idx="186">
                  <c:v>57.273800000000001</c:v>
                </c:pt>
                <c:pt idx="187">
                  <c:v>57.4925</c:v>
                </c:pt>
                <c:pt idx="188">
                  <c:v>56.657400000000003</c:v>
                </c:pt>
                <c:pt idx="189">
                  <c:v>56.809199999999997</c:v>
                </c:pt>
                <c:pt idx="190">
                  <c:v>56.517400000000002</c:v>
                </c:pt>
                <c:pt idx="191">
                  <c:v>56.390599999999999</c:v>
                </c:pt>
                <c:pt idx="192">
                  <c:v>58.386299999999999</c:v>
                </c:pt>
                <c:pt idx="193">
                  <c:v>56.5501</c:v>
                </c:pt>
                <c:pt idx="194">
                  <c:v>56.257199999999997</c:v>
                </c:pt>
                <c:pt idx="195">
                  <c:v>56.717399999999998</c:v>
                </c:pt>
                <c:pt idx="196">
                  <c:v>56.643300000000004</c:v>
                </c:pt>
                <c:pt idx="197">
                  <c:v>56.990299999999998</c:v>
                </c:pt>
                <c:pt idx="198">
                  <c:v>57.611400000000003</c:v>
                </c:pt>
                <c:pt idx="199">
                  <c:v>58.369700000000002</c:v>
                </c:pt>
                <c:pt idx="200">
                  <c:v>58.800899999999999</c:v>
                </c:pt>
                <c:pt idx="201">
                  <c:v>59.163899999999998</c:v>
                </c:pt>
                <c:pt idx="202">
                  <c:v>58.896000000000001</c:v>
                </c:pt>
                <c:pt idx="203">
                  <c:v>58.373199999999997</c:v>
                </c:pt>
                <c:pt idx="204">
                  <c:v>59.0623</c:v>
                </c:pt>
                <c:pt idx="205">
                  <c:v>59.211500000000001</c:v>
                </c:pt>
                <c:pt idx="206">
                  <c:v>59.08</c:v>
                </c:pt>
                <c:pt idx="207">
                  <c:v>58.067999999999998</c:v>
                </c:pt>
                <c:pt idx="208">
                  <c:v>57.494500000000002</c:v>
                </c:pt>
                <c:pt idx="209">
                  <c:v>57.173999999999999</c:v>
                </c:pt>
                <c:pt idx="210">
                  <c:v>58.188000000000002</c:v>
                </c:pt>
                <c:pt idx="211">
                  <c:v>57.489800000000002</c:v>
                </c:pt>
                <c:pt idx="212">
                  <c:v>57.478299999999997</c:v>
                </c:pt>
                <c:pt idx="213">
                  <c:v>57.632899999999999</c:v>
                </c:pt>
                <c:pt idx="214">
                  <c:v>57.356999999999999</c:v>
                </c:pt>
                <c:pt idx="215">
                  <c:v>57.515900000000002</c:v>
                </c:pt>
                <c:pt idx="216">
                  <c:v>58.582799999999999</c:v>
                </c:pt>
                <c:pt idx="217">
                  <c:v>59.000300000000003</c:v>
                </c:pt>
                <c:pt idx="218">
                  <c:v>59.8733</c:v>
                </c:pt>
                <c:pt idx="219">
                  <c:v>59.979799999999997</c:v>
                </c:pt>
                <c:pt idx="220">
                  <c:v>59.5578</c:v>
                </c:pt>
                <c:pt idx="221">
                  <c:v>59.382899999999999</c:v>
                </c:pt>
                <c:pt idx="222">
                  <c:v>59.085099999999997</c:v>
                </c:pt>
                <c:pt idx="223">
                  <c:v>60.360999999999997</c:v>
                </c:pt>
                <c:pt idx="224">
                  <c:v>58.940100000000001</c:v>
                </c:pt>
                <c:pt idx="225">
                  <c:v>59.395000000000003</c:v>
                </c:pt>
                <c:pt idx="226">
                  <c:v>57.779000000000003</c:v>
                </c:pt>
                <c:pt idx="227">
                  <c:v>57.023699999999998</c:v>
                </c:pt>
                <c:pt idx="228">
                  <c:v>56.645299999999999</c:v>
                </c:pt>
                <c:pt idx="229">
                  <c:v>56.520299999999999</c:v>
                </c:pt>
                <c:pt idx="230">
                  <c:v>56.926400000000001</c:v>
                </c:pt>
                <c:pt idx="231">
                  <c:v>57.0974</c:v>
                </c:pt>
                <c:pt idx="232">
                  <c:v>57.943600000000004</c:v>
                </c:pt>
                <c:pt idx="233">
                  <c:v>56.931100000000001</c:v>
                </c:pt>
                <c:pt idx="234">
                  <c:v>56.457599999999999</c:v>
                </c:pt>
                <c:pt idx="235">
                  <c:v>56.357799999999997</c:v>
                </c:pt>
                <c:pt idx="236">
                  <c:v>57.247999999999998</c:v>
                </c:pt>
                <c:pt idx="237">
                  <c:v>56.266500000000001</c:v>
                </c:pt>
                <c:pt idx="238">
                  <c:v>56.8904</c:v>
                </c:pt>
                <c:pt idx="239">
                  <c:v>57.223399999999998</c:v>
                </c:pt>
                <c:pt idx="240">
                  <c:v>58.996499999999997</c:v>
                </c:pt>
                <c:pt idx="241">
                  <c:v>58.221699999999998</c:v>
                </c:pt>
                <c:pt idx="242">
                  <c:v>58.417499999999997</c:v>
                </c:pt>
                <c:pt idx="243">
                  <c:v>58.427</c:v>
                </c:pt>
                <c:pt idx="244">
                  <c:v>58.221899999999998</c:v>
                </c:pt>
                <c:pt idx="245">
                  <c:v>58.982399999999998</c:v>
                </c:pt>
                <c:pt idx="246">
                  <c:v>59.817799999999998</c:v>
                </c:pt>
                <c:pt idx="247">
                  <c:v>59.752099999999999</c:v>
                </c:pt>
                <c:pt idx="248">
                  <c:v>59.686900000000001</c:v>
                </c:pt>
                <c:pt idx="249">
                  <c:v>59.604599999999998</c:v>
                </c:pt>
                <c:pt idx="250">
                  <c:v>61.273000000000003</c:v>
                </c:pt>
                <c:pt idx="251">
                  <c:v>61.056399999999996</c:v>
                </c:pt>
                <c:pt idx="252">
                  <c:v>62.0946</c:v>
                </c:pt>
                <c:pt idx="253">
                  <c:v>62.493299999999998</c:v>
                </c:pt>
                <c:pt idx="254">
                  <c:v>63.881999999999998</c:v>
                </c:pt>
                <c:pt idx="255">
                  <c:v>64.946799999999996</c:v>
                </c:pt>
                <c:pt idx="256">
                  <c:v>64.696299999999994</c:v>
                </c:pt>
                <c:pt idx="257">
                  <c:v>65.759200000000007</c:v>
                </c:pt>
                <c:pt idx="258">
                  <c:v>63.580599999999997</c:v>
                </c:pt>
                <c:pt idx="259">
                  <c:v>63.005899999999997</c:v>
                </c:pt>
                <c:pt idx="260">
                  <c:v>62.377800000000001</c:v>
                </c:pt>
                <c:pt idx="261">
                  <c:v>62.971800000000002</c:v>
                </c:pt>
                <c:pt idx="262">
                  <c:v>62.205100000000002</c:v>
                </c:pt>
                <c:pt idx="263">
                  <c:v>62.834299999999999</c:v>
                </c:pt>
                <c:pt idx="264">
                  <c:v>64.0518</c:v>
                </c:pt>
                <c:pt idx="265">
                  <c:v>65.113799999999998</c:v>
                </c:pt>
                <c:pt idx="266">
                  <c:v>64.819900000000004</c:v>
                </c:pt>
                <c:pt idx="267">
                  <c:v>65.097499999999997</c:v>
                </c:pt>
                <c:pt idx="268">
                  <c:v>64.855599999999995</c:v>
                </c:pt>
                <c:pt idx="269">
                  <c:v>63.905999999999999</c:v>
                </c:pt>
                <c:pt idx="270">
                  <c:v>64.763999999999996</c:v>
                </c:pt>
                <c:pt idx="271">
                  <c:v>65.535200000000003</c:v>
                </c:pt>
                <c:pt idx="272">
                  <c:v>66.042900000000003</c:v>
                </c:pt>
                <c:pt idx="273">
                  <c:v>64.868899999999996</c:v>
                </c:pt>
                <c:pt idx="274">
                  <c:v>63.507899999999999</c:v>
                </c:pt>
                <c:pt idx="275">
                  <c:v>63.966900000000003</c:v>
                </c:pt>
                <c:pt idx="276">
                  <c:v>63.804000000000002</c:v>
                </c:pt>
                <c:pt idx="277">
                  <c:v>65.273300000000006</c:v>
                </c:pt>
                <c:pt idx="278">
                  <c:v>64.846100000000007</c:v>
                </c:pt>
                <c:pt idx="279">
                  <c:v>65.270499999999998</c:v>
                </c:pt>
                <c:pt idx="280">
                  <c:v>65.614900000000006</c:v>
                </c:pt>
                <c:pt idx="281">
                  <c:v>66.116799999999998</c:v>
                </c:pt>
                <c:pt idx="282">
                  <c:v>66.783299999999997</c:v>
                </c:pt>
                <c:pt idx="283">
                  <c:v>65.454599999999999</c:v>
                </c:pt>
                <c:pt idx="284">
                  <c:v>65.947000000000003</c:v>
                </c:pt>
                <c:pt idx="285">
                  <c:v>64.654200000000003</c:v>
                </c:pt>
                <c:pt idx="286">
                  <c:v>66.479200000000006</c:v>
                </c:pt>
                <c:pt idx="287">
                  <c:v>66.405000000000001</c:v>
                </c:pt>
                <c:pt idx="288">
                  <c:v>67.126199999999997</c:v>
                </c:pt>
                <c:pt idx="289">
                  <c:v>67.585499999999996</c:v>
                </c:pt>
                <c:pt idx="290">
                  <c:v>68.447000000000003</c:v>
                </c:pt>
                <c:pt idx="291">
                  <c:v>68.3703</c:v>
                </c:pt>
                <c:pt idx="292">
                  <c:v>69.919200000000004</c:v>
                </c:pt>
                <c:pt idx="293">
                  <c:v>72.032600000000002</c:v>
                </c:pt>
                <c:pt idx="294">
                  <c:v>76.188299999999998</c:v>
                </c:pt>
                <c:pt idx="295">
                  <c:v>76.993700000000004</c:v>
                </c:pt>
                <c:pt idx="296">
                  <c:v>78.355800000000002</c:v>
                </c:pt>
                <c:pt idx="297">
                  <c:v>77.487200000000001</c:v>
                </c:pt>
                <c:pt idx="298">
                  <c:v>75.464399999999998</c:v>
                </c:pt>
                <c:pt idx="299">
                  <c:v>78.045000000000002</c:v>
                </c:pt>
                <c:pt idx="300">
                  <c:v>77.641099999999994</c:v>
                </c:pt>
                <c:pt idx="301">
                  <c:v>74.762299999999996</c:v>
                </c:pt>
                <c:pt idx="302">
                  <c:v>73.596299999999999</c:v>
                </c:pt>
                <c:pt idx="303">
                  <c:v>70.667000000000002</c:v>
                </c:pt>
                <c:pt idx="304">
                  <c:v>70.960099999999997</c:v>
                </c:pt>
                <c:pt idx="305">
                  <c:v>70.351799999999997</c:v>
                </c:pt>
                <c:pt idx="306">
                  <c:v>68.124600000000001</c:v>
                </c:pt>
                <c:pt idx="307">
                  <c:v>66.469700000000003</c:v>
                </c:pt>
                <c:pt idx="308">
                  <c:v>64.767200000000003</c:v>
                </c:pt>
                <c:pt idx="309">
                  <c:v>66.7624</c:v>
                </c:pt>
                <c:pt idx="310">
                  <c:v>64.5929</c:v>
                </c:pt>
                <c:pt idx="311">
                  <c:v>63.945399999999999</c:v>
                </c:pt>
                <c:pt idx="312">
                  <c:v>62.363799999999998</c:v>
                </c:pt>
                <c:pt idx="313">
                  <c:v>61.270800000000001</c:v>
                </c:pt>
                <c:pt idx="314">
                  <c:v>61.811</c:v>
                </c:pt>
                <c:pt idx="315">
                  <c:v>66.006600000000006</c:v>
                </c:pt>
                <c:pt idx="316">
                  <c:v>65.516400000000004</c:v>
                </c:pt>
                <c:pt idx="317">
                  <c:v>66.501099999999994</c:v>
                </c:pt>
                <c:pt idx="318">
                  <c:v>67.953599999999994</c:v>
                </c:pt>
                <c:pt idx="319">
                  <c:v>68.483800000000002</c:v>
                </c:pt>
                <c:pt idx="320">
                  <c:v>65.423000000000002</c:v>
                </c:pt>
                <c:pt idx="321">
                  <c:v>69.132999999999996</c:v>
                </c:pt>
                <c:pt idx="322">
                  <c:v>64.993799999999993</c:v>
                </c:pt>
                <c:pt idx="323">
                  <c:v>64.037000000000006</c:v>
                </c:pt>
                <c:pt idx="324">
                  <c:v>61.741700000000002</c:v>
                </c:pt>
                <c:pt idx="325">
                  <c:v>58.429900000000004</c:v>
                </c:pt>
                <c:pt idx="326">
                  <c:v>56.966900000000003</c:v>
                </c:pt>
                <c:pt idx="327">
                  <c:v>56.387599999999999</c:v>
                </c:pt>
                <c:pt idx="328">
                  <c:v>55.9773</c:v>
                </c:pt>
                <c:pt idx="329">
                  <c:v>54.805999999999997</c:v>
                </c:pt>
                <c:pt idx="330">
                  <c:v>54.006399999999999</c:v>
                </c:pt>
                <c:pt idx="331">
                  <c:v>54.7913</c:v>
                </c:pt>
                <c:pt idx="332">
                  <c:v>56.244599999999998</c:v>
                </c:pt>
                <c:pt idx="333">
                  <c:v>52.321199999999997</c:v>
                </c:pt>
                <c:pt idx="334">
                  <c:v>49.981699999999996</c:v>
                </c:pt>
                <c:pt idx="335">
                  <c:v>49.562800000000003</c:v>
                </c:pt>
                <c:pt idx="336">
                  <c:v>51.037700000000001</c:v>
                </c:pt>
                <c:pt idx="337">
                  <c:v>51.651299999999999</c:v>
                </c:pt>
                <c:pt idx="338">
                  <c:v>50.9084</c:v>
                </c:pt>
                <c:pt idx="339">
                  <c:v>51.882100000000001</c:v>
                </c:pt>
                <c:pt idx="340">
                  <c:v>53.616199999999999</c:v>
                </c:pt>
                <c:pt idx="341">
                  <c:v>56.61</c:v>
                </c:pt>
                <c:pt idx="342">
                  <c:v>57.896000000000001</c:v>
                </c:pt>
                <c:pt idx="343">
                  <c:v>59.2727</c:v>
                </c:pt>
                <c:pt idx="344">
                  <c:v>62.216000000000001</c:v>
                </c:pt>
                <c:pt idx="345">
                  <c:v>60.430300000000003</c:v>
                </c:pt>
                <c:pt idx="346">
                  <c:v>61.620699999999999</c:v>
                </c:pt>
                <c:pt idx="347">
                  <c:v>62.012</c:v>
                </c:pt>
                <c:pt idx="348">
                  <c:v>63.544899999999998</c:v>
                </c:pt>
                <c:pt idx="349">
                  <c:v>66.911199999999994</c:v>
                </c:pt>
                <c:pt idx="350">
                  <c:v>68.862899999999996</c:v>
                </c:pt>
                <c:pt idx="351">
                  <c:v>64.238799999999998</c:v>
                </c:pt>
                <c:pt idx="352">
                  <c:v>65.122</c:v>
                </c:pt>
                <c:pt idx="353">
                  <c:v>61.445700000000002</c:v>
                </c:pt>
                <c:pt idx="354">
                  <c:v>55.907699999999998</c:v>
                </c:pt>
                <c:pt idx="355">
                  <c:v>53.95</c:v>
                </c:pt>
                <c:pt idx="356">
                  <c:v>58.601399999999998</c:v>
                </c:pt>
                <c:pt idx="357">
                  <c:v>58.181899999999999</c:v>
                </c:pt>
                <c:pt idx="358">
                  <c:v>52.510100000000001</c:v>
                </c:pt>
                <c:pt idx="359">
                  <c:v>50.408499999999997</c:v>
                </c:pt>
                <c:pt idx="360">
                  <c:v>45.730800000000002</c:v>
                </c:pt>
                <c:pt idx="361">
                  <c:v>47.195999999999998</c:v>
                </c:pt>
                <c:pt idx="362">
                  <c:v>46.65</c:v>
                </c:pt>
                <c:pt idx="363">
                  <c:v>43.033999999999999</c:v>
                </c:pt>
                <c:pt idx="364">
                  <c:v>41.9405</c:v>
                </c:pt>
                <c:pt idx="365">
                  <c:v>40.652299999999997</c:v>
                </c:pt>
                <c:pt idx="366">
                  <c:v>40.375999999999998</c:v>
                </c:pt>
                <c:pt idx="367">
                  <c:v>39.938600000000001</c:v>
                </c:pt>
                <c:pt idx="368">
                  <c:v>39.112299999999998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52-4483-95B8-8FCD21AFD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165392"/>
        <c:axId val="676168344"/>
      </c:scatterChart>
      <c:valAx>
        <c:axId val="67616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Основной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6168344"/>
        <c:crosses val="autoZero"/>
        <c:crossBetween val="midCat"/>
      </c:valAx>
      <c:valAx>
        <c:axId val="67616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Основной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616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'Курс-нефть коррел'!$B$2:$B$370</c:f>
              <c:numCache>
                <c:formatCode>Основной</c:formatCode>
                <c:ptCount val="369"/>
                <c:pt idx="0">
                  <c:v>84.86</c:v>
                </c:pt>
                <c:pt idx="1">
                  <c:v>82.39</c:v>
                </c:pt>
                <c:pt idx="2">
                  <c:v>79.28</c:v>
                </c:pt>
                <c:pt idx="3">
                  <c:v>78.09</c:v>
                </c:pt>
                <c:pt idx="4">
                  <c:v>75.34</c:v>
                </c:pt>
                <c:pt idx="5">
                  <c:v>72.92</c:v>
                </c:pt>
                <c:pt idx="6">
                  <c:v>72.61</c:v>
                </c:pt>
                <c:pt idx="7">
                  <c:v>72.7</c:v>
                </c:pt>
                <c:pt idx="8">
                  <c:v>65.180000000000007</c:v>
                </c:pt>
                <c:pt idx="9">
                  <c:v>70.59</c:v>
                </c:pt>
                <c:pt idx="10">
                  <c:v>70.7</c:v>
                </c:pt>
                <c:pt idx="11">
                  <c:v>76.33</c:v>
                </c:pt>
                <c:pt idx="12">
                  <c:v>74.099999999999994</c:v>
                </c:pt>
                <c:pt idx="13">
                  <c:v>73.59</c:v>
                </c:pt>
                <c:pt idx="14">
                  <c:v>75.55</c:v>
                </c:pt>
                <c:pt idx="15">
                  <c:v>76.17</c:v>
                </c:pt>
                <c:pt idx="16">
                  <c:v>76.180000000000007</c:v>
                </c:pt>
                <c:pt idx="17">
                  <c:v>73.510000000000005</c:v>
                </c:pt>
                <c:pt idx="18">
                  <c:v>72.69</c:v>
                </c:pt>
                <c:pt idx="19">
                  <c:v>71.89</c:v>
                </c:pt>
                <c:pt idx="20">
                  <c:v>69.63</c:v>
                </c:pt>
                <c:pt idx="21">
                  <c:v>66.44</c:v>
                </c:pt>
                <c:pt idx="22">
                  <c:v>68.709999999999994</c:v>
                </c:pt>
                <c:pt idx="23">
                  <c:v>68.28</c:v>
                </c:pt>
                <c:pt idx="24">
                  <c:v>67.25</c:v>
                </c:pt>
                <c:pt idx="25">
                  <c:v>66.11</c:v>
                </c:pt>
                <c:pt idx="26">
                  <c:v>66.77</c:v>
                </c:pt>
                <c:pt idx="27">
                  <c:v>62.95</c:v>
                </c:pt>
                <c:pt idx="28">
                  <c:v>64.86</c:v>
                </c:pt>
                <c:pt idx="29">
                  <c:v>64.569999999999993</c:v>
                </c:pt>
                <c:pt idx="30">
                  <c:v>64.53</c:v>
                </c:pt>
                <c:pt idx="31">
                  <c:v>69.22</c:v>
                </c:pt>
                <c:pt idx="32">
                  <c:v>69.36</c:v>
                </c:pt>
                <c:pt idx="33">
                  <c:v>66.13</c:v>
                </c:pt>
                <c:pt idx="34">
                  <c:v>62.91</c:v>
                </c:pt>
                <c:pt idx="35">
                  <c:v>62.43</c:v>
                </c:pt>
                <c:pt idx="36">
                  <c:v>59.34</c:v>
                </c:pt>
                <c:pt idx="37">
                  <c:v>55.88</c:v>
                </c:pt>
                <c:pt idx="38">
                  <c:v>55.41</c:v>
                </c:pt>
                <c:pt idx="39">
                  <c:v>55.1</c:v>
                </c:pt>
                <c:pt idx="40">
                  <c:v>55.99</c:v>
                </c:pt>
                <c:pt idx="41">
                  <c:v>51.8</c:v>
                </c:pt>
                <c:pt idx="42">
                  <c:v>51.29</c:v>
                </c:pt>
                <c:pt idx="43">
                  <c:v>52.26</c:v>
                </c:pt>
                <c:pt idx="44">
                  <c:v>49.97</c:v>
                </c:pt>
                <c:pt idx="45">
                  <c:v>49.25</c:v>
                </c:pt>
                <c:pt idx="46">
                  <c:v>48.18</c:v>
                </c:pt>
                <c:pt idx="47">
                  <c:v>44.96</c:v>
                </c:pt>
                <c:pt idx="48">
                  <c:v>42.78</c:v>
                </c:pt>
                <c:pt idx="49">
                  <c:v>39.450000000000003</c:v>
                </c:pt>
                <c:pt idx="50">
                  <c:v>37.46</c:v>
                </c:pt>
                <c:pt idx="51">
                  <c:v>41.77</c:v>
                </c:pt>
                <c:pt idx="52">
                  <c:v>42.93</c:v>
                </c:pt>
                <c:pt idx="53">
                  <c:v>42.85</c:v>
                </c:pt>
                <c:pt idx="54">
                  <c:v>39.270000000000003</c:v>
                </c:pt>
                <c:pt idx="55">
                  <c:v>41.92</c:v>
                </c:pt>
                <c:pt idx="56">
                  <c:v>43.15</c:v>
                </c:pt>
                <c:pt idx="57">
                  <c:v>39.83</c:v>
                </c:pt>
                <c:pt idx="58">
                  <c:v>42.66</c:v>
                </c:pt>
                <c:pt idx="59">
                  <c:v>45.05</c:v>
                </c:pt>
                <c:pt idx="60">
                  <c:v>44.35</c:v>
                </c:pt>
                <c:pt idx="61">
                  <c:v>44.8</c:v>
                </c:pt>
                <c:pt idx="62">
                  <c:v>44.4</c:v>
                </c:pt>
                <c:pt idx="63">
                  <c:v>43.3</c:v>
                </c:pt>
                <c:pt idx="64">
                  <c:v>43.34</c:v>
                </c:pt>
                <c:pt idx="65">
                  <c:v>43.14</c:v>
                </c:pt>
                <c:pt idx="66">
                  <c:v>43.24</c:v>
                </c:pt>
                <c:pt idx="67">
                  <c:v>42.8</c:v>
                </c:pt>
                <c:pt idx="68">
                  <c:v>41.02</c:v>
                </c:pt>
                <c:pt idx="69">
                  <c:v>42.19</c:v>
                </c:pt>
                <c:pt idx="70">
                  <c:v>38.729999999999997</c:v>
                </c:pt>
                <c:pt idx="71">
                  <c:v>42.3</c:v>
                </c:pt>
                <c:pt idx="72">
                  <c:v>35.33</c:v>
                </c:pt>
                <c:pt idx="73">
                  <c:v>35.130000000000003</c:v>
                </c:pt>
                <c:pt idx="74">
                  <c:v>32.5</c:v>
                </c:pt>
                <c:pt idx="75">
                  <c:v>30.97</c:v>
                </c:pt>
                <c:pt idx="76">
                  <c:v>26.44</c:v>
                </c:pt>
                <c:pt idx="77">
                  <c:v>21.44</c:v>
                </c:pt>
                <c:pt idx="78">
                  <c:v>28.08</c:v>
                </c:pt>
                <c:pt idx="79">
                  <c:v>31.48</c:v>
                </c:pt>
                <c:pt idx="80">
                  <c:v>34.11</c:v>
                </c:pt>
                <c:pt idx="81">
                  <c:v>24.93</c:v>
                </c:pt>
                <c:pt idx="82">
                  <c:v>26.98</c:v>
                </c:pt>
                <c:pt idx="83">
                  <c:v>33.85</c:v>
                </c:pt>
                <c:pt idx="84">
                  <c:v>45.27</c:v>
                </c:pt>
                <c:pt idx="85">
                  <c:v>50.52</c:v>
                </c:pt>
                <c:pt idx="86">
                  <c:v>58.5</c:v>
                </c:pt>
                <c:pt idx="87">
                  <c:v>57.32</c:v>
                </c:pt>
                <c:pt idx="88">
                  <c:v>54.47</c:v>
                </c:pt>
                <c:pt idx="89">
                  <c:v>58.16</c:v>
                </c:pt>
                <c:pt idx="90">
                  <c:v>60.69</c:v>
                </c:pt>
                <c:pt idx="91">
                  <c:v>64.849999999999994</c:v>
                </c:pt>
                <c:pt idx="92">
                  <c:v>64.98</c:v>
                </c:pt>
                <c:pt idx="93">
                  <c:v>68.599999999999994</c:v>
                </c:pt>
                <c:pt idx="94">
                  <c:v>68.16</c:v>
                </c:pt>
                <c:pt idx="95">
                  <c:v>66.14</c:v>
                </c:pt>
                <c:pt idx="96">
                  <c:v>65.22</c:v>
                </c:pt>
                <c:pt idx="97">
                  <c:v>64.39</c:v>
                </c:pt>
                <c:pt idx="98">
                  <c:v>62.43</c:v>
                </c:pt>
                <c:pt idx="99">
                  <c:v>63.39</c:v>
                </c:pt>
                <c:pt idx="100">
                  <c:v>63.3</c:v>
                </c:pt>
                <c:pt idx="101">
                  <c:v>62.51</c:v>
                </c:pt>
                <c:pt idx="102">
                  <c:v>61.69</c:v>
                </c:pt>
                <c:pt idx="103">
                  <c:v>62.02</c:v>
                </c:pt>
                <c:pt idx="104">
                  <c:v>59.42</c:v>
                </c:pt>
                <c:pt idx="105">
                  <c:v>60.51</c:v>
                </c:pt>
                <c:pt idx="106">
                  <c:v>58.37</c:v>
                </c:pt>
                <c:pt idx="107">
                  <c:v>61.91</c:v>
                </c:pt>
                <c:pt idx="108">
                  <c:v>64.28</c:v>
                </c:pt>
                <c:pt idx="109">
                  <c:v>60.22</c:v>
                </c:pt>
                <c:pt idx="110">
                  <c:v>61.54</c:v>
                </c:pt>
                <c:pt idx="111">
                  <c:v>60.43</c:v>
                </c:pt>
                <c:pt idx="112">
                  <c:v>59.34</c:v>
                </c:pt>
                <c:pt idx="113">
                  <c:v>58.64</c:v>
                </c:pt>
                <c:pt idx="114">
                  <c:v>58.53</c:v>
                </c:pt>
                <c:pt idx="115">
                  <c:v>61.89</c:v>
                </c:pt>
                <c:pt idx="116">
                  <c:v>63.46</c:v>
                </c:pt>
                <c:pt idx="117">
                  <c:v>62.47</c:v>
                </c:pt>
                <c:pt idx="118">
                  <c:v>66.72</c:v>
                </c:pt>
                <c:pt idx="119">
                  <c:v>64.23</c:v>
                </c:pt>
                <c:pt idx="120">
                  <c:v>66.55</c:v>
                </c:pt>
                <c:pt idx="121">
                  <c:v>65.2</c:v>
                </c:pt>
                <c:pt idx="122">
                  <c:v>62.01</c:v>
                </c:pt>
                <c:pt idx="123">
                  <c:v>63.29</c:v>
                </c:pt>
                <c:pt idx="124">
                  <c:v>64.489999999999995</c:v>
                </c:pt>
                <c:pt idx="125">
                  <c:v>68.69</c:v>
                </c:pt>
                <c:pt idx="126">
                  <c:v>72.209999999999994</c:v>
                </c:pt>
                <c:pt idx="127">
                  <c:v>70.62</c:v>
                </c:pt>
                <c:pt idx="128">
                  <c:v>70.849999999999994</c:v>
                </c:pt>
                <c:pt idx="129">
                  <c:v>72.150000000000006</c:v>
                </c:pt>
                <c:pt idx="130">
                  <c:v>71.97</c:v>
                </c:pt>
                <c:pt idx="131">
                  <c:v>71.55</c:v>
                </c:pt>
                <c:pt idx="132">
                  <c:v>70.34</c:v>
                </c:pt>
                <c:pt idx="133">
                  <c:v>68.39</c:v>
                </c:pt>
                <c:pt idx="134">
                  <c:v>67.03</c:v>
                </c:pt>
                <c:pt idx="135">
                  <c:v>67.16</c:v>
                </c:pt>
                <c:pt idx="136">
                  <c:v>65.739999999999995</c:v>
                </c:pt>
                <c:pt idx="137">
                  <c:v>65.069999999999993</c:v>
                </c:pt>
                <c:pt idx="138">
                  <c:v>67.12</c:v>
                </c:pt>
                <c:pt idx="139">
                  <c:v>66.25</c:v>
                </c:pt>
                <c:pt idx="140">
                  <c:v>62.1</c:v>
                </c:pt>
                <c:pt idx="141">
                  <c:v>62.75</c:v>
                </c:pt>
                <c:pt idx="142">
                  <c:v>61.64</c:v>
                </c:pt>
                <c:pt idx="143">
                  <c:v>62.7</c:v>
                </c:pt>
                <c:pt idx="144">
                  <c:v>60.48</c:v>
                </c:pt>
                <c:pt idx="145">
                  <c:v>57.06</c:v>
                </c:pt>
                <c:pt idx="146">
                  <c:v>52.2</c:v>
                </c:pt>
                <c:pt idx="147">
                  <c:v>53.82</c:v>
                </c:pt>
                <c:pt idx="148">
                  <c:v>60.28</c:v>
                </c:pt>
                <c:pt idx="149">
                  <c:v>61.67</c:v>
                </c:pt>
                <c:pt idx="150">
                  <c:v>58.71</c:v>
                </c:pt>
                <c:pt idx="151">
                  <c:v>58.8</c:v>
                </c:pt>
                <c:pt idx="152">
                  <c:v>66.760000000000005</c:v>
                </c:pt>
                <c:pt idx="153">
                  <c:v>70.180000000000007</c:v>
                </c:pt>
                <c:pt idx="154">
                  <c:v>72.83</c:v>
                </c:pt>
                <c:pt idx="155">
                  <c:v>77.62</c:v>
                </c:pt>
                <c:pt idx="156">
                  <c:v>79.78</c:v>
                </c:pt>
                <c:pt idx="157">
                  <c:v>80.430000000000007</c:v>
                </c:pt>
                <c:pt idx="158">
                  <c:v>84.16</c:v>
                </c:pt>
                <c:pt idx="159">
                  <c:v>82.72</c:v>
                </c:pt>
                <c:pt idx="160">
                  <c:v>78.8</c:v>
                </c:pt>
                <c:pt idx="161">
                  <c:v>78.09</c:v>
                </c:pt>
                <c:pt idx="162">
                  <c:v>76.83</c:v>
                </c:pt>
                <c:pt idx="163">
                  <c:v>77.42</c:v>
                </c:pt>
                <c:pt idx="164">
                  <c:v>75.819999999999993</c:v>
                </c:pt>
                <c:pt idx="165">
                  <c:v>71.83</c:v>
                </c:pt>
                <c:pt idx="166">
                  <c:v>72.81</c:v>
                </c:pt>
                <c:pt idx="167">
                  <c:v>73.209999999999994</c:v>
                </c:pt>
                <c:pt idx="168">
                  <c:v>74.290000000000006</c:v>
                </c:pt>
                <c:pt idx="169">
                  <c:v>73.069999999999993</c:v>
                </c:pt>
                <c:pt idx="170">
                  <c:v>75.33</c:v>
                </c:pt>
                <c:pt idx="171">
                  <c:v>77.11</c:v>
                </c:pt>
                <c:pt idx="172">
                  <c:v>79.44</c:v>
                </c:pt>
                <c:pt idx="173">
                  <c:v>75.55</c:v>
                </c:pt>
                <c:pt idx="174">
                  <c:v>73.44</c:v>
                </c:pt>
                <c:pt idx="175">
                  <c:v>76.459999999999994</c:v>
                </c:pt>
                <c:pt idx="176">
                  <c:v>76.790000000000006</c:v>
                </c:pt>
                <c:pt idx="177">
                  <c:v>76.44</c:v>
                </c:pt>
                <c:pt idx="178">
                  <c:v>78.510000000000005</c:v>
                </c:pt>
                <c:pt idx="179">
                  <c:v>77.12</c:v>
                </c:pt>
                <c:pt idx="180">
                  <c:v>74.87</c:v>
                </c:pt>
                <c:pt idx="181">
                  <c:v>74.64</c:v>
                </c:pt>
                <c:pt idx="182">
                  <c:v>74.06</c:v>
                </c:pt>
                <c:pt idx="183">
                  <c:v>72.58</c:v>
                </c:pt>
                <c:pt idx="184">
                  <c:v>67.11</c:v>
                </c:pt>
                <c:pt idx="185">
                  <c:v>70.27</c:v>
                </c:pt>
                <c:pt idx="186">
                  <c:v>70.45</c:v>
                </c:pt>
                <c:pt idx="187">
                  <c:v>66.209999999999994</c:v>
                </c:pt>
                <c:pt idx="188">
                  <c:v>65.489999999999995</c:v>
                </c:pt>
                <c:pt idx="189">
                  <c:v>64.37</c:v>
                </c:pt>
                <c:pt idx="190">
                  <c:v>67.31</c:v>
                </c:pt>
                <c:pt idx="191">
                  <c:v>64.84</c:v>
                </c:pt>
                <c:pt idx="192">
                  <c:v>62.79</c:v>
                </c:pt>
                <c:pt idx="193">
                  <c:v>68.58</c:v>
                </c:pt>
                <c:pt idx="194">
                  <c:v>70.52</c:v>
                </c:pt>
                <c:pt idx="195">
                  <c:v>68.61</c:v>
                </c:pt>
                <c:pt idx="196">
                  <c:v>69.87</c:v>
                </c:pt>
                <c:pt idx="197">
                  <c:v>67.62</c:v>
                </c:pt>
                <c:pt idx="198">
                  <c:v>66.87</c:v>
                </c:pt>
                <c:pt idx="199">
                  <c:v>65.25</c:v>
                </c:pt>
                <c:pt idx="200">
                  <c:v>63.23</c:v>
                </c:pt>
                <c:pt idx="201">
                  <c:v>63.4</c:v>
                </c:pt>
                <c:pt idx="202">
                  <c:v>63.73</c:v>
                </c:pt>
                <c:pt idx="203">
                  <c:v>63.86</c:v>
                </c:pt>
                <c:pt idx="204">
                  <c:v>62.72</c:v>
                </c:pt>
                <c:pt idx="205">
                  <c:v>63.52</c:v>
                </c:pt>
                <c:pt idx="206">
                  <c:v>62.07</c:v>
                </c:pt>
                <c:pt idx="207">
                  <c:v>60.44</c:v>
                </c:pt>
                <c:pt idx="208">
                  <c:v>57.75</c:v>
                </c:pt>
                <c:pt idx="209">
                  <c:v>57.17</c:v>
                </c:pt>
                <c:pt idx="210">
                  <c:v>55.62</c:v>
                </c:pt>
                <c:pt idx="211">
                  <c:v>57.54</c:v>
                </c:pt>
                <c:pt idx="212">
                  <c:v>56.86</c:v>
                </c:pt>
                <c:pt idx="213">
                  <c:v>55.62</c:v>
                </c:pt>
                <c:pt idx="214">
                  <c:v>53.78</c:v>
                </c:pt>
                <c:pt idx="215">
                  <c:v>52.75</c:v>
                </c:pt>
                <c:pt idx="216">
                  <c:v>52.41</c:v>
                </c:pt>
                <c:pt idx="217">
                  <c:v>52.72</c:v>
                </c:pt>
                <c:pt idx="218">
                  <c:v>52.1</c:v>
                </c:pt>
                <c:pt idx="219">
                  <c:v>52.42</c:v>
                </c:pt>
                <c:pt idx="220">
                  <c:v>52.52</c:v>
                </c:pt>
                <c:pt idx="221">
                  <c:v>48.06</c:v>
                </c:pt>
                <c:pt idx="222">
                  <c:v>48.91</c:v>
                </c:pt>
                <c:pt idx="223">
                  <c:v>46.71</c:v>
                </c:pt>
                <c:pt idx="224">
                  <c:v>47.92</c:v>
                </c:pt>
                <c:pt idx="225">
                  <c:v>45.54</c:v>
                </c:pt>
                <c:pt idx="226">
                  <c:v>47.37</c:v>
                </c:pt>
                <c:pt idx="227">
                  <c:v>48.15</c:v>
                </c:pt>
                <c:pt idx="228">
                  <c:v>49.95</c:v>
                </c:pt>
                <c:pt idx="229">
                  <c:v>52.15</c:v>
                </c:pt>
                <c:pt idx="230">
                  <c:v>53.61</c:v>
                </c:pt>
                <c:pt idx="231">
                  <c:v>50.84</c:v>
                </c:pt>
                <c:pt idx="232">
                  <c:v>49.1</c:v>
                </c:pt>
                <c:pt idx="233">
                  <c:v>51.73</c:v>
                </c:pt>
                <c:pt idx="234">
                  <c:v>51.96</c:v>
                </c:pt>
                <c:pt idx="235">
                  <c:v>55.89</c:v>
                </c:pt>
                <c:pt idx="236">
                  <c:v>55.24</c:v>
                </c:pt>
                <c:pt idx="237">
                  <c:v>52.83</c:v>
                </c:pt>
                <c:pt idx="238">
                  <c:v>50.8</c:v>
                </c:pt>
                <c:pt idx="239">
                  <c:v>51.76</c:v>
                </c:pt>
                <c:pt idx="240">
                  <c:v>51.37</c:v>
                </c:pt>
                <c:pt idx="241">
                  <c:v>55.9</c:v>
                </c:pt>
                <c:pt idx="242">
                  <c:v>55.99</c:v>
                </c:pt>
                <c:pt idx="243">
                  <c:v>55.81</c:v>
                </c:pt>
                <c:pt idx="244">
                  <c:v>56.7</c:v>
                </c:pt>
                <c:pt idx="245">
                  <c:v>56.81</c:v>
                </c:pt>
                <c:pt idx="246">
                  <c:v>55.52</c:v>
                </c:pt>
                <c:pt idx="247">
                  <c:v>55.49</c:v>
                </c:pt>
                <c:pt idx="248">
                  <c:v>55.45</c:v>
                </c:pt>
                <c:pt idx="249">
                  <c:v>57.1</c:v>
                </c:pt>
                <c:pt idx="250">
                  <c:v>56.82</c:v>
                </c:pt>
                <c:pt idx="251">
                  <c:v>55.16</c:v>
                </c:pt>
                <c:pt idx="252">
                  <c:v>55.21</c:v>
                </c:pt>
                <c:pt idx="253">
                  <c:v>54.33</c:v>
                </c:pt>
                <c:pt idx="254">
                  <c:v>54.46</c:v>
                </c:pt>
                <c:pt idx="255">
                  <c:v>47.24</c:v>
                </c:pt>
                <c:pt idx="256">
                  <c:v>46.86</c:v>
                </c:pt>
                <c:pt idx="257">
                  <c:v>44.75</c:v>
                </c:pt>
                <c:pt idx="258">
                  <c:v>45.58</c:v>
                </c:pt>
                <c:pt idx="259">
                  <c:v>49.71</c:v>
                </c:pt>
                <c:pt idx="260">
                  <c:v>51.78</c:v>
                </c:pt>
                <c:pt idx="261">
                  <c:v>51.95</c:v>
                </c:pt>
                <c:pt idx="262">
                  <c:v>51.93</c:v>
                </c:pt>
                <c:pt idx="263">
                  <c:v>49.06</c:v>
                </c:pt>
                <c:pt idx="264">
                  <c:v>45.89</c:v>
                </c:pt>
                <c:pt idx="265">
                  <c:v>45.77</c:v>
                </c:pt>
                <c:pt idx="266">
                  <c:v>48.01</c:v>
                </c:pt>
                <c:pt idx="267">
                  <c:v>46.83</c:v>
                </c:pt>
                <c:pt idx="268">
                  <c:v>49.92</c:v>
                </c:pt>
                <c:pt idx="269">
                  <c:v>50.88</c:v>
                </c:pt>
                <c:pt idx="270">
                  <c:v>46.97</c:v>
                </c:pt>
                <c:pt idx="271">
                  <c:v>44.27</c:v>
                </c:pt>
                <c:pt idx="272">
                  <c:v>42.46</c:v>
                </c:pt>
                <c:pt idx="273">
                  <c:v>45.69</c:v>
                </c:pt>
                <c:pt idx="274">
                  <c:v>47.61</c:v>
                </c:pt>
                <c:pt idx="275">
                  <c:v>46.76</c:v>
                </c:pt>
                <c:pt idx="276">
                  <c:v>50.35</c:v>
                </c:pt>
                <c:pt idx="277">
                  <c:v>48.41</c:v>
                </c:pt>
                <c:pt idx="278">
                  <c:v>49.17</c:v>
                </c:pt>
                <c:pt idx="279">
                  <c:v>50.54</c:v>
                </c:pt>
                <c:pt idx="280">
                  <c:v>49.64</c:v>
                </c:pt>
                <c:pt idx="281">
                  <c:v>49.32</c:v>
                </c:pt>
                <c:pt idx="282">
                  <c:v>48.72</c:v>
                </c:pt>
                <c:pt idx="283">
                  <c:v>47.83</c:v>
                </c:pt>
                <c:pt idx="284">
                  <c:v>45.37</c:v>
                </c:pt>
                <c:pt idx="285">
                  <c:v>48.13</c:v>
                </c:pt>
                <c:pt idx="286">
                  <c:v>45.11</c:v>
                </c:pt>
                <c:pt idx="287">
                  <c:v>43.1</c:v>
                </c:pt>
                <c:pt idx="288">
                  <c:v>41.94</c:v>
                </c:pt>
                <c:pt idx="289">
                  <c:v>38.67</c:v>
                </c:pt>
                <c:pt idx="290">
                  <c:v>40.44</c:v>
                </c:pt>
                <c:pt idx="291">
                  <c:v>41.2</c:v>
                </c:pt>
                <c:pt idx="292">
                  <c:v>40.39</c:v>
                </c:pt>
                <c:pt idx="293">
                  <c:v>38.72</c:v>
                </c:pt>
                <c:pt idx="294">
                  <c:v>35.1</c:v>
                </c:pt>
                <c:pt idx="295">
                  <c:v>33.01</c:v>
                </c:pt>
                <c:pt idx="296">
                  <c:v>33.36</c:v>
                </c:pt>
                <c:pt idx="297">
                  <c:v>34.06</c:v>
                </c:pt>
                <c:pt idx="298">
                  <c:v>34.74</c:v>
                </c:pt>
                <c:pt idx="299">
                  <c:v>32.18</c:v>
                </c:pt>
                <c:pt idx="300">
                  <c:v>28.94</c:v>
                </c:pt>
                <c:pt idx="301">
                  <c:v>33.549999999999997</c:v>
                </c:pt>
                <c:pt idx="302">
                  <c:v>37.28</c:v>
                </c:pt>
                <c:pt idx="303">
                  <c:v>37.89</c:v>
                </c:pt>
                <c:pt idx="304">
                  <c:v>36.880000000000003</c:v>
                </c:pt>
                <c:pt idx="305">
                  <c:v>37.93</c:v>
                </c:pt>
                <c:pt idx="306">
                  <c:v>43</c:v>
                </c:pt>
                <c:pt idx="307">
                  <c:v>44.86</c:v>
                </c:pt>
                <c:pt idx="308">
                  <c:v>44.66</c:v>
                </c:pt>
                <c:pt idx="309">
                  <c:v>43.61</c:v>
                </c:pt>
                <c:pt idx="310">
                  <c:v>47.42</c:v>
                </c:pt>
                <c:pt idx="311">
                  <c:v>49.56</c:v>
                </c:pt>
                <c:pt idx="312">
                  <c:v>47.99</c:v>
                </c:pt>
                <c:pt idx="313">
                  <c:v>50.46</c:v>
                </c:pt>
                <c:pt idx="314">
                  <c:v>52.65</c:v>
                </c:pt>
                <c:pt idx="315">
                  <c:v>48.13</c:v>
                </c:pt>
                <c:pt idx="316">
                  <c:v>48.6</c:v>
                </c:pt>
                <c:pt idx="317">
                  <c:v>47.47</c:v>
                </c:pt>
                <c:pt idx="318">
                  <c:v>48.14</c:v>
                </c:pt>
                <c:pt idx="319">
                  <c:v>49.61</c:v>
                </c:pt>
                <c:pt idx="320">
                  <c:v>50.05</c:v>
                </c:pt>
                <c:pt idx="321">
                  <c:v>45.46</c:v>
                </c:pt>
                <c:pt idx="322">
                  <c:v>49.03</c:v>
                </c:pt>
                <c:pt idx="323">
                  <c:v>48.61</c:v>
                </c:pt>
                <c:pt idx="324">
                  <c:v>52.21</c:v>
                </c:pt>
                <c:pt idx="325">
                  <c:v>54.62</c:v>
                </c:pt>
                <c:pt idx="326">
                  <c:v>57.1</c:v>
                </c:pt>
                <c:pt idx="327">
                  <c:v>58.73</c:v>
                </c:pt>
                <c:pt idx="328">
                  <c:v>60.32</c:v>
                </c:pt>
                <c:pt idx="329">
                  <c:v>63.26</c:v>
                </c:pt>
                <c:pt idx="330">
                  <c:v>63.02</c:v>
                </c:pt>
                <c:pt idx="331">
                  <c:v>63.87</c:v>
                </c:pt>
                <c:pt idx="332">
                  <c:v>63.31</c:v>
                </c:pt>
                <c:pt idx="333">
                  <c:v>65.56</c:v>
                </c:pt>
                <c:pt idx="334">
                  <c:v>65.37</c:v>
                </c:pt>
                <c:pt idx="335">
                  <c:v>66.81</c:v>
                </c:pt>
                <c:pt idx="336">
                  <c:v>65.39</c:v>
                </c:pt>
                <c:pt idx="337">
                  <c:v>66.459999999999994</c:v>
                </c:pt>
                <c:pt idx="338">
                  <c:v>65.28</c:v>
                </c:pt>
                <c:pt idx="339">
                  <c:v>63.45</c:v>
                </c:pt>
                <c:pt idx="340">
                  <c:v>57.87</c:v>
                </c:pt>
                <c:pt idx="341">
                  <c:v>54.95</c:v>
                </c:pt>
                <c:pt idx="342">
                  <c:v>56.41</c:v>
                </c:pt>
                <c:pt idx="343">
                  <c:v>55.32</c:v>
                </c:pt>
                <c:pt idx="344">
                  <c:v>54.67</c:v>
                </c:pt>
                <c:pt idx="345">
                  <c:v>59.73</c:v>
                </c:pt>
                <c:pt idx="346">
                  <c:v>62.58</c:v>
                </c:pt>
                <c:pt idx="347">
                  <c:v>60.22</c:v>
                </c:pt>
                <c:pt idx="348">
                  <c:v>61.52</c:v>
                </c:pt>
                <c:pt idx="349">
                  <c:v>57.8</c:v>
                </c:pt>
                <c:pt idx="350">
                  <c:v>52.99</c:v>
                </c:pt>
                <c:pt idx="351">
                  <c:v>48.79</c:v>
                </c:pt>
                <c:pt idx="352">
                  <c:v>50.17</c:v>
                </c:pt>
                <c:pt idx="353">
                  <c:v>50.11</c:v>
                </c:pt>
                <c:pt idx="354">
                  <c:v>56.42</c:v>
                </c:pt>
                <c:pt idx="355">
                  <c:v>59.45</c:v>
                </c:pt>
                <c:pt idx="356">
                  <c:v>61.38</c:v>
                </c:pt>
                <c:pt idx="357">
                  <c:v>61.85</c:v>
                </c:pt>
                <c:pt idx="358">
                  <c:v>69.069999999999993</c:v>
                </c:pt>
                <c:pt idx="359">
                  <c:v>70.150000000000006</c:v>
                </c:pt>
                <c:pt idx="360">
                  <c:v>80.36</c:v>
                </c:pt>
                <c:pt idx="361">
                  <c:v>79.41</c:v>
                </c:pt>
                <c:pt idx="362">
                  <c:v>83.39</c:v>
                </c:pt>
                <c:pt idx="363">
                  <c:v>85.86</c:v>
                </c:pt>
                <c:pt idx="364">
                  <c:v>86.13</c:v>
                </c:pt>
                <c:pt idx="365">
                  <c:v>86.16</c:v>
                </c:pt>
                <c:pt idx="366">
                  <c:v>90.21</c:v>
                </c:pt>
                <c:pt idx="367">
                  <c:v>92.31</c:v>
                </c:pt>
                <c:pt idx="368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37-48B4-934C-171C27CB433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'Курс-нефть коррел'!$C$2:$C$370</c:f>
              <c:numCache>
                <c:formatCode>Основной</c:formatCode>
                <c:ptCount val="369"/>
                <c:pt idx="0">
                  <c:v>71.028300000000002</c:v>
                </c:pt>
                <c:pt idx="1">
                  <c:v>71.889200000000002</c:v>
                </c:pt>
                <c:pt idx="2">
                  <c:v>72.725399999999993</c:v>
                </c:pt>
                <c:pt idx="3">
                  <c:v>72.735799999999998</c:v>
                </c:pt>
                <c:pt idx="4">
                  <c:v>72.862799999999993</c:v>
                </c:pt>
                <c:pt idx="5">
                  <c:v>73.187899999999999</c:v>
                </c:pt>
                <c:pt idx="6">
                  <c:v>72.730999999999995</c:v>
                </c:pt>
                <c:pt idx="7">
                  <c:v>73.550299999999993</c:v>
                </c:pt>
                <c:pt idx="8">
                  <c:v>74.264600000000002</c:v>
                </c:pt>
                <c:pt idx="9">
                  <c:v>73.219300000000004</c:v>
                </c:pt>
                <c:pt idx="10">
                  <c:v>73.4602</c:v>
                </c:pt>
                <c:pt idx="11">
                  <c:v>73.140900000000002</c:v>
                </c:pt>
                <c:pt idx="12">
                  <c:v>73.742599999999996</c:v>
                </c:pt>
                <c:pt idx="13">
                  <c:v>74.084000000000003</c:v>
                </c:pt>
                <c:pt idx="14">
                  <c:v>74.355500000000006</c:v>
                </c:pt>
                <c:pt idx="15">
                  <c:v>73.257000000000005</c:v>
                </c:pt>
                <c:pt idx="16">
                  <c:v>72.204700000000003</c:v>
                </c:pt>
                <c:pt idx="17">
                  <c:v>72.817499999999995</c:v>
                </c:pt>
                <c:pt idx="18">
                  <c:v>72.1126</c:v>
                </c:pt>
                <c:pt idx="19">
                  <c:v>72.787800000000004</c:v>
                </c:pt>
                <c:pt idx="20">
                  <c:v>73.164599999999993</c:v>
                </c:pt>
                <c:pt idx="21">
                  <c:v>73.622200000000007</c:v>
                </c:pt>
                <c:pt idx="22">
                  <c:v>74.007900000000006</c:v>
                </c:pt>
                <c:pt idx="23">
                  <c:v>73.795500000000004</c:v>
                </c:pt>
                <c:pt idx="24">
                  <c:v>75.207300000000004</c:v>
                </c:pt>
                <c:pt idx="25">
                  <c:v>74.980599999999995</c:v>
                </c:pt>
                <c:pt idx="26">
                  <c:v>75.826800000000006</c:v>
                </c:pt>
                <c:pt idx="27">
                  <c:v>77.3964</c:v>
                </c:pt>
                <c:pt idx="28">
                  <c:v>76.516000000000005</c:v>
                </c:pt>
                <c:pt idx="29">
                  <c:v>75.663300000000007</c:v>
                </c:pt>
                <c:pt idx="30">
                  <c:v>74.121300000000005</c:v>
                </c:pt>
                <c:pt idx="31">
                  <c:v>73.333500000000001</c:v>
                </c:pt>
                <c:pt idx="32">
                  <c:v>74.228700000000003</c:v>
                </c:pt>
                <c:pt idx="33">
                  <c:v>74.619600000000005</c:v>
                </c:pt>
                <c:pt idx="34">
                  <c:v>74.111599999999996</c:v>
                </c:pt>
                <c:pt idx="35">
                  <c:v>73.711399999999998</c:v>
                </c:pt>
                <c:pt idx="36">
                  <c:v>74.652799999999999</c:v>
                </c:pt>
                <c:pt idx="37">
                  <c:v>75.740399999999994</c:v>
                </c:pt>
                <c:pt idx="38">
                  <c:v>75.289900000000003</c:v>
                </c:pt>
                <c:pt idx="39">
                  <c:v>73.630899999999997</c:v>
                </c:pt>
                <c:pt idx="40">
                  <c:v>74.163600000000002</c:v>
                </c:pt>
                <c:pt idx="41">
                  <c:v>74.412099999999995</c:v>
                </c:pt>
                <c:pt idx="42">
                  <c:v>74.195599999999999</c:v>
                </c:pt>
                <c:pt idx="43">
                  <c:v>73.347700000000003</c:v>
                </c:pt>
                <c:pt idx="44">
                  <c:v>72.9572</c:v>
                </c:pt>
                <c:pt idx="45">
                  <c:v>74.063400000000001</c:v>
                </c:pt>
                <c:pt idx="46">
                  <c:v>75.860500000000002</c:v>
                </c:pt>
                <c:pt idx="47">
                  <c:v>76.192400000000006</c:v>
                </c:pt>
                <c:pt idx="48">
                  <c:v>77.402299999999997</c:v>
                </c:pt>
                <c:pt idx="49">
                  <c:v>77.415800000000004</c:v>
                </c:pt>
                <c:pt idx="50">
                  <c:v>79.525700000000001</c:v>
                </c:pt>
                <c:pt idx="51">
                  <c:v>76.123500000000007</c:v>
                </c:pt>
                <c:pt idx="52">
                  <c:v>77.893799999999999</c:v>
                </c:pt>
                <c:pt idx="53">
                  <c:v>76.767499999999998</c:v>
                </c:pt>
                <c:pt idx="54">
                  <c:v>78.185100000000006</c:v>
                </c:pt>
                <c:pt idx="55">
                  <c:v>78.216399999999993</c:v>
                </c:pt>
                <c:pt idx="56">
                  <c:v>75.744</c:v>
                </c:pt>
                <c:pt idx="57">
                  <c:v>75.095600000000005</c:v>
                </c:pt>
                <c:pt idx="58">
                  <c:v>75.408699999999996</c:v>
                </c:pt>
                <c:pt idx="59">
                  <c:v>74.005600000000001</c:v>
                </c:pt>
                <c:pt idx="60">
                  <c:v>74.799499999999995</c:v>
                </c:pt>
                <c:pt idx="61">
                  <c:v>72.855800000000002</c:v>
                </c:pt>
                <c:pt idx="62">
                  <c:v>73.716999999999999</c:v>
                </c:pt>
                <c:pt idx="63">
                  <c:v>74.4114</c:v>
                </c:pt>
                <c:pt idx="64">
                  <c:v>71.728999999999999</c:v>
                </c:pt>
                <c:pt idx="65">
                  <c:v>71.882499999999993</c:v>
                </c:pt>
                <c:pt idx="66">
                  <c:v>70.711799999999997</c:v>
                </c:pt>
                <c:pt idx="67">
                  <c:v>71.398300000000006</c:v>
                </c:pt>
                <c:pt idx="68">
                  <c:v>69.795500000000004</c:v>
                </c:pt>
                <c:pt idx="69">
                  <c:v>69.445999999999998</c:v>
                </c:pt>
                <c:pt idx="70">
                  <c:v>70.201300000000003</c:v>
                </c:pt>
                <c:pt idx="71">
                  <c:v>68.686000000000007</c:v>
                </c:pt>
                <c:pt idx="72">
                  <c:v>70.144499999999994</c:v>
                </c:pt>
                <c:pt idx="73">
                  <c:v>71.612300000000005</c:v>
                </c:pt>
                <c:pt idx="74">
                  <c:v>73.616</c:v>
                </c:pt>
                <c:pt idx="75">
                  <c:v>73.426699999999997</c:v>
                </c:pt>
                <c:pt idx="76">
                  <c:v>74.381299999999996</c:v>
                </c:pt>
                <c:pt idx="77">
                  <c:v>74.565100000000001</c:v>
                </c:pt>
                <c:pt idx="78">
                  <c:v>73.957999999999998</c:v>
                </c:pt>
                <c:pt idx="79">
                  <c:v>73.752300000000005</c:v>
                </c:pt>
                <c:pt idx="80">
                  <c:v>76.491799999999998</c:v>
                </c:pt>
                <c:pt idx="81">
                  <c:v>78.812200000000004</c:v>
                </c:pt>
                <c:pt idx="82">
                  <c:v>79.923599999999993</c:v>
                </c:pt>
                <c:pt idx="83">
                  <c:v>72.613299999999995</c:v>
                </c:pt>
                <c:pt idx="84">
                  <c:v>68.5685</c:v>
                </c:pt>
                <c:pt idx="85">
                  <c:v>66.880600000000001</c:v>
                </c:pt>
                <c:pt idx="86">
                  <c:v>64.056100000000001</c:v>
                </c:pt>
                <c:pt idx="87">
                  <c:v>63.555599999999998</c:v>
                </c:pt>
                <c:pt idx="88">
                  <c:v>64.11</c:v>
                </c:pt>
                <c:pt idx="89">
                  <c:v>63.920299999999997</c:v>
                </c:pt>
                <c:pt idx="90">
                  <c:v>62.085700000000003</c:v>
                </c:pt>
                <c:pt idx="91">
                  <c:v>61.557299999999998</c:v>
                </c:pt>
                <c:pt idx="92">
                  <c:v>61.0548</c:v>
                </c:pt>
                <c:pt idx="93">
                  <c:v>62.092199999999998</c:v>
                </c:pt>
                <c:pt idx="94">
                  <c:v>62.033200000000001</c:v>
                </c:pt>
                <c:pt idx="95">
                  <c:v>62.263399999999997</c:v>
                </c:pt>
                <c:pt idx="96">
                  <c:v>62.862400000000001</c:v>
                </c:pt>
                <c:pt idx="97">
                  <c:v>63.753300000000003</c:v>
                </c:pt>
                <c:pt idx="98">
                  <c:v>64.319500000000005</c:v>
                </c:pt>
                <c:pt idx="99">
                  <c:v>63.862299999999998</c:v>
                </c:pt>
                <c:pt idx="100">
                  <c:v>63.762799999999999</c:v>
                </c:pt>
                <c:pt idx="101">
                  <c:v>63.804600000000001</c:v>
                </c:pt>
                <c:pt idx="102">
                  <c:v>63.5244</c:v>
                </c:pt>
                <c:pt idx="103">
                  <c:v>63.863900000000001</c:v>
                </c:pt>
                <c:pt idx="104">
                  <c:v>63.765099999999997</c:v>
                </c:pt>
                <c:pt idx="105">
                  <c:v>64.222399999999993</c:v>
                </c:pt>
                <c:pt idx="106">
                  <c:v>64.628799999999998</c:v>
                </c:pt>
                <c:pt idx="107">
                  <c:v>64.684100000000001</c:v>
                </c:pt>
                <c:pt idx="108">
                  <c:v>64.02</c:v>
                </c:pt>
                <c:pt idx="109">
                  <c:v>64.340299999999999</c:v>
                </c:pt>
                <c:pt idx="110">
                  <c:v>65.728899999999996</c:v>
                </c:pt>
                <c:pt idx="111">
                  <c:v>66.765699999999995</c:v>
                </c:pt>
                <c:pt idx="112">
                  <c:v>65.998999999999995</c:v>
                </c:pt>
                <c:pt idx="113">
                  <c:v>66.514799999999994</c:v>
                </c:pt>
                <c:pt idx="114">
                  <c:v>65.281599999999997</c:v>
                </c:pt>
                <c:pt idx="115">
                  <c:v>65.271299999999997</c:v>
                </c:pt>
                <c:pt idx="116">
                  <c:v>63.366300000000003</c:v>
                </c:pt>
                <c:pt idx="117">
                  <c:v>63.029499999999999</c:v>
                </c:pt>
                <c:pt idx="118">
                  <c:v>62.950499999999998</c:v>
                </c:pt>
                <c:pt idx="119">
                  <c:v>63.815899999999999</c:v>
                </c:pt>
                <c:pt idx="120">
                  <c:v>63.230499999999999</c:v>
                </c:pt>
                <c:pt idx="121">
                  <c:v>63.007300000000001</c:v>
                </c:pt>
                <c:pt idx="122">
                  <c:v>64.391499999999994</c:v>
                </c:pt>
                <c:pt idx="123">
                  <c:v>64.87</c:v>
                </c:pt>
                <c:pt idx="124">
                  <c:v>65.430599999999998</c:v>
                </c:pt>
                <c:pt idx="125">
                  <c:v>64.480900000000005</c:v>
                </c:pt>
                <c:pt idx="126">
                  <c:v>64.768299999999996</c:v>
                </c:pt>
                <c:pt idx="127">
                  <c:v>65.103300000000004</c:v>
                </c:pt>
                <c:pt idx="128">
                  <c:v>65.087999999999994</c:v>
                </c:pt>
                <c:pt idx="129">
                  <c:v>64.733400000000003</c:v>
                </c:pt>
                <c:pt idx="130">
                  <c:v>64.051500000000004</c:v>
                </c:pt>
                <c:pt idx="131">
                  <c:v>64.349699999999999</c:v>
                </c:pt>
                <c:pt idx="132">
                  <c:v>65.346500000000006</c:v>
                </c:pt>
                <c:pt idx="133">
                  <c:v>65.634</c:v>
                </c:pt>
                <c:pt idx="134">
                  <c:v>64.661600000000007</c:v>
                </c:pt>
                <c:pt idx="135">
                  <c:v>64.807500000000005</c:v>
                </c:pt>
                <c:pt idx="136">
                  <c:v>66.282700000000006</c:v>
                </c:pt>
                <c:pt idx="137">
                  <c:v>65.936499999999995</c:v>
                </c:pt>
                <c:pt idx="138">
                  <c:v>65.386899999999997</c:v>
                </c:pt>
                <c:pt idx="139">
                  <c:v>66.309299999999993</c:v>
                </c:pt>
                <c:pt idx="140">
                  <c:v>65.793199999999999</c:v>
                </c:pt>
                <c:pt idx="141">
                  <c:v>65.504900000000006</c:v>
                </c:pt>
                <c:pt idx="142">
                  <c:v>65.993799999999993</c:v>
                </c:pt>
                <c:pt idx="143">
                  <c:v>66.272199999999998</c:v>
                </c:pt>
                <c:pt idx="144">
                  <c:v>66.893799999999999</c:v>
                </c:pt>
                <c:pt idx="145">
                  <c:v>67.736800000000002</c:v>
                </c:pt>
                <c:pt idx="146">
                  <c:v>69.501199999999997</c:v>
                </c:pt>
                <c:pt idx="147">
                  <c:v>68.867099999999994</c:v>
                </c:pt>
                <c:pt idx="148">
                  <c:v>66.745000000000005</c:v>
                </c:pt>
                <c:pt idx="149">
                  <c:v>66.400599999999997</c:v>
                </c:pt>
                <c:pt idx="150">
                  <c:v>66.950999999999993</c:v>
                </c:pt>
                <c:pt idx="151">
                  <c:v>66.195300000000003</c:v>
                </c:pt>
                <c:pt idx="152">
                  <c:v>65.980099999999993</c:v>
                </c:pt>
                <c:pt idx="153">
                  <c:v>68.108800000000002</c:v>
                </c:pt>
                <c:pt idx="154">
                  <c:v>66.202100000000002</c:v>
                </c:pt>
                <c:pt idx="155">
                  <c:v>65.718800000000002</c:v>
                </c:pt>
                <c:pt idx="156">
                  <c:v>65.491100000000003</c:v>
                </c:pt>
                <c:pt idx="157">
                  <c:v>66.1173</c:v>
                </c:pt>
                <c:pt idx="158">
                  <c:v>66.579499999999996</c:v>
                </c:pt>
                <c:pt idx="159">
                  <c:v>65.550299999999993</c:v>
                </c:pt>
                <c:pt idx="160">
                  <c:v>66.413799999999995</c:v>
                </c:pt>
                <c:pt idx="161">
                  <c:v>68.0749</c:v>
                </c:pt>
                <c:pt idx="162">
                  <c:v>69.902500000000003</c:v>
                </c:pt>
                <c:pt idx="163">
                  <c:v>67.5458</c:v>
                </c:pt>
                <c:pt idx="164">
                  <c:v>67.089399999999998</c:v>
                </c:pt>
                <c:pt idx="165">
                  <c:v>67.044799999999995</c:v>
                </c:pt>
                <c:pt idx="166">
                  <c:v>67.706100000000006</c:v>
                </c:pt>
                <c:pt idx="167">
                  <c:v>63.338900000000002</c:v>
                </c:pt>
                <c:pt idx="168">
                  <c:v>62.796700000000001</c:v>
                </c:pt>
                <c:pt idx="169">
                  <c:v>63.509300000000003</c:v>
                </c:pt>
                <c:pt idx="170">
                  <c:v>62.555300000000003</c:v>
                </c:pt>
                <c:pt idx="171">
                  <c:v>62.967700000000001</c:v>
                </c:pt>
                <c:pt idx="172">
                  <c:v>62.733800000000002</c:v>
                </c:pt>
                <c:pt idx="173">
                  <c:v>62.877299999999998</c:v>
                </c:pt>
                <c:pt idx="174">
                  <c:v>63.188000000000002</c:v>
                </c:pt>
                <c:pt idx="175">
                  <c:v>62.319299999999998</c:v>
                </c:pt>
                <c:pt idx="176">
                  <c:v>62.2012</c:v>
                </c:pt>
                <c:pt idx="177">
                  <c:v>62.276499999999999</c:v>
                </c:pt>
                <c:pt idx="178">
                  <c:v>62.274900000000002</c:v>
                </c:pt>
                <c:pt idx="179">
                  <c:v>61.9193</c:v>
                </c:pt>
                <c:pt idx="180">
                  <c:v>62.545200000000001</c:v>
                </c:pt>
                <c:pt idx="181">
                  <c:v>62.146799999999999</c:v>
                </c:pt>
                <c:pt idx="182">
                  <c:v>61.398899999999998</c:v>
                </c:pt>
                <c:pt idx="183">
                  <c:v>62.014099999999999</c:v>
                </c:pt>
                <c:pt idx="184">
                  <c:v>58.160499999999999</c:v>
                </c:pt>
                <c:pt idx="185">
                  <c:v>57.144399999999997</c:v>
                </c:pt>
                <c:pt idx="186">
                  <c:v>57.273800000000001</c:v>
                </c:pt>
                <c:pt idx="187">
                  <c:v>57.4925</c:v>
                </c:pt>
                <c:pt idx="188">
                  <c:v>56.657400000000003</c:v>
                </c:pt>
                <c:pt idx="189">
                  <c:v>56.809199999999997</c:v>
                </c:pt>
                <c:pt idx="190">
                  <c:v>56.517400000000002</c:v>
                </c:pt>
                <c:pt idx="191">
                  <c:v>56.390599999999999</c:v>
                </c:pt>
                <c:pt idx="192">
                  <c:v>58.386299999999999</c:v>
                </c:pt>
                <c:pt idx="193">
                  <c:v>56.5501</c:v>
                </c:pt>
                <c:pt idx="194">
                  <c:v>56.257199999999997</c:v>
                </c:pt>
                <c:pt idx="195">
                  <c:v>56.717399999999998</c:v>
                </c:pt>
                <c:pt idx="196">
                  <c:v>56.643300000000004</c:v>
                </c:pt>
                <c:pt idx="197">
                  <c:v>56.990299999999998</c:v>
                </c:pt>
                <c:pt idx="198">
                  <c:v>57.611400000000003</c:v>
                </c:pt>
                <c:pt idx="199">
                  <c:v>58.369700000000002</c:v>
                </c:pt>
                <c:pt idx="200">
                  <c:v>58.800899999999999</c:v>
                </c:pt>
                <c:pt idx="201">
                  <c:v>59.163899999999998</c:v>
                </c:pt>
                <c:pt idx="202">
                  <c:v>58.896000000000001</c:v>
                </c:pt>
                <c:pt idx="203">
                  <c:v>58.373199999999997</c:v>
                </c:pt>
                <c:pt idx="204">
                  <c:v>59.0623</c:v>
                </c:pt>
                <c:pt idx="205">
                  <c:v>59.211500000000001</c:v>
                </c:pt>
                <c:pt idx="206">
                  <c:v>59.08</c:v>
                </c:pt>
                <c:pt idx="207">
                  <c:v>58.067999999999998</c:v>
                </c:pt>
                <c:pt idx="208">
                  <c:v>57.494500000000002</c:v>
                </c:pt>
                <c:pt idx="209">
                  <c:v>57.173999999999999</c:v>
                </c:pt>
                <c:pt idx="210">
                  <c:v>58.188000000000002</c:v>
                </c:pt>
                <c:pt idx="211">
                  <c:v>57.489800000000002</c:v>
                </c:pt>
                <c:pt idx="212">
                  <c:v>57.478299999999997</c:v>
                </c:pt>
                <c:pt idx="213">
                  <c:v>57.632899999999999</c:v>
                </c:pt>
                <c:pt idx="214">
                  <c:v>57.356999999999999</c:v>
                </c:pt>
                <c:pt idx="215">
                  <c:v>57.515900000000002</c:v>
                </c:pt>
                <c:pt idx="216">
                  <c:v>58.582799999999999</c:v>
                </c:pt>
                <c:pt idx="217">
                  <c:v>59.000300000000003</c:v>
                </c:pt>
                <c:pt idx="218">
                  <c:v>59.8733</c:v>
                </c:pt>
                <c:pt idx="219">
                  <c:v>59.979799999999997</c:v>
                </c:pt>
                <c:pt idx="220">
                  <c:v>59.5578</c:v>
                </c:pt>
                <c:pt idx="221">
                  <c:v>59.382899999999999</c:v>
                </c:pt>
                <c:pt idx="222">
                  <c:v>59.085099999999997</c:v>
                </c:pt>
                <c:pt idx="223">
                  <c:v>60.360999999999997</c:v>
                </c:pt>
                <c:pt idx="224">
                  <c:v>58.940100000000001</c:v>
                </c:pt>
                <c:pt idx="225">
                  <c:v>59.395000000000003</c:v>
                </c:pt>
                <c:pt idx="226">
                  <c:v>57.779000000000003</c:v>
                </c:pt>
                <c:pt idx="227">
                  <c:v>57.023699999999998</c:v>
                </c:pt>
                <c:pt idx="228">
                  <c:v>56.645299999999999</c:v>
                </c:pt>
                <c:pt idx="229">
                  <c:v>56.520299999999999</c:v>
                </c:pt>
                <c:pt idx="230">
                  <c:v>56.926400000000001</c:v>
                </c:pt>
                <c:pt idx="231">
                  <c:v>57.0974</c:v>
                </c:pt>
                <c:pt idx="232">
                  <c:v>57.943600000000004</c:v>
                </c:pt>
                <c:pt idx="233">
                  <c:v>56.931100000000001</c:v>
                </c:pt>
                <c:pt idx="234">
                  <c:v>56.457599999999999</c:v>
                </c:pt>
                <c:pt idx="235">
                  <c:v>56.357799999999997</c:v>
                </c:pt>
                <c:pt idx="236">
                  <c:v>57.247999999999998</c:v>
                </c:pt>
                <c:pt idx="237">
                  <c:v>56.266500000000001</c:v>
                </c:pt>
                <c:pt idx="238">
                  <c:v>56.8904</c:v>
                </c:pt>
                <c:pt idx="239">
                  <c:v>57.223399999999998</c:v>
                </c:pt>
                <c:pt idx="240">
                  <c:v>58.996499999999997</c:v>
                </c:pt>
                <c:pt idx="241">
                  <c:v>58.221699999999998</c:v>
                </c:pt>
                <c:pt idx="242">
                  <c:v>58.417499999999997</c:v>
                </c:pt>
                <c:pt idx="243">
                  <c:v>58.427</c:v>
                </c:pt>
                <c:pt idx="244">
                  <c:v>58.221899999999998</c:v>
                </c:pt>
                <c:pt idx="245">
                  <c:v>58.982399999999998</c:v>
                </c:pt>
                <c:pt idx="246">
                  <c:v>59.817799999999998</c:v>
                </c:pt>
                <c:pt idx="247">
                  <c:v>59.752099999999999</c:v>
                </c:pt>
                <c:pt idx="248">
                  <c:v>59.686900000000001</c:v>
                </c:pt>
                <c:pt idx="249">
                  <c:v>59.604599999999998</c:v>
                </c:pt>
                <c:pt idx="250">
                  <c:v>61.273000000000003</c:v>
                </c:pt>
                <c:pt idx="251">
                  <c:v>61.056399999999996</c:v>
                </c:pt>
                <c:pt idx="252">
                  <c:v>62.0946</c:v>
                </c:pt>
                <c:pt idx="253">
                  <c:v>62.493299999999998</c:v>
                </c:pt>
                <c:pt idx="254">
                  <c:v>63.881999999999998</c:v>
                </c:pt>
                <c:pt idx="255">
                  <c:v>64.946799999999996</c:v>
                </c:pt>
                <c:pt idx="256">
                  <c:v>64.696299999999994</c:v>
                </c:pt>
                <c:pt idx="257">
                  <c:v>65.759200000000007</c:v>
                </c:pt>
                <c:pt idx="258">
                  <c:v>63.580599999999997</c:v>
                </c:pt>
                <c:pt idx="259">
                  <c:v>63.005899999999997</c:v>
                </c:pt>
                <c:pt idx="260">
                  <c:v>62.377800000000001</c:v>
                </c:pt>
                <c:pt idx="261">
                  <c:v>62.971800000000002</c:v>
                </c:pt>
                <c:pt idx="262">
                  <c:v>62.205100000000002</c:v>
                </c:pt>
                <c:pt idx="263">
                  <c:v>62.834299999999999</c:v>
                </c:pt>
                <c:pt idx="264">
                  <c:v>64.0518</c:v>
                </c:pt>
                <c:pt idx="265">
                  <c:v>65.113799999999998</c:v>
                </c:pt>
                <c:pt idx="266">
                  <c:v>64.819900000000004</c:v>
                </c:pt>
                <c:pt idx="267">
                  <c:v>65.097499999999997</c:v>
                </c:pt>
                <c:pt idx="268">
                  <c:v>64.855599999999995</c:v>
                </c:pt>
                <c:pt idx="269">
                  <c:v>63.905999999999999</c:v>
                </c:pt>
                <c:pt idx="270">
                  <c:v>64.763999999999996</c:v>
                </c:pt>
                <c:pt idx="271">
                  <c:v>65.535200000000003</c:v>
                </c:pt>
                <c:pt idx="272">
                  <c:v>66.042900000000003</c:v>
                </c:pt>
                <c:pt idx="273">
                  <c:v>64.868899999999996</c:v>
                </c:pt>
                <c:pt idx="274">
                  <c:v>63.507899999999999</c:v>
                </c:pt>
                <c:pt idx="275">
                  <c:v>63.966900000000003</c:v>
                </c:pt>
                <c:pt idx="276">
                  <c:v>63.804000000000002</c:v>
                </c:pt>
                <c:pt idx="277">
                  <c:v>65.273300000000006</c:v>
                </c:pt>
                <c:pt idx="278">
                  <c:v>64.846100000000007</c:v>
                </c:pt>
                <c:pt idx="279">
                  <c:v>65.270499999999998</c:v>
                </c:pt>
                <c:pt idx="280">
                  <c:v>65.614900000000006</c:v>
                </c:pt>
                <c:pt idx="281">
                  <c:v>66.116799999999998</c:v>
                </c:pt>
                <c:pt idx="282">
                  <c:v>66.783299999999997</c:v>
                </c:pt>
                <c:pt idx="283">
                  <c:v>65.454599999999999</c:v>
                </c:pt>
                <c:pt idx="284">
                  <c:v>65.947000000000003</c:v>
                </c:pt>
                <c:pt idx="285">
                  <c:v>64.654200000000003</c:v>
                </c:pt>
                <c:pt idx="286">
                  <c:v>66.479200000000006</c:v>
                </c:pt>
                <c:pt idx="287">
                  <c:v>66.405000000000001</c:v>
                </c:pt>
                <c:pt idx="288">
                  <c:v>67.126199999999997</c:v>
                </c:pt>
                <c:pt idx="289">
                  <c:v>67.585499999999996</c:v>
                </c:pt>
                <c:pt idx="290">
                  <c:v>68.447000000000003</c:v>
                </c:pt>
                <c:pt idx="291">
                  <c:v>68.3703</c:v>
                </c:pt>
                <c:pt idx="292">
                  <c:v>69.919200000000004</c:v>
                </c:pt>
                <c:pt idx="293">
                  <c:v>72.032600000000002</c:v>
                </c:pt>
                <c:pt idx="294">
                  <c:v>76.188299999999998</c:v>
                </c:pt>
                <c:pt idx="295">
                  <c:v>76.993700000000004</c:v>
                </c:pt>
                <c:pt idx="296">
                  <c:v>78.355800000000002</c:v>
                </c:pt>
                <c:pt idx="297">
                  <c:v>77.487200000000001</c:v>
                </c:pt>
                <c:pt idx="298">
                  <c:v>75.464399999999998</c:v>
                </c:pt>
                <c:pt idx="299">
                  <c:v>78.045000000000002</c:v>
                </c:pt>
                <c:pt idx="300">
                  <c:v>77.641099999999994</c:v>
                </c:pt>
                <c:pt idx="301">
                  <c:v>74.762299999999996</c:v>
                </c:pt>
                <c:pt idx="302">
                  <c:v>73.596299999999999</c:v>
                </c:pt>
                <c:pt idx="303">
                  <c:v>70.667000000000002</c:v>
                </c:pt>
                <c:pt idx="304">
                  <c:v>70.960099999999997</c:v>
                </c:pt>
                <c:pt idx="305">
                  <c:v>70.351799999999997</c:v>
                </c:pt>
                <c:pt idx="306">
                  <c:v>68.124600000000001</c:v>
                </c:pt>
                <c:pt idx="307">
                  <c:v>66.469700000000003</c:v>
                </c:pt>
                <c:pt idx="308">
                  <c:v>64.767200000000003</c:v>
                </c:pt>
                <c:pt idx="309">
                  <c:v>66.7624</c:v>
                </c:pt>
                <c:pt idx="310">
                  <c:v>64.5929</c:v>
                </c:pt>
                <c:pt idx="311">
                  <c:v>63.945399999999999</c:v>
                </c:pt>
                <c:pt idx="312">
                  <c:v>62.363799999999998</c:v>
                </c:pt>
                <c:pt idx="313">
                  <c:v>61.270800000000001</c:v>
                </c:pt>
                <c:pt idx="314">
                  <c:v>61.811</c:v>
                </c:pt>
                <c:pt idx="315">
                  <c:v>66.006600000000006</c:v>
                </c:pt>
                <c:pt idx="316">
                  <c:v>65.516400000000004</c:v>
                </c:pt>
                <c:pt idx="317">
                  <c:v>66.501099999999994</c:v>
                </c:pt>
                <c:pt idx="318">
                  <c:v>67.953599999999994</c:v>
                </c:pt>
                <c:pt idx="319">
                  <c:v>68.483800000000002</c:v>
                </c:pt>
                <c:pt idx="320">
                  <c:v>65.423000000000002</c:v>
                </c:pt>
                <c:pt idx="321">
                  <c:v>69.132999999999996</c:v>
                </c:pt>
                <c:pt idx="322">
                  <c:v>64.993799999999993</c:v>
                </c:pt>
                <c:pt idx="323">
                  <c:v>64.037000000000006</c:v>
                </c:pt>
                <c:pt idx="324">
                  <c:v>61.741700000000002</c:v>
                </c:pt>
                <c:pt idx="325">
                  <c:v>58.429900000000004</c:v>
                </c:pt>
                <c:pt idx="326">
                  <c:v>56.966900000000003</c:v>
                </c:pt>
                <c:pt idx="327">
                  <c:v>56.387599999999999</c:v>
                </c:pt>
                <c:pt idx="328">
                  <c:v>55.9773</c:v>
                </c:pt>
                <c:pt idx="329">
                  <c:v>54.805999999999997</c:v>
                </c:pt>
                <c:pt idx="330">
                  <c:v>54.006399999999999</c:v>
                </c:pt>
                <c:pt idx="331">
                  <c:v>54.7913</c:v>
                </c:pt>
                <c:pt idx="332">
                  <c:v>56.244599999999998</c:v>
                </c:pt>
                <c:pt idx="333">
                  <c:v>52.321199999999997</c:v>
                </c:pt>
                <c:pt idx="334">
                  <c:v>49.981699999999996</c:v>
                </c:pt>
                <c:pt idx="335">
                  <c:v>49.562800000000003</c:v>
                </c:pt>
                <c:pt idx="336">
                  <c:v>51.037700000000001</c:v>
                </c:pt>
                <c:pt idx="337">
                  <c:v>51.651299999999999</c:v>
                </c:pt>
                <c:pt idx="338">
                  <c:v>50.9084</c:v>
                </c:pt>
                <c:pt idx="339">
                  <c:v>51.882100000000001</c:v>
                </c:pt>
                <c:pt idx="340">
                  <c:v>53.616199999999999</c:v>
                </c:pt>
                <c:pt idx="341">
                  <c:v>56.61</c:v>
                </c:pt>
                <c:pt idx="342">
                  <c:v>57.896000000000001</c:v>
                </c:pt>
                <c:pt idx="343">
                  <c:v>59.2727</c:v>
                </c:pt>
                <c:pt idx="344">
                  <c:v>62.216000000000001</c:v>
                </c:pt>
                <c:pt idx="345">
                  <c:v>60.430300000000003</c:v>
                </c:pt>
                <c:pt idx="346">
                  <c:v>61.620699999999999</c:v>
                </c:pt>
                <c:pt idx="347">
                  <c:v>62.012</c:v>
                </c:pt>
                <c:pt idx="348">
                  <c:v>63.544899999999998</c:v>
                </c:pt>
                <c:pt idx="349">
                  <c:v>66.911199999999994</c:v>
                </c:pt>
                <c:pt idx="350">
                  <c:v>68.862899999999996</c:v>
                </c:pt>
                <c:pt idx="351">
                  <c:v>64.238799999999998</c:v>
                </c:pt>
                <c:pt idx="352">
                  <c:v>65.122</c:v>
                </c:pt>
                <c:pt idx="353">
                  <c:v>61.445700000000002</c:v>
                </c:pt>
                <c:pt idx="354">
                  <c:v>55.907699999999998</c:v>
                </c:pt>
                <c:pt idx="355">
                  <c:v>53.95</c:v>
                </c:pt>
                <c:pt idx="356">
                  <c:v>58.601399999999998</c:v>
                </c:pt>
                <c:pt idx="357">
                  <c:v>58.181899999999999</c:v>
                </c:pt>
                <c:pt idx="358">
                  <c:v>52.510100000000001</c:v>
                </c:pt>
                <c:pt idx="359">
                  <c:v>50.408499999999997</c:v>
                </c:pt>
                <c:pt idx="360">
                  <c:v>45.730800000000002</c:v>
                </c:pt>
                <c:pt idx="361">
                  <c:v>47.195999999999998</c:v>
                </c:pt>
                <c:pt idx="362">
                  <c:v>46.65</c:v>
                </c:pt>
                <c:pt idx="363">
                  <c:v>43.033999999999999</c:v>
                </c:pt>
                <c:pt idx="364">
                  <c:v>41.9405</c:v>
                </c:pt>
                <c:pt idx="365">
                  <c:v>40.652299999999997</c:v>
                </c:pt>
                <c:pt idx="366">
                  <c:v>40.375999999999998</c:v>
                </c:pt>
                <c:pt idx="367">
                  <c:v>39.938600000000001</c:v>
                </c:pt>
                <c:pt idx="368">
                  <c:v>39.112299999999998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37-48B4-934C-171C27CB4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9078328"/>
        <c:axId val="659078656"/>
      </c:lineChart>
      <c:catAx>
        <c:axId val="659078328"/>
        <c:scaling>
          <c:orientation val="minMax"/>
        </c:scaling>
        <c:delete val="0"/>
        <c:axPos val="b"/>
        <c:numFmt formatCode="Основной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9078656"/>
        <c:crosses val="autoZero"/>
        <c:auto val="1"/>
        <c:lblAlgn val="ctr"/>
        <c:lblOffset val="100"/>
        <c:noMultiLvlLbl val="0"/>
      </c:catAx>
      <c:valAx>
        <c:axId val="65907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Основной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9078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USD_RUB</a:t>
            </a:r>
            <a:r>
              <a:rPr lang="en-US" baseline="0"/>
              <a:t> </a:t>
            </a:r>
            <a:r>
              <a:rPr lang="ru-RU" baseline="0"/>
              <a:t>от</a:t>
            </a:r>
            <a:r>
              <a:rPr lang="en-US" baseline="0"/>
              <a:t> Brent</a:t>
            </a:r>
            <a:r>
              <a:rPr lang="ru-RU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5611090274223607"/>
                  <c:y val="-0.35230480900631223"/>
                </c:manualLayout>
              </c:layout>
              <c:numFmt formatCode="Основной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'Курс-нефть коррел'!$B$2:$B$370</c:f>
              <c:numCache>
                <c:formatCode>Основной</c:formatCode>
                <c:ptCount val="369"/>
                <c:pt idx="0">
                  <c:v>84.86</c:v>
                </c:pt>
                <c:pt idx="1">
                  <c:v>82.39</c:v>
                </c:pt>
                <c:pt idx="2">
                  <c:v>79.28</c:v>
                </c:pt>
                <c:pt idx="3">
                  <c:v>78.09</c:v>
                </c:pt>
                <c:pt idx="4">
                  <c:v>75.34</c:v>
                </c:pt>
                <c:pt idx="5">
                  <c:v>72.92</c:v>
                </c:pt>
                <c:pt idx="6">
                  <c:v>72.61</c:v>
                </c:pt>
                <c:pt idx="7">
                  <c:v>72.7</c:v>
                </c:pt>
                <c:pt idx="8">
                  <c:v>65.180000000000007</c:v>
                </c:pt>
                <c:pt idx="9">
                  <c:v>70.59</c:v>
                </c:pt>
                <c:pt idx="10">
                  <c:v>70.7</c:v>
                </c:pt>
                <c:pt idx="11">
                  <c:v>76.33</c:v>
                </c:pt>
                <c:pt idx="12">
                  <c:v>74.099999999999994</c:v>
                </c:pt>
                <c:pt idx="13">
                  <c:v>73.59</c:v>
                </c:pt>
                <c:pt idx="14">
                  <c:v>75.55</c:v>
                </c:pt>
                <c:pt idx="15">
                  <c:v>76.17</c:v>
                </c:pt>
                <c:pt idx="16">
                  <c:v>76.180000000000007</c:v>
                </c:pt>
                <c:pt idx="17">
                  <c:v>73.510000000000005</c:v>
                </c:pt>
                <c:pt idx="18">
                  <c:v>72.69</c:v>
                </c:pt>
                <c:pt idx="19">
                  <c:v>71.89</c:v>
                </c:pt>
                <c:pt idx="20">
                  <c:v>69.63</c:v>
                </c:pt>
                <c:pt idx="21">
                  <c:v>66.44</c:v>
                </c:pt>
                <c:pt idx="22">
                  <c:v>68.709999999999994</c:v>
                </c:pt>
                <c:pt idx="23">
                  <c:v>68.28</c:v>
                </c:pt>
                <c:pt idx="24">
                  <c:v>67.25</c:v>
                </c:pt>
                <c:pt idx="25">
                  <c:v>66.11</c:v>
                </c:pt>
                <c:pt idx="26">
                  <c:v>66.77</c:v>
                </c:pt>
                <c:pt idx="27">
                  <c:v>62.95</c:v>
                </c:pt>
                <c:pt idx="28">
                  <c:v>64.86</c:v>
                </c:pt>
                <c:pt idx="29">
                  <c:v>64.569999999999993</c:v>
                </c:pt>
                <c:pt idx="30">
                  <c:v>64.53</c:v>
                </c:pt>
                <c:pt idx="31">
                  <c:v>69.22</c:v>
                </c:pt>
                <c:pt idx="32">
                  <c:v>69.36</c:v>
                </c:pt>
                <c:pt idx="33">
                  <c:v>66.13</c:v>
                </c:pt>
                <c:pt idx="34">
                  <c:v>62.91</c:v>
                </c:pt>
                <c:pt idx="35">
                  <c:v>62.43</c:v>
                </c:pt>
                <c:pt idx="36">
                  <c:v>59.34</c:v>
                </c:pt>
                <c:pt idx="37">
                  <c:v>55.88</c:v>
                </c:pt>
                <c:pt idx="38">
                  <c:v>55.41</c:v>
                </c:pt>
                <c:pt idx="39">
                  <c:v>55.1</c:v>
                </c:pt>
                <c:pt idx="40">
                  <c:v>55.99</c:v>
                </c:pt>
                <c:pt idx="41">
                  <c:v>51.8</c:v>
                </c:pt>
                <c:pt idx="42">
                  <c:v>51.29</c:v>
                </c:pt>
                <c:pt idx="43">
                  <c:v>52.26</c:v>
                </c:pt>
                <c:pt idx="44">
                  <c:v>49.97</c:v>
                </c:pt>
                <c:pt idx="45">
                  <c:v>49.25</c:v>
                </c:pt>
                <c:pt idx="46">
                  <c:v>48.18</c:v>
                </c:pt>
                <c:pt idx="47">
                  <c:v>44.96</c:v>
                </c:pt>
                <c:pt idx="48">
                  <c:v>42.78</c:v>
                </c:pt>
                <c:pt idx="49">
                  <c:v>39.450000000000003</c:v>
                </c:pt>
                <c:pt idx="50">
                  <c:v>37.46</c:v>
                </c:pt>
                <c:pt idx="51">
                  <c:v>41.77</c:v>
                </c:pt>
                <c:pt idx="52">
                  <c:v>42.93</c:v>
                </c:pt>
                <c:pt idx="53">
                  <c:v>42.85</c:v>
                </c:pt>
                <c:pt idx="54">
                  <c:v>39.270000000000003</c:v>
                </c:pt>
                <c:pt idx="55">
                  <c:v>41.92</c:v>
                </c:pt>
                <c:pt idx="56">
                  <c:v>43.15</c:v>
                </c:pt>
                <c:pt idx="57">
                  <c:v>39.83</c:v>
                </c:pt>
                <c:pt idx="58">
                  <c:v>42.66</c:v>
                </c:pt>
                <c:pt idx="59">
                  <c:v>45.05</c:v>
                </c:pt>
                <c:pt idx="60">
                  <c:v>44.35</c:v>
                </c:pt>
                <c:pt idx="61">
                  <c:v>44.8</c:v>
                </c:pt>
                <c:pt idx="62">
                  <c:v>44.4</c:v>
                </c:pt>
                <c:pt idx="63">
                  <c:v>43.3</c:v>
                </c:pt>
                <c:pt idx="64">
                  <c:v>43.34</c:v>
                </c:pt>
                <c:pt idx="65">
                  <c:v>43.14</c:v>
                </c:pt>
                <c:pt idx="66">
                  <c:v>43.24</c:v>
                </c:pt>
                <c:pt idx="67">
                  <c:v>42.8</c:v>
                </c:pt>
                <c:pt idx="68">
                  <c:v>41.02</c:v>
                </c:pt>
                <c:pt idx="69">
                  <c:v>42.19</c:v>
                </c:pt>
                <c:pt idx="70">
                  <c:v>38.729999999999997</c:v>
                </c:pt>
                <c:pt idx="71">
                  <c:v>42.3</c:v>
                </c:pt>
                <c:pt idx="72">
                  <c:v>35.33</c:v>
                </c:pt>
                <c:pt idx="73">
                  <c:v>35.130000000000003</c:v>
                </c:pt>
                <c:pt idx="74">
                  <c:v>32.5</c:v>
                </c:pt>
                <c:pt idx="75">
                  <c:v>30.97</c:v>
                </c:pt>
                <c:pt idx="76">
                  <c:v>26.44</c:v>
                </c:pt>
                <c:pt idx="77">
                  <c:v>21.44</c:v>
                </c:pt>
                <c:pt idx="78">
                  <c:v>28.08</c:v>
                </c:pt>
                <c:pt idx="79">
                  <c:v>31.48</c:v>
                </c:pt>
                <c:pt idx="80">
                  <c:v>34.11</c:v>
                </c:pt>
                <c:pt idx="81">
                  <c:v>24.93</c:v>
                </c:pt>
                <c:pt idx="82">
                  <c:v>26.98</c:v>
                </c:pt>
                <c:pt idx="83">
                  <c:v>33.85</c:v>
                </c:pt>
                <c:pt idx="84">
                  <c:v>45.27</c:v>
                </c:pt>
                <c:pt idx="85">
                  <c:v>50.52</c:v>
                </c:pt>
                <c:pt idx="86">
                  <c:v>58.5</c:v>
                </c:pt>
                <c:pt idx="87">
                  <c:v>57.32</c:v>
                </c:pt>
                <c:pt idx="88">
                  <c:v>54.47</c:v>
                </c:pt>
                <c:pt idx="89">
                  <c:v>58.16</c:v>
                </c:pt>
                <c:pt idx="90">
                  <c:v>60.69</c:v>
                </c:pt>
                <c:pt idx="91">
                  <c:v>64.849999999999994</c:v>
                </c:pt>
                <c:pt idx="92">
                  <c:v>64.98</c:v>
                </c:pt>
                <c:pt idx="93">
                  <c:v>68.599999999999994</c:v>
                </c:pt>
                <c:pt idx="94">
                  <c:v>68.16</c:v>
                </c:pt>
                <c:pt idx="95">
                  <c:v>66.14</c:v>
                </c:pt>
                <c:pt idx="96">
                  <c:v>65.22</c:v>
                </c:pt>
                <c:pt idx="97">
                  <c:v>64.39</c:v>
                </c:pt>
                <c:pt idx="98">
                  <c:v>62.43</c:v>
                </c:pt>
                <c:pt idx="99">
                  <c:v>63.39</c:v>
                </c:pt>
                <c:pt idx="100">
                  <c:v>63.3</c:v>
                </c:pt>
                <c:pt idx="101">
                  <c:v>62.51</c:v>
                </c:pt>
                <c:pt idx="102">
                  <c:v>61.69</c:v>
                </c:pt>
                <c:pt idx="103">
                  <c:v>62.02</c:v>
                </c:pt>
                <c:pt idx="104">
                  <c:v>59.42</c:v>
                </c:pt>
                <c:pt idx="105">
                  <c:v>60.51</c:v>
                </c:pt>
                <c:pt idx="106">
                  <c:v>58.37</c:v>
                </c:pt>
                <c:pt idx="107">
                  <c:v>61.91</c:v>
                </c:pt>
                <c:pt idx="108">
                  <c:v>64.28</c:v>
                </c:pt>
                <c:pt idx="109">
                  <c:v>60.22</c:v>
                </c:pt>
                <c:pt idx="110">
                  <c:v>61.54</c:v>
                </c:pt>
                <c:pt idx="111">
                  <c:v>60.43</c:v>
                </c:pt>
                <c:pt idx="112">
                  <c:v>59.34</c:v>
                </c:pt>
                <c:pt idx="113">
                  <c:v>58.64</c:v>
                </c:pt>
                <c:pt idx="114">
                  <c:v>58.53</c:v>
                </c:pt>
                <c:pt idx="115">
                  <c:v>61.89</c:v>
                </c:pt>
                <c:pt idx="116">
                  <c:v>63.46</c:v>
                </c:pt>
                <c:pt idx="117">
                  <c:v>62.47</c:v>
                </c:pt>
                <c:pt idx="118">
                  <c:v>66.72</c:v>
                </c:pt>
                <c:pt idx="119">
                  <c:v>64.23</c:v>
                </c:pt>
                <c:pt idx="120">
                  <c:v>66.55</c:v>
                </c:pt>
                <c:pt idx="121">
                  <c:v>65.2</c:v>
                </c:pt>
                <c:pt idx="122">
                  <c:v>62.01</c:v>
                </c:pt>
                <c:pt idx="123">
                  <c:v>63.29</c:v>
                </c:pt>
                <c:pt idx="124">
                  <c:v>64.489999999999995</c:v>
                </c:pt>
                <c:pt idx="125">
                  <c:v>68.69</c:v>
                </c:pt>
                <c:pt idx="126">
                  <c:v>72.209999999999994</c:v>
                </c:pt>
                <c:pt idx="127">
                  <c:v>70.62</c:v>
                </c:pt>
                <c:pt idx="128">
                  <c:v>70.849999999999994</c:v>
                </c:pt>
                <c:pt idx="129">
                  <c:v>72.150000000000006</c:v>
                </c:pt>
                <c:pt idx="130">
                  <c:v>71.97</c:v>
                </c:pt>
                <c:pt idx="131">
                  <c:v>71.55</c:v>
                </c:pt>
                <c:pt idx="132">
                  <c:v>70.34</c:v>
                </c:pt>
                <c:pt idx="133">
                  <c:v>68.39</c:v>
                </c:pt>
                <c:pt idx="134">
                  <c:v>67.03</c:v>
                </c:pt>
                <c:pt idx="135">
                  <c:v>67.16</c:v>
                </c:pt>
                <c:pt idx="136">
                  <c:v>65.739999999999995</c:v>
                </c:pt>
                <c:pt idx="137">
                  <c:v>65.069999999999993</c:v>
                </c:pt>
                <c:pt idx="138">
                  <c:v>67.12</c:v>
                </c:pt>
                <c:pt idx="139">
                  <c:v>66.25</c:v>
                </c:pt>
                <c:pt idx="140">
                  <c:v>62.1</c:v>
                </c:pt>
                <c:pt idx="141">
                  <c:v>62.75</c:v>
                </c:pt>
                <c:pt idx="142">
                  <c:v>61.64</c:v>
                </c:pt>
                <c:pt idx="143">
                  <c:v>62.7</c:v>
                </c:pt>
                <c:pt idx="144">
                  <c:v>60.48</c:v>
                </c:pt>
                <c:pt idx="145">
                  <c:v>57.06</c:v>
                </c:pt>
                <c:pt idx="146">
                  <c:v>52.2</c:v>
                </c:pt>
                <c:pt idx="147">
                  <c:v>53.82</c:v>
                </c:pt>
                <c:pt idx="148">
                  <c:v>60.28</c:v>
                </c:pt>
                <c:pt idx="149">
                  <c:v>61.67</c:v>
                </c:pt>
                <c:pt idx="150">
                  <c:v>58.71</c:v>
                </c:pt>
                <c:pt idx="151">
                  <c:v>58.8</c:v>
                </c:pt>
                <c:pt idx="152">
                  <c:v>66.760000000000005</c:v>
                </c:pt>
                <c:pt idx="153">
                  <c:v>70.180000000000007</c:v>
                </c:pt>
                <c:pt idx="154">
                  <c:v>72.83</c:v>
                </c:pt>
                <c:pt idx="155">
                  <c:v>77.62</c:v>
                </c:pt>
                <c:pt idx="156">
                  <c:v>79.78</c:v>
                </c:pt>
                <c:pt idx="157">
                  <c:v>80.430000000000007</c:v>
                </c:pt>
                <c:pt idx="158">
                  <c:v>84.16</c:v>
                </c:pt>
                <c:pt idx="159">
                  <c:v>82.72</c:v>
                </c:pt>
                <c:pt idx="160">
                  <c:v>78.8</c:v>
                </c:pt>
                <c:pt idx="161">
                  <c:v>78.09</c:v>
                </c:pt>
                <c:pt idx="162">
                  <c:v>76.83</c:v>
                </c:pt>
                <c:pt idx="163">
                  <c:v>77.42</c:v>
                </c:pt>
                <c:pt idx="164">
                  <c:v>75.819999999999993</c:v>
                </c:pt>
                <c:pt idx="165">
                  <c:v>71.83</c:v>
                </c:pt>
                <c:pt idx="166">
                  <c:v>72.81</c:v>
                </c:pt>
                <c:pt idx="167">
                  <c:v>73.209999999999994</c:v>
                </c:pt>
                <c:pt idx="168">
                  <c:v>74.290000000000006</c:v>
                </c:pt>
                <c:pt idx="169">
                  <c:v>73.069999999999993</c:v>
                </c:pt>
                <c:pt idx="170">
                  <c:v>75.33</c:v>
                </c:pt>
                <c:pt idx="171">
                  <c:v>77.11</c:v>
                </c:pt>
                <c:pt idx="172">
                  <c:v>79.44</c:v>
                </c:pt>
                <c:pt idx="173">
                  <c:v>75.55</c:v>
                </c:pt>
                <c:pt idx="174">
                  <c:v>73.44</c:v>
                </c:pt>
                <c:pt idx="175">
                  <c:v>76.459999999999994</c:v>
                </c:pt>
                <c:pt idx="176">
                  <c:v>76.790000000000006</c:v>
                </c:pt>
                <c:pt idx="177">
                  <c:v>76.44</c:v>
                </c:pt>
                <c:pt idx="178">
                  <c:v>78.510000000000005</c:v>
                </c:pt>
                <c:pt idx="179">
                  <c:v>77.12</c:v>
                </c:pt>
                <c:pt idx="180">
                  <c:v>74.87</c:v>
                </c:pt>
                <c:pt idx="181">
                  <c:v>74.64</c:v>
                </c:pt>
                <c:pt idx="182">
                  <c:v>74.06</c:v>
                </c:pt>
                <c:pt idx="183">
                  <c:v>72.58</c:v>
                </c:pt>
                <c:pt idx="184">
                  <c:v>67.11</c:v>
                </c:pt>
                <c:pt idx="185">
                  <c:v>70.27</c:v>
                </c:pt>
                <c:pt idx="186">
                  <c:v>70.45</c:v>
                </c:pt>
                <c:pt idx="187">
                  <c:v>66.209999999999994</c:v>
                </c:pt>
                <c:pt idx="188">
                  <c:v>65.489999999999995</c:v>
                </c:pt>
                <c:pt idx="189">
                  <c:v>64.37</c:v>
                </c:pt>
                <c:pt idx="190">
                  <c:v>67.31</c:v>
                </c:pt>
                <c:pt idx="191">
                  <c:v>64.84</c:v>
                </c:pt>
                <c:pt idx="192">
                  <c:v>62.79</c:v>
                </c:pt>
                <c:pt idx="193">
                  <c:v>68.58</c:v>
                </c:pt>
                <c:pt idx="194">
                  <c:v>70.52</c:v>
                </c:pt>
                <c:pt idx="195">
                  <c:v>68.61</c:v>
                </c:pt>
                <c:pt idx="196">
                  <c:v>69.87</c:v>
                </c:pt>
                <c:pt idx="197">
                  <c:v>67.62</c:v>
                </c:pt>
                <c:pt idx="198">
                  <c:v>66.87</c:v>
                </c:pt>
                <c:pt idx="199">
                  <c:v>65.25</c:v>
                </c:pt>
                <c:pt idx="200">
                  <c:v>63.23</c:v>
                </c:pt>
                <c:pt idx="201">
                  <c:v>63.4</c:v>
                </c:pt>
                <c:pt idx="202">
                  <c:v>63.73</c:v>
                </c:pt>
                <c:pt idx="203">
                  <c:v>63.86</c:v>
                </c:pt>
                <c:pt idx="204">
                  <c:v>62.72</c:v>
                </c:pt>
                <c:pt idx="205">
                  <c:v>63.52</c:v>
                </c:pt>
                <c:pt idx="206">
                  <c:v>62.07</c:v>
                </c:pt>
                <c:pt idx="207">
                  <c:v>60.44</c:v>
                </c:pt>
                <c:pt idx="208">
                  <c:v>57.75</c:v>
                </c:pt>
                <c:pt idx="209">
                  <c:v>57.17</c:v>
                </c:pt>
                <c:pt idx="210">
                  <c:v>55.62</c:v>
                </c:pt>
                <c:pt idx="211">
                  <c:v>57.54</c:v>
                </c:pt>
                <c:pt idx="212">
                  <c:v>56.86</c:v>
                </c:pt>
                <c:pt idx="213">
                  <c:v>55.62</c:v>
                </c:pt>
                <c:pt idx="214">
                  <c:v>53.78</c:v>
                </c:pt>
                <c:pt idx="215">
                  <c:v>52.75</c:v>
                </c:pt>
                <c:pt idx="216">
                  <c:v>52.41</c:v>
                </c:pt>
                <c:pt idx="217">
                  <c:v>52.72</c:v>
                </c:pt>
                <c:pt idx="218">
                  <c:v>52.1</c:v>
                </c:pt>
                <c:pt idx="219">
                  <c:v>52.42</c:v>
                </c:pt>
                <c:pt idx="220">
                  <c:v>52.52</c:v>
                </c:pt>
                <c:pt idx="221">
                  <c:v>48.06</c:v>
                </c:pt>
                <c:pt idx="222">
                  <c:v>48.91</c:v>
                </c:pt>
                <c:pt idx="223">
                  <c:v>46.71</c:v>
                </c:pt>
                <c:pt idx="224">
                  <c:v>47.92</c:v>
                </c:pt>
                <c:pt idx="225">
                  <c:v>45.54</c:v>
                </c:pt>
                <c:pt idx="226">
                  <c:v>47.37</c:v>
                </c:pt>
                <c:pt idx="227">
                  <c:v>48.15</c:v>
                </c:pt>
                <c:pt idx="228">
                  <c:v>49.95</c:v>
                </c:pt>
                <c:pt idx="229">
                  <c:v>52.15</c:v>
                </c:pt>
                <c:pt idx="230">
                  <c:v>53.61</c:v>
                </c:pt>
                <c:pt idx="231">
                  <c:v>50.84</c:v>
                </c:pt>
                <c:pt idx="232">
                  <c:v>49.1</c:v>
                </c:pt>
                <c:pt idx="233">
                  <c:v>51.73</c:v>
                </c:pt>
                <c:pt idx="234">
                  <c:v>51.96</c:v>
                </c:pt>
                <c:pt idx="235">
                  <c:v>55.89</c:v>
                </c:pt>
                <c:pt idx="236">
                  <c:v>55.24</c:v>
                </c:pt>
                <c:pt idx="237">
                  <c:v>52.83</c:v>
                </c:pt>
                <c:pt idx="238">
                  <c:v>50.8</c:v>
                </c:pt>
                <c:pt idx="239">
                  <c:v>51.76</c:v>
                </c:pt>
                <c:pt idx="240">
                  <c:v>51.37</c:v>
                </c:pt>
                <c:pt idx="241">
                  <c:v>55.9</c:v>
                </c:pt>
                <c:pt idx="242">
                  <c:v>55.99</c:v>
                </c:pt>
                <c:pt idx="243">
                  <c:v>55.81</c:v>
                </c:pt>
                <c:pt idx="244">
                  <c:v>56.7</c:v>
                </c:pt>
                <c:pt idx="245">
                  <c:v>56.81</c:v>
                </c:pt>
                <c:pt idx="246">
                  <c:v>55.52</c:v>
                </c:pt>
                <c:pt idx="247">
                  <c:v>55.49</c:v>
                </c:pt>
                <c:pt idx="248">
                  <c:v>55.45</c:v>
                </c:pt>
                <c:pt idx="249">
                  <c:v>57.1</c:v>
                </c:pt>
                <c:pt idx="250">
                  <c:v>56.82</c:v>
                </c:pt>
                <c:pt idx="251">
                  <c:v>55.16</c:v>
                </c:pt>
                <c:pt idx="252">
                  <c:v>55.21</c:v>
                </c:pt>
                <c:pt idx="253">
                  <c:v>54.33</c:v>
                </c:pt>
                <c:pt idx="254">
                  <c:v>54.46</c:v>
                </c:pt>
                <c:pt idx="255">
                  <c:v>47.24</c:v>
                </c:pt>
                <c:pt idx="256">
                  <c:v>46.86</c:v>
                </c:pt>
                <c:pt idx="257">
                  <c:v>44.75</c:v>
                </c:pt>
                <c:pt idx="258">
                  <c:v>45.58</c:v>
                </c:pt>
                <c:pt idx="259">
                  <c:v>49.71</c:v>
                </c:pt>
                <c:pt idx="260">
                  <c:v>51.78</c:v>
                </c:pt>
                <c:pt idx="261">
                  <c:v>51.95</c:v>
                </c:pt>
                <c:pt idx="262">
                  <c:v>51.93</c:v>
                </c:pt>
                <c:pt idx="263">
                  <c:v>49.06</c:v>
                </c:pt>
                <c:pt idx="264">
                  <c:v>45.89</c:v>
                </c:pt>
                <c:pt idx="265">
                  <c:v>45.77</c:v>
                </c:pt>
                <c:pt idx="266">
                  <c:v>48.01</c:v>
                </c:pt>
                <c:pt idx="267">
                  <c:v>46.83</c:v>
                </c:pt>
                <c:pt idx="268">
                  <c:v>49.92</c:v>
                </c:pt>
                <c:pt idx="269">
                  <c:v>50.88</c:v>
                </c:pt>
                <c:pt idx="270">
                  <c:v>46.97</c:v>
                </c:pt>
                <c:pt idx="271">
                  <c:v>44.27</c:v>
                </c:pt>
                <c:pt idx="272">
                  <c:v>42.46</c:v>
                </c:pt>
                <c:pt idx="273">
                  <c:v>45.69</c:v>
                </c:pt>
                <c:pt idx="274">
                  <c:v>47.61</c:v>
                </c:pt>
                <c:pt idx="275">
                  <c:v>46.76</c:v>
                </c:pt>
                <c:pt idx="276">
                  <c:v>50.35</c:v>
                </c:pt>
                <c:pt idx="277">
                  <c:v>48.41</c:v>
                </c:pt>
                <c:pt idx="278">
                  <c:v>49.17</c:v>
                </c:pt>
                <c:pt idx="279">
                  <c:v>50.54</c:v>
                </c:pt>
                <c:pt idx="280">
                  <c:v>49.64</c:v>
                </c:pt>
                <c:pt idx="281">
                  <c:v>49.32</c:v>
                </c:pt>
                <c:pt idx="282">
                  <c:v>48.72</c:v>
                </c:pt>
                <c:pt idx="283">
                  <c:v>47.83</c:v>
                </c:pt>
                <c:pt idx="284">
                  <c:v>45.37</c:v>
                </c:pt>
                <c:pt idx="285">
                  <c:v>48.13</c:v>
                </c:pt>
                <c:pt idx="286">
                  <c:v>45.11</c:v>
                </c:pt>
                <c:pt idx="287">
                  <c:v>43.1</c:v>
                </c:pt>
                <c:pt idx="288">
                  <c:v>41.94</c:v>
                </c:pt>
                <c:pt idx="289">
                  <c:v>38.67</c:v>
                </c:pt>
                <c:pt idx="290">
                  <c:v>40.44</c:v>
                </c:pt>
                <c:pt idx="291">
                  <c:v>41.2</c:v>
                </c:pt>
                <c:pt idx="292">
                  <c:v>40.39</c:v>
                </c:pt>
                <c:pt idx="293">
                  <c:v>38.72</c:v>
                </c:pt>
                <c:pt idx="294">
                  <c:v>35.1</c:v>
                </c:pt>
                <c:pt idx="295">
                  <c:v>33.01</c:v>
                </c:pt>
                <c:pt idx="296">
                  <c:v>33.36</c:v>
                </c:pt>
                <c:pt idx="297">
                  <c:v>34.06</c:v>
                </c:pt>
                <c:pt idx="298">
                  <c:v>34.74</c:v>
                </c:pt>
                <c:pt idx="299">
                  <c:v>32.18</c:v>
                </c:pt>
                <c:pt idx="300">
                  <c:v>28.94</c:v>
                </c:pt>
                <c:pt idx="301">
                  <c:v>33.549999999999997</c:v>
                </c:pt>
                <c:pt idx="302">
                  <c:v>37.28</c:v>
                </c:pt>
                <c:pt idx="303">
                  <c:v>37.89</c:v>
                </c:pt>
                <c:pt idx="304">
                  <c:v>36.880000000000003</c:v>
                </c:pt>
                <c:pt idx="305">
                  <c:v>37.93</c:v>
                </c:pt>
                <c:pt idx="306">
                  <c:v>43</c:v>
                </c:pt>
                <c:pt idx="307">
                  <c:v>44.86</c:v>
                </c:pt>
                <c:pt idx="308">
                  <c:v>44.66</c:v>
                </c:pt>
                <c:pt idx="309">
                  <c:v>43.61</c:v>
                </c:pt>
                <c:pt idx="310">
                  <c:v>47.42</c:v>
                </c:pt>
                <c:pt idx="311">
                  <c:v>49.56</c:v>
                </c:pt>
                <c:pt idx="312">
                  <c:v>47.99</c:v>
                </c:pt>
                <c:pt idx="313">
                  <c:v>50.46</c:v>
                </c:pt>
                <c:pt idx="314">
                  <c:v>52.65</c:v>
                </c:pt>
                <c:pt idx="315">
                  <c:v>48.13</c:v>
                </c:pt>
                <c:pt idx="316">
                  <c:v>48.6</c:v>
                </c:pt>
                <c:pt idx="317">
                  <c:v>47.47</c:v>
                </c:pt>
                <c:pt idx="318">
                  <c:v>48.14</c:v>
                </c:pt>
                <c:pt idx="319">
                  <c:v>49.61</c:v>
                </c:pt>
                <c:pt idx="320">
                  <c:v>50.05</c:v>
                </c:pt>
                <c:pt idx="321">
                  <c:v>45.46</c:v>
                </c:pt>
                <c:pt idx="322">
                  <c:v>49.03</c:v>
                </c:pt>
                <c:pt idx="323">
                  <c:v>48.61</c:v>
                </c:pt>
                <c:pt idx="324">
                  <c:v>52.21</c:v>
                </c:pt>
                <c:pt idx="325">
                  <c:v>54.62</c:v>
                </c:pt>
                <c:pt idx="326">
                  <c:v>57.1</c:v>
                </c:pt>
                <c:pt idx="327">
                  <c:v>58.73</c:v>
                </c:pt>
                <c:pt idx="328">
                  <c:v>60.32</c:v>
                </c:pt>
                <c:pt idx="329">
                  <c:v>63.26</c:v>
                </c:pt>
                <c:pt idx="330">
                  <c:v>63.02</c:v>
                </c:pt>
                <c:pt idx="331">
                  <c:v>63.87</c:v>
                </c:pt>
                <c:pt idx="332">
                  <c:v>63.31</c:v>
                </c:pt>
                <c:pt idx="333">
                  <c:v>65.56</c:v>
                </c:pt>
                <c:pt idx="334">
                  <c:v>65.37</c:v>
                </c:pt>
                <c:pt idx="335">
                  <c:v>66.81</c:v>
                </c:pt>
                <c:pt idx="336">
                  <c:v>65.39</c:v>
                </c:pt>
                <c:pt idx="337">
                  <c:v>66.459999999999994</c:v>
                </c:pt>
                <c:pt idx="338">
                  <c:v>65.28</c:v>
                </c:pt>
                <c:pt idx="339">
                  <c:v>63.45</c:v>
                </c:pt>
                <c:pt idx="340">
                  <c:v>57.87</c:v>
                </c:pt>
                <c:pt idx="341">
                  <c:v>54.95</c:v>
                </c:pt>
                <c:pt idx="342">
                  <c:v>56.41</c:v>
                </c:pt>
                <c:pt idx="343">
                  <c:v>55.32</c:v>
                </c:pt>
                <c:pt idx="344">
                  <c:v>54.67</c:v>
                </c:pt>
                <c:pt idx="345">
                  <c:v>59.73</c:v>
                </c:pt>
                <c:pt idx="346">
                  <c:v>62.58</c:v>
                </c:pt>
                <c:pt idx="347">
                  <c:v>60.22</c:v>
                </c:pt>
                <c:pt idx="348">
                  <c:v>61.52</c:v>
                </c:pt>
                <c:pt idx="349">
                  <c:v>57.8</c:v>
                </c:pt>
                <c:pt idx="350">
                  <c:v>52.99</c:v>
                </c:pt>
                <c:pt idx="351">
                  <c:v>48.79</c:v>
                </c:pt>
                <c:pt idx="352">
                  <c:v>50.17</c:v>
                </c:pt>
                <c:pt idx="353">
                  <c:v>50.11</c:v>
                </c:pt>
                <c:pt idx="354">
                  <c:v>56.42</c:v>
                </c:pt>
                <c:pt idx="355">
                  <c:v>59.45</c:v>
                </c:pt>
                <c:pt idx="356">
                  <c:v>61.38</c:v>
                </c:pt>
                <c:pt idx="357">
                  <c:v>61.85</c:v>
                </c:pt>
                <c:pt idx="358">
                  <c:v>69.069999999999993</c:v>
                </c:pt>
                <c:pt idx="359">
                  <c:v>70.150000000000006</c:v>
                </c:pt>
                <c:pt idx="360">
                  <c:v>80.36</c:v>
                </c:pt>
                <c:pt idx="361">
                  <c:v>79.41</c:v>
                </c:pt>
                <c:pt idx="362">
                  <c:v>83.39</c:v>
                </c:pt>
                <c:pt idx="363">
                  <c:v>85.86</c:v>
                </c:pt>
                <c:pt idx="364">
                  <c:v>86.13</c:v>
                </c:pt>
                <c:pt idx="365">
                  <c:v>86.16</c:v>
                </c:pt>
                <c:pt idx="366">
                  <c:v>90.21</c:v>
                </c:pt>
                <c:pt idx="367">
                  <c:v>92.31</c:v>
                </c:pt>
                <c:pt idx="368">
                  <c:v>97</c:v>
                </c:pt>
              </c:numCache>
            </c:numRef>
          </c:xVal>
          <c:yVal>
            <c:numRef>
              <c:f>'Курс-нефть коррел'!$C$2:$C$370</c:f>
              <c:numCache>
                <c:formatCode>Основной</c:formatCode>
                <c:ptCount val="369"/>
                <c:pt idx="0">
                  <c:v>71.028300000000002</c:v>
                </c:pt>
                <c:pt idx="1">
                  <c:v>71.889200000000002</c:v>
                </c:pt>
                <c:pt idx="2">
                  <c:v>72.725399999999993</c:v>
                </c:pt>
                <c:pt idx="3">
                  <c:v>72.735799999999998</c:v>
                </c:pt>
                <c:pt idx="4">
                  <c:v>72.862799999999993</c:v>
                </c:pt>
                <c:pt idx="5">
                  <c:v>73.187899999999999</c:v>
                </c:pt>
                <c:pt idx="6">
                  <c:v>72.730999999999995</c:v>
                </c:pt>
                <c:pt idx="7">
                  <c:v>73.550299999999993</c:v>
                </c:pt>
                <c:pt idx="8">
                  <c:v>74.264600000000002</c:v>
                </c:pt>
                <c:pt idx="9">
                  <c:v>73.219300000000004</c:v>
                </c:pt>
                <c:pt idx="10">
                  <c:v>73.4602</c:v>
                </c:pt>
                <c:pt idx="11">
                  <c:v>73.140900000000002</c:v>
                </c:pt>
                <c:pt idx="12">
                  <c:v>73.742599999999996</c:v>
                </c:pt>
                <c:pt idx="13">
                  <c:v>74.084000000000003</c:v>
                </c:pt>
                <c:pt idx="14">
                  <c:v>74.355500000000006</c:v>
                </c:pt>
                <c:pt idx="15">
                  <c:v>73.257000000000005</c:v>
                </c:pt>
                <c:pt idx="16">
                  <c:v>72.204700000000003</c:v>
                </c:pt>
                <c:pt idx="17">
                  <c:v>72.817499999999995</c:v>
                </c:pt>
                <c:pt idx="18">
                  <c:v>72.1126</c:v>
                </c:pt>
                <c:pt idx="19">
                  <c:v>72.787800000000004</c:v>
                </c:pt>
                <c:pt idx="20">
                  <c:v>73.164599999999993</c:v>
                </c:pt>
                <c:pt idx="21">
                  <c:v>73.622200000000007</c:v>
                </c:pt>
                <c:pt idx="22">
                  <c:v>74.007900000000006</c:v>
                </c:pt>
                <c:pt idx="23">
                  <c:v>73.795500000000004</c:v>
                </c:pt>
                <c:pt idx="24">
                  <c:v>75.207300000000004</c:v>
                </c:pt>
                <c:pt idx="25">
                  <c:v>74.980599999999995</c:v>
                </c:pt>
                <c:pt idx="26">
                  <c:v>75.826800000000006</c:v>
                </c:pt>
                <c:pt idx="27">
                  <c:v>77.3964</c:v>
                </c:pt>
                <c:pt idx="28">
                  <c:v>76.516000000000005</c:v>
                </c:pt>
                <c:pt idx="29">
                  <c:v>75.663300000000007</c:v>
                </c:pt>
                <c:pt idx="30">
                  <c:v>74.121300000000005</c:v>
                </c:pt>
                <c:pt idx="31">
                  <c:v>73.333500000000001</c:v>
                </c:pt>
                <c:pt idx="32">
                  <c:v>74.228700000000003</c:v>
                </c:pt>
                <c:pt idx="33">
                  <c:v>74.619600000000005</c:v>
                </c:pt>
                <c:pt idx="34">
                  <c:v>74.111599999999996</c:v>
                </c:pt>
                <c:pt idx="35">
                  <c:v>73.711399999999998</c:v>
                </c:pt>
                <c:pt idx="36">
                  <c:v>74.652799999999999</c:v>
                </c:pt>
                <c:pt idx="37">
                  <c:v>75.740399999999994</c:v>
                </c:pt>
                <c:pt idx="38">
                  <c:v>75.289900000000003</c:v>
                </c:pt>
                <c:pt idx="39">
                  <c:v>73.630899999999997</c:v>
                </c:pt>
                <c:pt idx="40">
                  <c:v>74.163600000000002</c:v>
                </c:pt>
                <c:pt idx="41">
                  <c:v>74.412099999999995</c:v>
                </c:pt>
                <c:pt idx="42">
                  <c:v>74.195599999999999</c:v>
                </c:pt>
                <c:pt idx="43">
                  <c:v>73.347700000000003</c:v>
                </c:pt>
                <c:pt idx="44">
                  <c:v>72.9572</c:v>
                </c:pt>
                <c:pt idx="45">
                  <c:v>74.063400000000001</c:v>
                </c:pt>
                <c:pt idx="46">
                  <c:v>75.860500000000002</c:v>
                </c:pt>
                <c:pt idx="47">
                  <c:v>76.192400000000006</c:v>
                </c:pt>
                <c:pt idx="48">
                  <c:v>77.402299999999997</c:v>
                </c:pt>
                <c:pt idx="49">
                  <c:v>77.415800000000004</c:v>
                </c:pt>
                <c:pt idx="50">
                  <c:v>79.525700000000001</c:v>
                </c:pt>
                <c:pt idx="51">
                  <c:v>76.123500000000007</c:v>
                </c:pt>
                <c:pt idx="52">
                  <c:v>77.893799999999999</c:v>
                </c:pt>
                <c:pt idx="53">
                  <c:v>76.767499999999998</c:v>
                </c:pt>
                <c:pt idx="54">
                  <c:v>78.185100000000006</c:v>
                </c:pt>
                <c:pt idx="55">
                  <c:v>78.216399999999993</c:v>
                </c:pt>
                <c:pt idx="56">
                  <c:v>75.744</c:v>
                </c:pt>
                <c:pt idx="57">
                  <c:v>75.095600000000005</c:v>
                </c:pt>
                <c:pt idx="58">
                  <c:v>75.408699999999996</c:v>
                </c:pt>
                <c:pt idx="59">
                  <c:v>74.005600000000001</c:v>
                </c:pt>
                <c:pt idx="60">
                  <c:v>74.799499999999995</c:v>
                </c:pt>
                <c:pt idx="61">
                  <c:v>72.855800000000002</c:v>
                </c:pt>
                <c:pt idx="62">
                  <c:v>73.716999999999999</c:v>
                </c:pt>
                <c:pt idx="63">
                  <c:v>74.4114</c:v>
                </c:pt>
                <c:pt idx="64">
                  <c:v>71.728999999999999</c:v>
                </c:pt>
                <c:pt idx="65">
                  <c:v>71.882499999999993</c:v>
                </c:pt>
                <c:pt idx="66">
                  <c:v>70.711799999999997</c:v>
                </c:pt>
                <c:pt idx="67">
                  <c:v>71.398300000000006</c:v>
                </c:pt>
                <c:pt idx="68">
                  <c:v>69.795500000000004</c:v>
                </c:pt>
                <c:pt idx="69">
                  <c:v>69.445999999999998</c:v>
                </c:pt>
                <c:pt idx="70">
                  <c:v>70.201300000000003</c:v>
                </c:pt>
                <c:pt idx="71">
                  <c:v>68.686000000000007</c:v>
                </c:pt>
                <c:pt idx="72">
                  <c:v>70.144499999999994</c:v>
                </c:pt>
                <c:pt idx="73">
                  <c:v>71.612300000000005</c:v>
                </c:pt>
                <c:pt idx="74">
                  <c:v>73.616</c:v>
                </c:pt>
                <c:pt idx="75">
                  <c:v>73.426699999999997</c:v>
                </c:pt>
                <c:pt idx="76">
                  <c:v>74.381299999999996</c:v>
                </c:pt>
                <c:pt idx="77">
                  <c:v>74.565100000000001</c:v>
                </c:pt>
                <c:pt idx="78">
                  <c:v>73.957999999999998</c:v>
                </c:pt>
                <c:pt idx="79">
                  <c:v>73.752300000000005</c:v>
                </c:pt>
                <c:pt idx="80">
                  <c:v>76.491799999999998</c:v>
                </c:pt>
                <c:pt idx="81">
                  <c:v>78.812200000000004</c:v>
                </c:pt>
                <c:pt idx="82">
                  <c:v>79.923599999999993</c:v>
                </c:pt>
                <c:pt idx="83">
                  <c:v>72.613299999999995</c:v>
                </c:pt>
                <c:pt idx="84">
                  <c:v>68.5685</c:v>
                </c:pt>
                <c:pt idx="85">
                  <c:v>66.880600000000001</c:v>
                </c:pt>
                <c:pt idx="86">
                  <c:v>64.056100000000001</c:v>
                </c:pt>
                <c:pt idx="87">
                  <c:v>63.555599999999998</c:v>
                </c:pt>
                <c:pt idx="88">
                  <c:v>64.11</c:v>
                </c:pt>
                <c:pt idx="89">
                  <c:v>63.920299999999997</c:v>
                </c:pt>
                <c:pt idx="90">
                  <c:v>62.085700000000003</c:v>
                </c:pt>
                <c:pt idx="91">
                  <c:v>61.557299999999998</c:v>
                </c:pt>
                <c:pt idx="92">
                  <c:v>61.0548</c:v>
                </c:pt>
                <c:pt idx="93">
                  <c:v>62.092199999999998</c:v>
                </c:pt>
                <c:pt idx="94">
                  <c:v>62.033200000000001</c:v>
                </c:pt>
                <c:pt idx="95">
                  <c:v>62.263399999999997</c:v>
                </c:pt>
                <c:pt idx="96">
                  <c:v>62.862400000000001</c:v>
                </c:pt>
                <c:pt idx="97">
                  <c:v>63.753300000000003</c:v>
                </c:pt>
                <c:pt idx="98">
                  <c:v>64.319500000000005</c:v>
                </c:pt>
                <c:pt idx="99">
                  <c:v>63.862299999999998</c:v>
                </c:pt>
                <c:pt idx="100">
                  <c:v>63.762799999999999</c:v>
                </c:pt>
                <c:pt idx="101">
                  <c:v>63.804600000000001</c:v>
                </c:pt>
                <c:pt idx="102">
                  <c:v>63.5244</c:v>
                </c:pt>
                <c:pt idx="103">
                  <c:v>63.863900000000001</c:v>
                </c:pt>
                <c:pt idx="104">
                  <c:v>63.765099999999997</c:v>
                </c:pt>
                <c:pt idx="105">
                  <c:v>64.222399999999993</c:v>
                </c:pt>
                <c:pt idx="106">
                  <c:v>64.628799999999998</c:v>
                </c:pt>
                <c:pt idx="107">
                  <c:v>64.684100000000001</c:v>
                </c:pt>
                <c:pt idx="108">
                  <c:v>64.02</c:v>
                </c:pt>
                <c:pt idx="109">
                  <c:v>64.340299999999999</c:v>
                </c:pt>
                <c:pt idx="110">
                  <c:v>65.728899999999996</c:v>
                </c:pt>
                <c:pt idx="111">
                  <c:v>66.765699999999995</c:v>
                </c:pt>
                <c:pt idx="112">
                  <c:v>65.998999999999995</c:v>
                </c:pt>
                <c:pt idx="113">
                  <c:v>66.514799999999994</c:v>
                </c:pt>
                <c:pt idx="114">
                  <c:v>65.281599999999997</c:v>
                </c:pt>
                <c:pt idx="115">
                  <c:v>65.271299999999997</c:v>
                </c:pt>
                <c:pt idx="116">
                  <c:v>63.366300000000003</c:v>
                </c:pt>
                <c:pt idx="117">
                  <c:v>63.029499999999999</c:v>
                </c:pt>
                <c:pt idx="118">
                  <c:v>62.950499999999998</c:v>
                </c:pt>
                <c:pt idx="119">
                  <c:v>63.815899999999999</c:v>
                </c:pt>
                <c:pt idx="120">
                  <c:v>63.230499999999999</c:v>
                </c:pt>
                <c:pt idx="121">
                  <c:v>63.007300000000001</c:v>
                </c:pt>
                <c:pt idx="122">
                  <c:v>64.391499999999994</c:v>
                </c:pt>
                <c:pt idx="123">
                  <c:v>64.87</c:v>
                </c:pt>
                <c:pt idx="124">
                  <c:v>65.430599999999998</c:v>
                </c:pt>
                <c:pt idx="125">
                  <c:v>64.480900000000005</c:v>
                </c:pt>
                <c:pt idx="126">
                  <c:v>64.768299999999996</c:v>
                </c:pt>
                <c:pt idx="127">
                  <c:v>65.103300000000004</c:v>
                </c:pt>
                <c:pt idx="128">
                  <c:v>65.087999999999994</c:v>
                </c:pt>
                <c:pt idx="129">
                  <c:v>64.733400000000003</c:v>
                </c:pt>
                <c:pt idx="130">
                  <c:v>64.051500000000004</c:v>
                </c:pt>
                <c:pt idx="131">
                  <c:v>64.349699999999999</c:v>
                </c:pt>
                <c:pt idx="132">
                  <c:v>65.346500000000006</c:v>
                </c:pt>
                <c:pt idx="133">
                  <c:v>65.634</c:v>
                </c:pt>
                <c:pt idx="134">
                  <c:v>64.661600000000007</c:v>
                </c:pt>
                <c:pt idx="135">
                  <c:v>64.807500000000005</c:v>
                </c:pt>
                <c:pt idx="136">
                  <c:v>66.282700000000006</c:v>
                </c:pt>
                <c:pt idx="137">
                  <c:v>65.936499999999995</c:v>
                </c:pt>
                <c:pt idx="138">
                  <c:v>65.386899999999997</c:v>
                </c:pt>
                <c:pt idx="139">
                  <c:v>66.309299999999993</c:v>
                </c:pt>
                <c:pt idx="140">
                  <c:v>65.793199999999999</c:v>
                </c:pt>
                <c:pt idx="141">
                  <c:v>65.504900000000006</c:v>
                </c:pt>
                <c:pt idx="142">
                  <c:v>65.993799999999993</c:v>
                </c:pt>
                <c:pt idx="143">
                  <c:v>66.272199999999998</c:v>
                </c:pt>
                <c:pt idx="144">
                  <c:v>66.893799999999999</c:v>
                </c:pt>
                <c:pt idx="145">
                  <c:v>67.736800000000002</c:v>
                </c:pt>
                <c:pt idx="146">
                  <c:v>69.501199999999997</c:v>
                </c:pt>
                <c:pt idx="147">
                  <c:v>68.867099999999994</c:v>
                </c:pt>
                <c:pt idx="148">
                  <c:v>66.745000000000005</c:v>
                </c:pt>
                <c:pt idx="149">
                  <c:v>66.400599999999997</c:v>
                </c:pt>
                <c:pt idx="150">
                  <c:v>66.950999999999993</c:v>
                </c:pt>
                <c:pt idx="151">
                  <c:v>66.195300000000003</c:v>
                </c:pt>
                <c:pt idx="152">
                  <c:v>65.980099999999993</c:v>
                </c:pt>
                <c:pt idx="153">
                  <c:v>68.108800000000002</c:v>
                </c:pt>
                <c:pt idx="154">
                  <c:v>66.202100000000002</c:v>
                </c:pt>
                <c:pt idx="155">
                  <c:v>65.718800000000002</c:v>
                </c:pt>
                <c:pt idx="156">
                  <c:v>65.491100000000003</c:v>
                </c:pt>
                <c:pt idx="157">
                  <c:v>66.1173</c:v>
                </c:pt>
                <c:pt idx="158">
                  <c:v>66.579499999999996</c:v>
                </c:pt>
                <c:pt idx="159">
                  <c:v>65.550299999999993</c:v>
                </c:pt>
                <c:pt idx="160">
                  <c:v>66.413799999999995</c:v>
                </c:pt>
                <c:pt idx="161">
                  <c:v>68.0749</c:v>
                </c:pt>
                <c:pt idx="162">
                  <c:v>69.902500000000003</c:v>
                </c:pt>
                <c:pt idx="163">
                  <c:v>67.5458</c:v>
                </c:pt>
                <c:pt idx="164">
                  <c:v>67.089399999999998</c:v>
                </c:pt>
                <c:pt idx="165">
                  <c:v>67.044799999999995</c:v>
                </c:pt>
                <c:pt idx="166">
                  <c:v>67.706100000000006</c:v>
                </c:pt>
                <c:pt idx="167">
                  <c:v>63.338900000000002</c:v>
                </c:pt>
                <c:pt idx="168">
                  <c:v>62.796700000000001</c:v>
                </c:pt>
                <c:pt idx="169">
                  <c:v>63.509300000000003</c:v>
                </c:pt>
                <c:pt idx="170">
                  <c:v>62.555300000000003</c:v>
                </c:pt>
                <c:pt idx="171">
                  <c:v>62.967700000000001</c:v>
                </c:pt>
                <c:pt idx="172">
                  <c:v>62.733800000000002</c:v>
                </c:pt>
                <c:pt idx="173">
                  <c:v>62.877299999999998</c:v>
                </c:pt>
                <c:pt idx="174">
                  <c:v>63.188000000000002</c:v>
                </c:pt>
                <c:pt idx="175">
                  <c:v>62.319299999999998</c:v>
                </c:pt>
                <c:pt idx="176">
                  <c:v>62.2012</c:v>
                </c:pt>
                <c:pt idx="177">
                  <c:v>62.276499999999999</c:v>
                </c:pt>
                <c:pt idx="178">
                  <c:v>62.274900000000002</c:v>
                </c:pt>
                <c:pt idx="179">
                  <c:v>61.9193</c:v>
                </c:pt>
                <c:pt idx="180">
                  <c:v>62.545200000000001</c:v>
                </c:pt>
                <c:pt idx="181">
                  <c:v>62.146799999999999</c:v>
                </c:pt>
                <c:pt idx="182">
                  <c:v>61.398899999999998</c:v>
                </c:pt>
                <c:pt idx="183">
                  <c:v>62.014099999999999</c:v>
                </c:pt>
                <c:pt idx="184">
                  <c:v>58.160499999999999</c:v>
                </c:pt>
                <c:pt idx="185">
                  <c:v>57.144399999999997</c:v>
                </c:pt>
                <c:pt idx="186">
                  <c:v>57.273800000000001</c:v>
                </c:pt>
                <c:pt idx="187">
                  <c:v>57.4925</c:v>
                </c:pt>
                <c:pt idx="188">
                  <c:v>56.657400000000003</c:v>
                </c:pt>
                <c:pt idx="189">
                  <c:v>56.809199999999997</c:v>
                </c:pt>
                <c:pt idx="190">
                  <c:v>56.517400000000002</c:v>
                </c:pt>
                <c:pt idx="191">
                  <c:v>56.390599999999999</c:v>
                </c:pt>
                <c:pt idx="192">
                  <c:v>58.386299999999999</c:v>
                </c:pt>
                <c:pt idx="193">
                  <c:v>56.5501</c:v>
                </c:pt>
                <c:pt idx="194">
                  <c:v>56.257199999999997</c:v>
                </c:pt>
                <c:pt idx="195">
                  <c:v>56.717399999999998</c:v>
                </c:pt>
                <c:pt idx="196">
                  <c:v>56.643300000000004</c:v>
                </c:pt>
                <c:pt idx="197">
                  <c:v>56.990299999999998</c:v>
                </c:pt>
                <c:pt idx="198">
                  <c:v>57.611400000000003</c:v>
                </c:pt>
                <c:pt idx="199">
                  <c:v>58.369700000000002</c:v>
                </c:pt>
                <c:pt idx="200">
                  <c:v>58.800899999999999</c:v>
                </c:pt>
                <c:pt idx="201">
                  <c:v>59.163899999999998</c:v>
                </c:pt>
                <c:pt idx="202">
                  <c:v>58.896000000000001</c:v>
                </c:pt>
                <c:pt idx="203">
                  <c:v>58.373199999999997</c:v>
                </c:pt>
                <c:pt idx="204">
                  <c:v>59.0623</c:v>
                </c:pt>
                <c:pt idx="205">
                  <c:v>59.211500000000001</c:v>
                </c:pt>
                <c:pt idx="206">
                  <c:v>59.08</c:v>
                </c:pt>
                <c:pt idx="207">
                  <c:v>58.067999999999998</c:v>
                </c:pt>
                <c:pt idx="208">
                  <c:v>57.494500000000002</c:v>
                </c:pt>
                <c:pt idx="209">
                  <c:v>57.173999999999999</c:v>
                </c:pt>
                <c:pt idx="210">
                  <c:v>58.188000000000002</c:v>
                </c:pt>
                <c:pt idx="211">
                  <c:v>57.489800000000002</c:v>
                </c:pt>
                <c:pt idx="212">
                  <c:v>57.478299999999997</c:v>
                </c:pt>
                <c:pt idx="213">
                  <c:v>57.632899999999999</c:v>
                </c:pt>
                <c:pt idx="214">
                  <c:v>57.356999999999999</c:v>
                </c:pt>
                <c:pt idx="215">
                  <c:v>57.515900000000002</c:v>
                </c:pt>
                <c:pt idx="216">
                  <c:v>58.582799999999999</c:v>
                </c:pt>
                <c:pt idx="217">
                  <c:v>59.000300000000003</c:v>
                </c:pt>
                <c:pt idx="218">
                  <c:v>59.8733</c:v>
                </c:pt>
                <c:pt idx="219">
                  <c:v>59.979799999999997</c:v>
                </c:pt>
                <c:pt idx="220">
                  <c:v>59.5578</c:v>
                </c:pt>
                <c:pt idx="221">
                  <c:v>59.382899999999999</c:v>
                </c:pt>
                <c:pt idx="222">
                  <c:v>59.085099999999997</c:v>
                </c:pt>
                <c:pt idx="223">
                  <c:v>60.360999999999997</c:v>
                </c:pt>
                <c:pt idx="224">
                  <c:v>58.940100000000001</c:v>
                </c:pt>
                <c:pt idx="225">
                  <c:v>59.395000000000003</c:v>
                </c:pt>
                <c:pt idx="226">
                  <c:v>57.779000000000003</c:v>
                </c:pt>
                <c:pt idx="227">
                  <c:v>57.023699999999998</c:v>
                </c:pt>
                <c:pt idx="228">
                  <c:v>56.645299999999999</c:v>
                </c:pt>
                <c:pt idx="229">
                  <c:v>56.520299999999999</c:v>
                </c:pt>
                <c:pt idx="230">
                  <c:v>56.926400000000001</c:v>
                </c:pt>
                <c:pt idx="231">
                  <c:v>57.0974</c:v>
                </c:pt>
                <c:pt idx="232">
                  <c:v>57.943600000000004</c:v>
                </c:pt>
                <c:pt idx="233">
                  <c:v>56.931100000000001</c:v>
                </c:pt>
                <c:pt idx="234">
                  <c:v>56.457599999999999</c:v>
                </c:pt>
                <c:pt idx="235">
                  <c:v>56.357799999999997</c:v>
                </c:pt>
                <c:pt idx="236">
                  <c:v>57.247999999999998</c:v>
                </c:pt>
                <c:pt idx="237">
                  <c:v>56.266500000000001</c:v>
                </c:pt>
                <c:pt idx="238">
                  <c:v>56.8904</c:v>
                </c:pt>
                <c:pt idx="239">
                  <c:v>57.223399999999998</c:v>
                </c:pt>
                <c:pt idx="240">
                  <c:v>58.996499999999997</c:v>
                </c:pt>
                <c:pt idx="241">
                  <c:v>58.221699999999998</c:v>
                </c:pt>
                <c:pt idx="242">
                  <c:v>58.417499999999997</c:v>
                </c:pt>
                <c:pt idx="243">
                  <c:v>58.427</c:v>
                </c:pt>
                <c:pt idx="244">
                  <c:v>58.221899999999998</c:v>
                </c:pt>
                <c:pt idx="245">
                  <c:v>58.982399999999998</c:v>
                </c:pt>
                <c:pt idx="246">
                  <c:v>59.817799999999998</c:v>
                </c:pt>
                <c:pt idx="247">
                  <c:v>59.752099999999999</c:v>
                </c:pt>
                <c:pt idx="248">
                  <c:v>59.686900000000001</c:v>
                </c:pt>
                <c:pt idx="249">
                  <c:v>59.604599999999998</c:v>
                </c:pt>
                <c:pt idx="250">
                  <c:v>61.273000000000003</c:v>
                </c:pt>
                <c:pt idx="251">
                  <c:v>61.056399999999996</c:v>
                </c:pt>
                <c:pt idx="252">
                  <c:v>62.0946</c:v>
                </c:pt>
                <c:pt idx="253">
                  <c:v>62.493299999999998</c:v>
                </c:pt>
                <c:pt idx="254">
                  <c:v>63.881999999999998</c:v>
                </c:pt>
                <c:pt idx="255">
                  <c:v>64.946799999999996</c:v>
                </c:pt>
                <c:pt idx="256">
                  <c:v>64.696299999999994</c:v>
                </c:pt>
                <c:pt idx="257">
                  <c:v>65.759200000000007</c:v>
                </c:pt>
                <c:pt idx="258">
                  <c:v>63.580599999999997</c:v>
                </c:pt>
                <c:pt idx="259">
                  <c:v>63.005899999999997</c:v>
                </c:pt>
                <c:pt idx="260">
                  <c:v>62.377800000000001</c:v>
                </c:pt>
                <c:pt idx="261">
                  <c:v>62.971800000000002</c:v>
                </c:pt>
                <c:pt idx="262">
                  <c:v>62.205100000000002</c:v>
                </c:pt>
                <c:pt idx="263">
                  <c:v>62.834299999999999</c:v>
                </c:pt>
                <c:pt idx="264">
                  <c:v>64.0518</c:v>
                </c:pt>
                <c:pt idx="265">
                  <c:v>65.113799999999998</c:v>
                </c:pt>
                <c:pt idx="266">
                  <c:v>64.819900000000004</c:v>
                </c:pt>
                <c:pt idx="267">
                  <c:v>65.097499999999997</c:v>
                </c:pt>
                <c:pt idx="268">
                  <c:v>64.855599999999995</c:v>
                </c:pt>
                <c:pt idx="269">
                  <c:v>63.905999999999999</c:v>
                </c:pt>
                <c:pt idx="270">
                  <c:v>64.763999999999996</c:v>
                </c:pt>
                <c:pt idx="271">
                  <c:v>65.535200000000003</c:v>
                </c:pt>
                <c:pt idx="272">
                  <c:v>66.042900000000003</c:v>
                </c:pt>
                <c:pt idx="273">
                  <c:v>64.868899999999996</c:v>
                </c:pt>
                <c:pt idx="274">
                  <c:v>63.507899999999999</c:v>
                </c:pt>
                <c:pt idx="275">
                  <c:v>63.966900000000003</c:v>
                </c:pt>
                <c:pt idx="276">
                  <c:v>63.804000000000002</c:v>
                </c:pt>
                <c:pt idx="277">
                  <c:v>65.273300000000006</c:v>
                </c:pt>
                <c:pt idx="278">
                  <c:v>64.846100000000007</c:v>
                </c:pt>
                <c:pt idx="279">
                  <c:v>65.270499999999998</c:v>
                </c:pt>
                <c:pt idx="280">
                  <c:v>65.614900000000006</c:v>
                </c:pt>
                <c:pt idx="281">
                  <c:v>66.116799999999998</c:v>
                </c:pt>
                <c:pt idx="282">
                  <c:v>66.783299999999997</c:v>
                </c:pt>
                <c:pt idx="283">
                  <c:v>65.454599999999999</c:v>
                </c:pt>
                <c:pt idx="284">
                  <c:v>65.947000000000003</c:v>
                </c:pt>
                <c:pt idx="285">
                  <c:v>64.654200000000003</c:v>
                </c:pt>
                <c:pt idx="286">
                  <c:v>66.479200000000006</c:v>
                </c:pt>
                <c:pt idx="287">
                  <c:v>66.405000000000001</c:v>
                </c:pt>
                <c:pt idx="288">
                  <c:v>67.126199999999997</c:v>
                </c:pt>
                <c:pt idx="289">
                  <c:v>67.585499999999996</c:v>
                </c:pt>
                <c:pt idx="290">
                  <c:v>68.447000000000003</c:v>
                </c:pt>
                <c:pt idx="291">
                  <c:v>68.3703</c:v>
                </c:pt>
                <c:pt idx="292">
                  <c:v>69.919200000000004</c:v>
                </c:pt>
                <c:pt idx="293">
                  <c:v>72.032600000000002</c:v>
                </c:pt>
                <c:pt idx="294">
                  <c:v>76.188299999999998</c:v>
                </c:pt>
                <c:pt idx="295">
                  <c:v>76.993700000000004</c:v>
                </c:pt>
                <c:pt idx="296">
                  <c:v>78.355800000000002</c:v>
                </c:pt>
                <c:pt idx="297">
                  <c:v>77.487200000000001</c:v>
                </c:pt>
                <c:pt idx="298">
                  <c:v>75.464399999999998</c:v>
                </c:pt>
                <c:pt idx="299">
                  <c:v>78.045000000000002</c:v>
                </c:pt>
                <c:pt idx="300">
                  <c:v>77.641099999999994</c:v>
                </c:pt>
                <c:pt idx="301">
                  <c:v>74.762299999999996</c:v>
                </c:pt>
                <c:pt idx="302">
                  <c:v>73.596299999999999</c:v>
                </c:pt>
                <c:pt idx="303">
                  <c:v>70.667000000000002</c:v>
                </c:pt>
                <c:pt idx="304">
                  <c:v>70.960099999999997</c:v>
                </c:pt>
                <c:pt idx="305">
                  <c:v>70.351799999999997</c:v>
                </c:pt>
                <c:pt idx="306">
                  <c:v>68.124600000000001</c:v>
                </c:pt>
                <c:pt idx="307">
                  <c:v>66.469700000000003</c:v>
                </c:pt>
                <c:pt idx="308">
                  <c:v>64.767200000000003</c:v>
                </c:pt>
                <c:pt idx="309">
                  <c:v>66.7624</c:v>
                </c:pt>
                <c:pt idx="310">
                  <c:v>64.5929</c:v>
                </c:pt>
                <c:pt idx="311">
                  <c:v>63.945399999999999</c:v>
                </c:pt>
                <c:pt idx="312">
                  <c:v>62.363799999999998</c:v>
                </c:pt>
                <c:pt idx="313">
                  <c:v>61.270800000000001</c:v>
                </c:pt>
                <c:pt idx="314">
                  <c:v>61.811</c:v>
                </c:pt>
                <c:pt idx="315">
                  <c:v>66.006600000000006</c:v>
                </c:pt>
                <c:pt idx="316">
                  <c:v>65.516400000000004</c:v>
                </c:pt>
                <c:pt idx="317">
                  <c:v>66.501099999999994</c:v>
                </c:pt>
                <c:pt idx="318">
                  <c:v>67.953599999999994</c:v>
                </c:pt>
                <c:pt idx="319">
                  <c:v>68.483800000000002</c:v>
                </c:pt>
                <c:pt idx="320">
                  <c:v>65.423000000000002</c:v>
                </c:pt>
                <c:pt idx="321">
                  <c:v>69.132999999999996</c:v>
                </c:pt>
                <c:pt idx="322">
                  <c:v>64.993799999999993</c:v>
                </c:pt>
                <c:pt idx="323">
                  <c:v>64.037000000000006</c:v>
                </c:pt>
                <c:pt idx="324">
                  <c:v>61.741700000000002</c:v>
                </c:pt>
                <c:pt idx="325">
                  <c:v>58.429900000000004</c:v>
                </c:pt>
                <c:pt idx="326">
                  <c:v>56.966900000000003</c:v>
                </c:pt>
                <c:pt idx="327">
                  <c:v>56.387599999999999</c:v>
                </c:pt>
                <c:pt idx="328">
                  <c:v>55.9773</c:v>
                </c:pt>
                <c:pt idx="329">
                  <c:v>54.805999999999997</c:v>
                </c:pt>
                <c:pt idx="330">
                  <c:v>54.006399999999999</c:v>
                </c:pt>
                <c:pt idx="331">
                  <c:v>54.7913</c:v>
                </c:pt>
                <c:pt idx="332">
                  <c:v>56.244599999999998</c:v>
                </c:pt>
                <c:pt idx="333">
                  <c:v>52.321199999999997</c:v>
                </c:pt>
                <c:pt idx="334">
                  <c:v>49.981699999999996</c:v>
                </c:pt>
                <c:pt idx="335">
                  <c:v>49.562800000000003</c:v>
                </c:pt>
                <c:pt idx="336">
                  <c:v>51.037700000000001</c:v>
                </c:pt>
                <c:pt idx="337">
                  <c:v>51.651299999999999</c:v>
                </c:pt>
                <c:pt idx="338">
                  <c:v>50.9084</c:v>
                </c:pt>
                <c:pt idx="339">
                  <c:v>51.882100000000001</c:v>
                </c:pt>
                <c:pt idx="340">
                  <c:v>53.616199999999999</c:v>
                </c:pt>
                <c:pt idx="341">
                  <c:v>56.61</c:v>
                </c:pt>
                <c:pt idx="342">
                  <c:v>57.896000000000001</c:v>
                </c:pt>
                <c:pt idx="343">
                  <c:v>59.2727</c:v>
                </c:pt>
                <c:pt idx="344">
                  <c:v>62.216000000000001</c:v>
                </c:pt>
                <c:pt idx="345">
                  <c:v>60.430300000000003</c:v>
                </c:pt>
                <c:pt idx="346">
                  <c:v>61.620699999999999</c:v>
                </c:pt>
                <c:pt idx="347">
                  <c:v>62.012</c:v>
                </c:pt>
                <c:pt idx="348">
                  <c:v>63.544899999999998</c:v>
                </c:pt>
                <c:pt idx="349">
                  <c:v>66.911199999999994</c:v>
                </c:pt>
                <c:pt idx="350">
                  <c:v>68.862899999999996</c:v>
                </c:pt>
                <c:pt idx="351">
                  <c:v>64.238799999999998</c:v>
                </c:pt>
                <c:pt idx="352">
                  <c:v>65.122</c:v>
                </c:pt>
                <c:pt idx="353">
                  <c:v>61.445700000000002</c:v>
                </c:pt>
                <c:pt idx="354">
                  <c:v>55.907699999999998</c:v>
                </c:pt>
                <c:pt idx="355">
                  <c:v>53.95</c:v>
                </c:pt>
                <c:pt idx="356">
                  <c:v>58.601399999999998</c:v>
                </c:pt>
                <c:pt idx="357">
                  <c:v>58.181899999999999</c:v>
                </c:pt>
                <c:pt idx="358">
                  <c:v>52.510100000000001</c:v>
                </c:pt>
                <c:pt idx="359">
                  <c:v>50.408499999999997</c:v>
                </c:pt>
                <c:pt idx="360">
                  <c:v>45.730800000000002</c:v>
                </c:pt>
                <c:pt idx="361">
                  <c:v>47.195999999999998</c:v>
                </c:pt>
                <c:pt idx="362">
                  <c:v>46.65</c:v>
                </c:pt>
                <c:pt idx="363">
                  <c:v>43.033999999999999</c:v>
                </c:pt>
                <c:pt idx="364">
                  <c:v>41.9405</c:v>
                </c:pt>
                <c:pt idx="365">
                  <c:v>40.652299999999997</c:v>
                </c:pt>
                <c:pt idx="366">
                  <c:v>40.375999999999998</c:v>
                </c:pt>
                <c:pt idx="367">
                  <c:v>39.938600000000001</c:v>
                </c:pt>
                <c:pt idx="368">
                  <c:v>39.112299999999998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A4-4896-9081-9EC1D7AB1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165392"/>
        <c:axId val="676168344"/>
      </c:scatterChart>
      <c:valAx>
        <c:axId val="67616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Основной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6168344"/>
        <c:crosses val="autoZero"/>
        <c:crossBetween val="midCat"/>
      </c:valAx>
      <c:valAx>
        <c:axId val="67616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Основной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616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рассеяния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Корреляция!$B$1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Корреляция!$A$2:$A$31</c:f>
              <c:numCache>
                <c:formatCode>Основной</c:formatCode>
                <c:ptCount val="30"/>
                <c:pt idx="0">
                  <c:v>1.33</c:v>
                </c:pt>
                <c:pt idx="1">
                  <c:v>1.55</c:v>
                </c:pt>
                <c:pt idx="2">
                  <c:v>10.61</c:v>
                </c:pt>
                <c:pt idx="3">
                  <c:v>5.92</c:v>
                </c:pt>
                <c:pt idx="4">
                  <c:v>2.77</c:v>
                </c:pt>
                <c:pt idx="5">
                  <c:v>20.62</c:v>
                </c:pt>
                <c:pt idx="6">
                  <c:v>5.03</c:v>
                </c:pt>
                <c:pt idx="7">
                  <c:v>16.73</c:v>
                </c:pt>
                <c:pt idx="8">
                  <c:v>14.7</c:v>
                </c:pt>
                <c:pt idx="9">
                  <c:v>10.130000000000001</c:v>
                </c:pt>
                <c:pt idx="10">
                  <c:v>13.46</c:v>
                </c:pt>
                <c:pt idx="11">
                  <c:v>9.25</c:v>
                </c:pt>
                <c:pt idx="12">
                  <c:v>20.94</c:v>
                </c:pt>
                <c:pt idx="13">
                  <c:v>15.55</c:v>
                </c:pt>
                <c:pt idx="14">
                  <c:v>13.57</c:v>
                </c:pt>
                <c:pt idx="15">
                  <c:v>19.399999999999999</c:v>
                </c:pt>
                <c:pt idx="16">
                  <c:v>16.57</c:v>
                </c:pt>
                <c:pt idx="17">
                  <c:v>16</c:v>
                </c:pt>
                <c:pt idx="18">
                  <c:v>11.42</c:v>
                </c:pt>
                <c:pt idx="19">
                  <c:v>9.19</c:v>
                </c:pt>
                <c:pt idx="20">
                  <c:v>3.71</c:v>
                </c:pt>
                <c:pt idx="21">
                  <c:v>3.2</c:v>
                </c:pt>
                <c:pt idx="22">
                  <c:v>8.6300000000000008</c:v>
                </c:pt>
                <c:pt idx="23">
                  <c:v>12</c:v>
                </c:pt>
                <c:pt idx="24">
                  <c:v>7.69</c:v>
                </c:pt>
                <c:pt idx="25">
                  <c:v>12.96</c:v>
                </c:pt>
                <c:pt idx="26">
                  <c:v>17.05</c:v>
                </c:pt>
                <c:pt idx="27">
                  <c:v>8.9600000000000009</c:v>
                </c:pt>
                <c:pt idx="28">
                  <c:v>13.88</c:v>
                </c:pt>
                <c:pt idx="29">
                  <c:v>14.55</c:v>
                </c:pt>
              </c:numCache>
            </c:numRef>
          </c:xVal>
          <c:yVal>
            <c:numRef>
              <c:f>Корреляция!$B$2:$B$31</c:f>
              <c:numCache>
                <c:formatCode>Основной</c:formatCode>
                <c:ptCount val="30"/>
                <c:pt idx="0">
                  <c:v>0.92</c:v>
                </c:pt>
                <c:pt idx="1">
                  <c:v>5.05</c:v>
                </c:pt>
                <c:pt idx="2">
                  <c:v>4.18</c:v>
                </c:pt>
                <c:pt idx="3">
                  <c:v>3.55</c:v>
                </c:pt>
                <c:pt idx="4">
                  <c:v>3.88</c:v>
                </c:pt>
                <c:pt idx="5">
                  <c:v>13.78</c:v>
                </c:pt>
                <c:pt idx="6">
                  <c:v>8.6199999999999992</c:v>
                </c:pt>
                <c:pt idx="7">
                  <c:v>7.12</c:v>
                </c:pt>
                <c:pt idx="8">
                  <c:v>10.89</c:v>
                </c:pt>
                <c:pt idx="9">
                  <c:v>7.16</c:v>
                </c:pt>
                <c:pt idx="10">
                  <c:v>6.84</c:v>
                </c:pt>
                <c:pt idx="11">
                  <c:v>11.54</c:v>
                </c:pt>
                <c:pt idx="12">
                  <c:v>9.7899999999999991</c:v>
                </c:pt>
                <c:pt idx="13">
                  <c:v>3.76</c:v>
                </c:pt>
                <c:pt idx="14">
                  <c:v>14.11</c:v>
                </c:pt>
                <c:pt idx="15">
                  <c:v>11.45</c:v>
                </c:pt>
                <c:pt idx="16">
                  <c:v>9.73</c:v>
                </c:pt>
                <c:pt idx="17">
                  <c:v>8.98</c:v>
                </c:pt>
                <c:pt idx="18">
                  <c:v>9.11</c:v>
                </c:pt>
                <c:pt idx="19">
                  <c:v>4.54</c:v>
                </c:pt>
                <c:pt idx="20">
                  <c:v>6.55</c:v>
                </c:pt>
                <c:pt idx="21">
                  <c:v>9.8800000000000008</c:v>
                </c:pt>
                <c:pt idx="22">
                  <c:v>9.15</c:v>
                </c:pt>
                <c:pt idx="23">
                  <c:v>7</c:v>
                </c:pt>
                <c:pt idx="24">
                  <c:v>6.47</c:v>
                </c:pt>
                <c:pt idx="25">
                  <c:v>10.130000000000001</c:v>
                </c:pt>
                <c:pt idx="26">
                  <c:v>11.08</c:v>
                </c:pt>
                <c:pt idx="27">
                  <c:v>13.15</c:v>
                </c:pt>
                <c:pt idx="28">
                  <c:v>6.1</c:v>
                </c:pt>
                <c:pt idx="29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E2-4794-B0C3-44709CD7D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050016"/>
        <c:axId val="671050344"/>
      </c:scatterChart>
      <c:valAx>
        <c:axId val="67105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Основной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1050344"/>
        <c:crosses val="autoZero"/>
        <c:crossBetween val="midCat"/>
      </c:valAx>
      <c:valAx>
        <c:axId val="67105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Основной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105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рассеяния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Корреляция!$B$1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623873063751484"/>
                  <c:y val="-0.31224599642797918"/>
                </c:manualLayout>
              </c:layout>
              <c:numFmt formatCode="Основной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Корреляция!$A$2:$A$31</c:f>
              <c:numCache>
                <c:formatCode>Основной</c:formatCode>
                <c:ptCount val="30"/>
                <c:pt idx="0">
                  <c:v>1.33</c:v>
                </c:pt>
                <c:pt idx="1">
                  <c:v>1.55</c:v>
                </c:pt>
                <c:pt idx="2">
                  <c:v>10.61</c:v>
                </c:pt>
                <c:pt idx="3">
                  <c:v>5.92</c:v>
                </c:pt>
                <c:pt idx="4">
                  <c:v>2.77</c:v>
                </c:pt>
                <c:pt idx="5">
                  <c:v>20.62</c:v>
                </c:pt>
                <c:pt idx="6">
                  <c:v>5.03</c:v>
                </c:pt>
                <c:pt idx="7">
                  <c:v>16.73</c:v>
                </c:pt>
                <c:pt idx="8">
                  <c:v>14.7</c:v>
                </c:pt>
                <c:pt idx="9">
                  <c:v>10.130000000000001</c:v>
                </c:pt>
                <c:pt idx="10">
                  <c:v>13.46</c:v>
                </c:pt>
                <c:pt idx="11">
                  <c:v>9.25</c:v>
                </c:pt>
                <c:pt idx="12">
                  <c:v>20.94</c:v>
                </c:pt>
                <c:pt idx="13">
                  <c:v>15.55</c:v>
                </c:pt>
                <c:pt idx="14">
                  <c:v>13.57</c:v>
                </c:pt>
                <c:pt idx="15">
                  <c:v>19.399999999999999</c:v>
                </c:pt>
                <c:pt idx="16">
                  <c:v>16.57</c:v>
                </c:pt>
                <c:pt idx="17">
                  <c:v>16</c:v>
                </c:pt>
                <c:pt idx="18">
                  <c:v>11.42</c:v>
                </c:pt>
                <c:pt idx="19">
                  <c:v>9.19</c:v>
                </c:pt>
                <c:pt idx="20">
                  <c:v>3.71</c:v>
                </c:pt>
                <c:pt idx="21">
                  <c:v>3.2</c:v>
                </c:pt>
                <c:pt idx="22">
                  <c:v>8.6300000000000008</c:v>
                </c:pt>
                <c:pt idx="23">
                  <c:v>12</c:v>
                </c:pt>
                <c:pt idx="24">
                  <c:v>7.69</c:v>
                </c:pt>
                <c:pt idx="25">
                  <c:v>12.96</c:v>
                </c:pt>
                <c:pt idx="26">
                  <c:v>17.05</c:v>
                </c:pt>
                <c:pt idx="27">
                  <c:v>8.9600000000000009</c:v>
                </c:pt>
                <c:pt idx="28">
                  <c:v>13.88</c:v>
                </c:pt>
                <c:pt idx="29">
                  <c:v>14.55</c:v>
                </c:pt>
              </c:numCache>
            </c:numRef>
          </c:xVal>
          <c:yVal>
            <c:numRef>
              <c:f>Корреляция!$B$2:$B$31</c:f>
              <c:numCache>
                <c:formatCode>Основной</c:formatCode>
                <c:ptCount val="30"/>
                <c:pt idx="0">
                  <c:v>0.92</c:v>
                </c:pt>
                <c:pt idx="1">
                  <c:v>5.05</c:v>
                </c:pt>
                <c:pt idx="2">
                  <c:v>4.18</c:v>
                </c:pt>
                <c:pt idx="3">
                  <c:v>3.55</c:v>
                </c:pt>
                <c:pt idx="4">
                  <c:v>3.88</c:v>
                </c:pt>
                <c:pt idx="5">
                  <c:v>13.78</c:v>
                </c:pt>
                <c:pt idx="6">
                  <c:v>8.6199999999999992</c:v>
                </c:pt>
                <c:pt idx="7">
                  <c:v>7.12</c:v>
                </c:pt>
                <c:pt idx="8">
                  <c:v>10.89</c:v>
                </c:pt>
                <c:pt idx="9">
                  <c:v>7.16</c:v>
                </c:pt>
                <c:pt idx="10">
                  <c:v>6.84</c:v>
                </c:pt>
                <c:pt idx="11">
                  <c:v>11.54</c:v>
                </c:pt>
                <c:pt idx="12">
                  <c:v>9.7899999999999991</c:v>
                </c:pt>
                <c:pt idx="13">
                  <c:v>3.76</c:v>
                </c:pt>
                <c:pt idx="14">
                  <c:v>14.11</c:v>
                </c:pt>
                <c:pt idx="15">
                  <c:v>11.45</c:v>
                </c:pt>
                <c:pt idx="16">
                  <c:v>9.73</c:v>
                </c:pt>
                <c:pt idx="17">
                  <c:v>8.98</c:v>
                </c:pt>
                <c:pt idx="18">
                  <c:v>9.11</c:v>
                </c:pt>
                <c:pt idx="19">
                  <c:v>4.54</c:v>
                </c:pt>
                <c:pt idx="20">
                  <c:v>6.55</c:v>
                </c:pt>
                <c:pt idx="21">
                  <c:v>9.8800000000000008</c:v>
                </c:pt>
                <c:pt idx="22">
                  <c:v>9.15</c:v>
                </c:pt>
                <c:pt idx="23">
                  <c:v>7</c:v>
                </c:pt>
                <c:pt idx="24">
                  <c:v>6.47</c:v>
                </c:pt>
                <c:pt idx="25">
                  <c:v>10.130000000000001</c:v>
                </c:pt>
                <c:pt idx="26">
                  <c:v>11.08</c:v>
                </c:pt>
                <c:pt idx="27">
                  <c:v>13.15</c:v>
                </c:pt>
                <c:pt idx="28">
                  <c:v>6.1</c:v>
                </c:pt>
                <c:pt idx="29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E9-4E12-91F0-F65211FC4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050016"/>
        <c:axId val="671050344"/>
      </c:scatterChart>
      <c:valAx>
        <c:axId val="67105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Основной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1050344"/>
        <c:crosses val="autoZero"/>
        <c:crossBetween val="midCat"/>
      </c:valAx>
      <c:valAx>
        <c:axId val="67105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Основной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105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gif"/><Relationship Id="rId2" Type="http://schemas.openxmlformats.org/officeDocument/2006/relationships/image" Target="../media/image4.jpeg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12</xdr:col>
      <xdr:colOff>15875</xdr:colOff>
      <xdr:row>19</xdr:row>
      <xdr:rowOff>15875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E46098AF-1D21-4D7D-AA34-02D6886234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19</xdr:row>
      <xdr:rowOff>0</xdr:rowOff>
    </xdr:from>
    <xdr:to>
      <xdr:col>12</xdr:col>
      <xdr:colOff>23813</xdr:colOff>
      <xdr:row>37</xdr:row>
      <xdr:rowOff>47625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182EF3D-8759-4A25-9E48-F333DDE92E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18344</xdr:colOff>
      <xdr:row>0</xdr:row>
      <xdr:rowOff>0</xdr:rowOff>
    </xdr:from>
    <xdr:to>
      <xdr:col>16</xdr:col>
      <xdr:colOff>389314</xdr:colOff>
      <xdr:row>3</xdr:row>
      <xdr:rowOff>95169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D5A511F-3028-4C54-8E16-BA43DFF6D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81344" y="0"/>
          <a:ext cx="4011637" cy="645502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3</xdr:row>
      <xdr:rowOff>88900</xdr:rowOff>
    </xdr:from>
    <xdr:to>
      <xdr:col>16</xdr:col>
      <xdr:colOff>392410</xdr:colOff>
      <xdr:row>7</xdr:row>
      <xdr:rowOff>88900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9CF06B6-233C-4CAC-A516-FDE9C80F6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31000" y="641350"/>
          <a:ext cx="4024611" cy="736600"/>
        </a:xfrm>
        <a:prstGeom prst="rect">
          <a:avLst/>
        </a:prstGeom>
      </xdr:spPr>
    </xdr:pic>
    <xdr:clientData/>
  </xdr:twoCellAnchor>
  <xdr:twoCellAnchor editAs="oneCell">
    <xdr:from>
      <xdr:col>10</xdr:col>
      <xdr:colOff>31750</xdr:colOff>
      <xdr:row>7</xdr:row>
      <xdr:rowOff>81808</xdr:rowOff>
    </xdr:from>
    <xdr:to>
      <xdr:col>16</xdr:col>
      <xdr:colOff>400049</xdr:colOff>
      <xdr:row>17</xdr:row>
      <xdr:rowOff>6350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7016AC8B-E1E3-4A81-9A40-7E8F1E44A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37350" y="1370858"/>
          <a:ext cx="4025900" cy="1766042"/>
        </a:xfrm>
        <a:prstGeom prst="rect">
          <a:avLst/>
        </a:prstGeom>
      </xdr:spPr>
    </xdr:pic>
    <xdr:clientData/>
  </xdr:twoCellAnchor>
  <xdr:twoCellAnchor>
    <xdr:from>
      <xdr:col>8</xdr:col>
      <xdr:colOff>-1</xdr:colOff>
      <xdr:row>17</xdr:row>
      <xdr:rowOff>0</xdr:rowOff>
    </xdr:from>
    <xdr:to>
      <xdr:col>18</xdr:col>
      <xdr:colOff>23811</xdr:colOff>
      <xdr:row>38</xdr:row>
      <xdr:rowOff>7938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254842C2-E5EC-4949-8C65-575974C01C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1276350</xdr:colOff>
      <xdr:row>0</xdr:row>
      <xdr:rowOff>0</xdr:rowOff>
    </xdr:from>
    <xdr:to>
      <xdr:col>17</xdr:col>
      <xdr:colOff>35278</xdr:colOff>
      <xdr:row>16</xdr:row>
      <xdr:rowOff>21872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43AE2E7-5C64-425E-A26B-A7B0DCB20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19754</xdr:colOff>
      <xdr:row>16</xdr:row>
      <xdr:rowOff>13500</xdr:rowOff>
    </xdr:from>
    <xdr:to>
      <xdr:col>17</xdr:col>
      <xdr:colOff>99554</xdr:colOff>
      <xdr:row>23</xdr:row>
      <xdr:rowOff>155223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9ED9F4B-8243-4769-9C6E-0413CE62F3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6" t="28399" r="4304" b="31561"/>
        <a:stretch/>
      </xdr:blipFill>
      <xdr:spPr bwMode="auto">
        <a:xfrm>
          <a:off x="7879643" y="2948611"/>
          <a:ext cx="4327244" cy="1425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31750</xdr:colOff>
      <xdr:row>24</xdr:row>
      <xdr:rowOff>114300</xdr:rowOff>
    </xdr:from>
    <xdr:to>
      <xdr:col>17</xdr:col>
      <xdr:colOff>11375</xdr:colOff>
      <xdr:row>30</xdr:row>
      <xdr:rowOff>88900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AA3BD0F5-078B-4079-BAB0-0B9D1D11F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6700" y="4533900"/>
          <a:ext cx="4246825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22225</xdr:colOff>
      <xdr:row>0</xdr:row>
      <xdr:rowOff>0</xdr:rowOff>
    </xdr:from>
    <xdr:to>
      <xdr:col>17</xdr:col>
      <xdr:colOff>67028</xdr:colOff>
      <xdr:row>16</xdr:row>
      <xdr:rowOff>21872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566F5A3-DFAC-4A94-9F1E-3564C97F49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2A65B5-B943-4E38-AEFA-06B4715F4503}" name="Таблица2" displayName="Таблица2" ref="A1:C370" totalsRowShown="0" tableBorderDxfId="66">
  <autoFilter ref="A1:C370" xr:uid="{AC2A65B5-B943-4E38-AEFA-06B4715F4503}"/>
  <tableColumns count="3">
    <tableColumn id="1" xr3:uid="{FD091589-5255-47F1-BBE4-AA3713DC57CE}" name="Дата" dataDxfId="65"/>
    <tableColumn id="3" xr3:uid="{5381FFD8-6FED-47CC-AE74-04F5E9B31091}" name="Цена нефти Brent"/>
    <tableColumn id="2" xr3:uid="{C69AD2E5-C454-4DE8-8CE5-EBB119BAE373}" name="Цена USD_RUB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1FD27B-7407-482E-997F-2C14FD7A84DE}" name="Таблица3" displayName="Таблица3" ref="A1:H371" totalsRowCount="1" dataDxfId="64">
  <autoFilter ref="A1:H370" xr:uid="{2E1FD27B-7407-482E-997F-2C14FD7A84DE}"/>
  <tableColumns count="8">
    <tableColumn id="1" xr3:uid="{3C80BB80-4C05-43C6-B0D0-65C5DD7921FE}" name="Цена USD_RUB (y)" dataDxfId="63" totalsRowDxfId="62"/>
    <tableColumn id="2" xr3:uid="{A35335A8-D4EC-4390-86DB-20C161B22C34}" name="Цена нефти Brent (x)" dataDxfId="61" totalsRowDxfId="60"/>
    <tableColumn id="3" xr3:uid="{117E0126-3991-40BF-93CB-6793A5ED0FEE}" name="Yi-Ymean" totalsRowFunction="custom" dataDxfId="59" totalsRowDxfId="58">
      <calculatedColumnFormula>Таблица3[[#This Row],[Цена USD_RUB (y)]]-$J$1</calculatedColumnFormula>
      <totalsRowFormula>SUM(Таблица3[Yi-Ymean])</totalsRowFormula>
    </tableColumn>
    <tableColumn id="4" xr3:uid="{FB181EEB-1FEA-4A67-AC3C-4C2AF47195FD}" name="Xi-Xmean" totalsRowFunction="custom" dataDxfId="57" totalsRowDxfId="56">
      <calculatedColumnFormula>Таблица3[[#This Row],[Цена нефти Brent (x)]]-$J$2</calculatedColumnFormula>
      <totalsRowFormula>SUM(Таблица3[Xi-Xmean])</totalsRowFormula>
    </tableColumn>
    <tableColumn id="6" xr3:uid="{320782B3-020F-433D-B0BD-2B06523375C6}" name="(Yi-Ymean)(Xi-Xmean)" totalsRowFunction="custom" dataDxfId="55" totalsRowDxfId="54">
      <calculatedColumnFormula>Таблица3[[#This Row],[Yi-Ymean]]*Таблица3[[#This Row],[Xi-Xmean]]</calculatedColumnFormula>
      <totalsRowFormula>SUM(Таблица3[(Yi-Ymean)(Xi-Xmean)])</totalsRowFormula>
    </tableColumn>
    <tableColumn id="5" xr3:uid="{67DB65BF-567D-4F27-9C14-8B3377EB8BD3}" name="(Xi-Xmean)^2" totalsRowFunction="custom" dataDxfId="53" totalsRowDxfId="52">
      <calculatedColumnFormula>Таблица3[[#This Row],[Xi-Xmean]]^2</calculatedColumnFormula>
      <totalsRowFormula>SUM(Таблица3[(Xi-Xmean)^2])</totalsRowFormula>
    </tableColumn>
    <tableColumn id="7" xr3:uid="{21FE26FC-9420-4841-A819-61527B82B0D0}" name="Оценка Y" dataDxfId="51" totalsRowDxfId="50">
      <calculatedColumnFormula>$J$5+$J$4*Таблица3[[#This Row],[Цена нефти Brent (x)]]+$J$6</calculatedColumnFormula>
    </tableColumn>
    <tableColumn id="8" xr3:uid="{C0D214A7-FD2A-4668-B734-82D71A845AEF}" name="Ошибка Е^2" totalsRowFunction="custom" dataDxfId="49" totalsRowDxfId="48">
      <calculatedColumnFormula>(Таблица3[[#This Row],[Цена USD_RUB (y)]]-Таблица3[[#This Row],[Оценка Y]])^2</calculatedColumnFormula>
      <totalsRowFormula>SUM(Таблица3[Ошибка Е^2])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16F9C0-5781-4546-A266-B1B4C01084F9}" name="Таблица35" displayName="Таблица35" ref="A1:H371" totalsRowCount="1" dataDxfId="47">
  <autoFilter ref="A1:H370" xr:uid="{2E1FD27B-7407-482E-997F-2C14FD7A84DE}"/>
  <tableColumns count="8">
    <tableColumn id="1" xr3:uid="{72362AB8-9E1F-458F-A2CC-AD0036B87B14}" name="Цена USD_RUB (y)" dataDxfId="46" totalsRowDxfId="45"/>
    <tableColumn id="2" xr3:uid="{84775746-2C7A-4908-A1E8-D035ECBA980C}" name="Цена нефти Brent (x)" dataDxfId="44" totalsRowDxfId="43"/>
    <tableColumn id="3" xr3:uid="{AD6874DC-0EA1-4DAC-AC9D-3D27B488CF7E}" name="Yi-Ymean" totalsRowFunction="custom" dataDxfId="42" totalsRowDxfId="41">
      <calculatedColumnFormula>Таблица35[[#This Row],[Цена USD_RUB (y)]]-$J$1</calculatedColumnFormula>
      <totalsRowFormula>SUM(Таблица35[Yi-Ymean])</totalsRowFormula>
    </tableColumn>
    <tableColumn id="4" xr3:uid="{A572BD70-D5E8-4BB4-92AA-8426D6700D0D}" name="Xi-Xmean" totalsRowFunction="custom" dataDxfId="40" totalsRowDxfId="39">
      <calculatedColumnFormula>Таблица35[[#This Row],[Цена нефти Brent (x)]]-$J$2</calculatedColumnFormula>
      <totalsRowFormula>SUM(Таблица35[Xi-Xmean])</totalsRowFormula>
    </tableColumn>
    <tableColumn id="6" xr3:uid="{928E5079-D038-4C23-B107-6FCAF25023FC}" name="(Yi-Ymean)(Xi-Xmean)" totalsRowFunction="custom" dataDxfId="38" totalsRowDxfId="37">
      <calculatedColumnFormula>Таблица35[[#This Row],[Yi-Ymean]]*Таблица35[[#This Row],[Xi-Xmean]]</calculatedColumnFormula>
      <totalsRowFormula>SUM(Таблица35[(Yi-Ymean)(Xi-Xmean)])</totalsRowFormula>
    </tableColumn>
    <tableColumn id="5" xr3:uid="{103923C7-F761-42EC-964D-0FCC10CA7776}" name="(Xi-Xmean)^2" totalsRowFunction="custom" dataDxfId="36" totalsRowDxfId="35">
      <calculatedColumnFormula>Таблица35[[#This Row],[Xi-Xmean]]^2</calculatedColumnFormula>
      <totalsRowFormula>SUM(Таблица35[(Xi-Xmean)^2])</totalsRowFormula>
    </tableColumn>
    <tableColumn id="7" xr3:uid="{4B65A086-15A2-4F0D-9A29-D47FA3DD2E00}" name="Оценка Y" dataDxfId="34" totalsRowDxfId="33">
      <calculatedColumnFormula>$J$5+$J$4*Таблица35[[#This Row],[Цена нефти Brent (x)]]+$J$6</calculatedColumnFormula>
    </tableColumn>
    <tableColumn id="8" xr3:uid="{B0927077-D46E-464C-AA22-66D8379C1AD1}" name="Ошибка Е^2" totalsRowFunction="custom" dataDxfId="32" totalsRowDxfId="31">
      <calculatedColumnFormula>(Таблица35[[#This Row],[Цена USD_RUB (y)]]-Таблица35[[#This Row],[Оценка Y]])^2</calculatedColumnFormula>
      <totalsRowFormula>SUM(Таблица35[Ошибка Е^2])</totalsRow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4B584D-B46A-4B09-9710-0CDA1DBC9891}" name="Таблица1" displayName="Таблица1" ref="A1:J32" totalsRowCount="1" headerRowDxfId="30" dataDxfId="29">
  <autoFilter ref="A1:J31" xr:uid="{654B584D-B46A-4B09-9710-0CDA1DBC9891}"/>
  <tableColumns count="10">
    <tableColumn id="1" xr3:uid="{683A7BB8-C4DC-4333-991B-ADE9A174606F}" name="X" totalsRowFunction="custom" totalsRowDxfId="28">
      <totalsRowFormula>SUM(Таблица1[X])</totalsRowFormula>
    </tableColumn>
    <tableColumn id="2" xr3:uid="{C101E63C-1888-4535-A416-6A7338A92726}" name="Y" totalsRowFunction="custom" totalsRowDxfId="27">
      <totalsRowFormula>SUM(Таблица1[Y])</totalsRowFormula>
    </tableColumn>
    <tableColumn id="3" xr3:uid="{811FD64C-EDB2-44B6-B956-D9CB33347B26}" name="X^2" totalsRowFunction="custom" totalsRowDxfId="26">
      <calculatedColumnFormula>Таблица1[[#This Row],[X]]^2</calculatedColumnFormula>
      <totalsRowFormula>SUM(Таблица1[X^2])</totalsRowFormula>
    </tableColumn>
    <tableColumn id="4" xr3:uid="{A423B8EF-049B-44C9-A312-2D7C3EE6E230}" name="Y^2" totalsRowFunction="custom" totalsRowDxfId="25">
      <calculatedColumnFormula>Таблица1[[#This Row],[Y]]^2</calculatedColumnFormula>
      <totalsRowFormula>SUM(Таблица1[Y^2])</totalsRowFormula>
    </tableColumn>
    <tableColumn id="5" xr3:uid="{9A113CB2-A4F5-4435-826E-784857B87513}" name="Xi*Yi" totalsRowFunction="custom" dataDxfId="24" totalsRowDxfId="23">
      <calculatedColumnFormula>Таблица1[[#This Row],[X]]*Таблица1[[#This Row],[Y]]</calculatedColumnFormula>
      <totalsRowFormula>SUM(Таблица1[Xi*Yi])</totalsRowFormula>
    </tableColumn>
    <tableColumn id="6" xr3:uid="{3DD0CB9A-9042-426D-A654-A466948FCD06}" name="Xi-Xср" totalsRowFunction="custom" dataDxfId="22" totalsRowDxfId="21">
      <calculatedColumnFormula>Таблица1[[#This Row],[X]]-AVERAGE(Таблица1[X])</calculatedColumnFormula>
      <totalsRowFormula>SUM(Таблица1[Xi-Xср])</totalsRowFormula>
    </tableColumn>
    <tableColumn id="7" xr3:uid="{5ACA2FA9-7E83-4B08-8112-10B7652A4E44}" name="Yi-Yср" totalsRowFunction="custom" totalsRowDxfId="20">
      <calculatedColumnFormula>Таблица1[[#This Row],[Y]]-AVERAGE(Таблица1[Y])</calculatedColumnFormula>
      <totalsRowFormula>SUM(Таблица1[Yi-Yср])</totalsRowFormula>
    </tableColumn>
    <tableColumn id="8" xr3:uid="{59B38752-D7A4-4BA5-B035-E184849DE7FB}" name="(Xi-Xср)^2" totalsRowFunction="custom" dataDxfId="19" totalsRowDxfId="18">
      <calculatedColumnFormula>Таблица1[[#This Row],[Xi-Xср]]^2</calculatedColumnFormula>
      <totalsRowFormula>SUM(Таблица1[(Xi-Xср)^2])</totalsRowFormula>
    </tableColumn>
    <tableColumn id="9" xr3:uid="{38323E11-4F15-4969-B236-FC97CE5F59E0}" name="(Yi-Yср)^2" totalsRowFunction="custom" dataDxfId="17" totalsRowDxfId="16">
      <calculatedColumnFormula>Таблица1[[#This Row],[Yi-Yср]]^2</calculatedColumnFormula>
      <totalsRowFormula>SUM(Таблица1[(Yi-Yср)^2])</totalsRowFormula>
    </tableColumn>
    <tableColumn id="10" xr3:uid="{FB7D05A8-1377-4BE1-9911-4198B6829A01}" name="(Xi-Xср)*(Yi-Yср)" totalsRowFunction="custom" dataDxfId="15">
      <calculatedColumnFormula>Таблица1[[#This Row],[Xi-Xср]]*Таблица1[[#This Row],[Yi-Yср]]</calculatedColumnFormula>
      <totalsRowFormula>SUM(Таблица1[(Xi-Xср)*(Yi-Yср)])</totalsRowFormula>
    </tableColumn>
  </tableColumns>
  <tableStyleInfo name="TableStyleLight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6D194D-C6F8-4E9A-A8AE-2B921660784D}" name="Таблица16" displayName="Таблица16" ref="A1:H32" totalsRowCount="1" headerRowDxfId="14" dataDxfId="13">
  <autoFilter ref="A1:H31" xr:uid="{696D194D-C6F8-4E9A-A8AE-2B921660784D}"/>
  <tableColumns count="8">
    <tableColumn id="1" xr3:uid="{BF90058C-63A9-45B7-AEA6-D3B4E4FDFFB2}" name="X" totalsRowFunction="custom" totalsRowDxfId="12">
      <totalsRowFormula>SUM(Таблица16[X])</totalsRowFormula>
    </tableColumn>
    <tableColumn id="2" xr3:uid="{6A6BCA36-BEBB-4127-B546-F6A60749B546}" name="Y" totalsRowFunction="custom" totalsRowDxfId="11">
      <totalsRowFormula>SUM(Таблица16[Y])</totalsRowFormula>
    </tableColumn>
    <tableColumn id="6" xr3:uid="{B32EC711-8FCC-4161-8A8C-E13483399B74}" name="Xi-Xср" totalsRowFunction="custom" dataDxfId="10" totalsRowDxfId="9">
      <calculatedColumnFormula>Таблица16[[#This Row],[X]]-AVERAGE(Таблица16[X])</calculatedColumnFormula>
      <totalsRowFormula>SUM(Таблица16[Xi-Xср])</totalsRowFormula>
    </tableColumn>
    <tableColumn id="7" xr3:uid="{6DA6335B-F854-4E0B-AE79-F10F35B4CAF5}" name="Yi-Yср" totalsRowFunction="custom" totalsRowDxfId="8">
      <calculatedColumnFormula>Таблица16[[#This Row],[Y]]-AVERAGE(Таблица16[Y])</calculatedColumnFormula>
      <totalsRowFormula>SUM(Таблица16[Yi-Yср])</totalsRowFormula>
    </tableColumn>
    <tableColumn id="8" xr3:uid="{113619F8-F2CF-4B01-ACB5-6B44DF1B1F19}" name="(Xi-Xср)^2" totalsRowFunction="custom" dataDxfId="7" totalsRowDxfId="6">
      <calculatedColumnFormula>Таблица16[[#This Row],[Xi-Xср]]^2</calculatedColumnFormula>
      <totalsRowFormula>SUM(Таблица16[(Xi-Xср)^2])</totalsRowFormula>
    </tableColumn>
    <tableColumn id="10" xr3:uid="{ED3B6E33-6E21-4B68-B48F-497E0502B3C2}" name="(Xi-Xср)*(Yi-Yср)" totalsRowFunction="custom" dataDxfId="5" totalsRowDxfId="4">
      <calculatedColumnFormula>Таблица16[[#This Row],[Xi-Xср]]*Таблица16[[#This Row],[Yi-Yср]]</calculatedColumnFormula>
      <totalsRowFormula>SUM(Таблица16[(Xi-Xср)*(Yi-Yср)])</totalsRowFormula>
    </tableColumn>
    <tableColumn id="3" xr3:uid="{253F0FA9-24EC-48A4-80E2-75956E63B46C}" name="Оценка Y" totalsRowFunction="custom" dataDxfId="3" totalsRowDxfId="2">
      <calculatedColumnFormula>$J$5+$J$4*Таблица16[[#This Row],[X]]</calculatedColumnFormula>
      <totalsRowFormula>SUM(Таблица16[Оценка Y])</totalsRowFormula>
    </tableColumn>
    <tableColumn id="4" xr3:uid="{F1446594-DEA4-410E-8D7C-921ADDC39A37}" name="Ошибка Е" totalsRowFunction="custom" dataDxfId="1" totalsRowDxfId="0">
      <calculatedColumnFormula>(Таблица16[[#This Row],[Y]]-Таблица16[[#This Row],[Оценка Y]])^2</calculatedColumnFormula>
      <totalsRowFormula>SUM(Таблица16[Ошибка Е])</totalsRowFormula>
    </tableColumn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06E3-7CD2-4471-A17A-8EA6103381B3}">
  <dimension ref="A1:O371"/>
  <sheetViews>
    <sheetView zoomScale="80" zoomScaleNormal="80" workbookViewId="0">
      <selection activeCell="N11" sqref="N11"/>
    </sheetView>
  </sheetViews>
  <sheetFormatPr defaultRowHeight="14.5" x14ac:dyDescent="0.35"/>
  <cols>
    <col min="1" max="1" width="12.1796875" style="16" customWidth="1"/>
    <col min="2" max="2" width="18.453125" style="15" bestFit="1" customWidth="1"/>
    <col min="3" max="3" width="15.90625" style="16" bestFit="1" customWidth="1"/>
  </cols>
  <sheetData>
    <row r="1" spans="1:15" x14ac:dyDescent="0.35">
      <c r="A1" s="11" t="s">
        <v>16</v>
      </c>
      <c r="B1" t="s">
        <v>17</v>
      </c>
      <c r="C1" s="10" t="s">
        <v>35</v>
      </c>
      <c r="M1" s="28" t="s">
        <v>18</v>
      </c>
      <c r="N1" s="28"/>
      <c r="O1" s="28"/>
    </row>
    <row r="2" spans="1:15" x14ac:dyDescent="0.35">
      <c r="A2" s="12">
        <v>44479</v>
      </c>
      <c r="B2">
        <v>84.86</v>
      </c>
      <c r="C2">
        <v>71.028300000000002</v>
      </c>
      <c r="M2" s="29">
        <f>CORREL(Таблица2[Цена USD_RUB2],Таблица2[Цена нефти Brent])</f>
        <v>-0.4064851191570561</v>
      </c>
      <c r="N2" s="29"/>
      <c r="O2" s="29"/>
    </row>
    <row r="3" spans="1:15" x14ac:dyDescent="0.35">
      <c r="A3" s="13">
        <v>44472</v>
      </c>
      <c r="B3">
        <v>82.39</v>
      </c>
      <c r="C3">
        <v>71.889200000000002</v>
      </c>
    </row>
    <row r="4" spans="1:15" x14ac:dyDescent="0.35">
      <c r="A4" s="12">
        <v>44465</v>
      </c>
      <c r="B4">
        <v>79.28</v>
      </c>
      <c r="C4">
        <v>72.725399999999993</v>
      </c>
    </row>
    <row r="5" spans="1:15" x14ac:dyDescent="0.35">
      <c r="A5" s="13">
        <v>44458</v>
      </c>
      <c r="B5">
        <v>78.09</v>
      </c>
      <c r="C5">
        <v>72.735799999999998</v>
      </c>
    </row>
    <row r="6" spans="1:15" x14ac:dyDescent="0.35">
      <c r="A6" s="12">
        <v>44451</v>
      </c>
      <c r="B6">
        <v>75.34</v>
      </c>
      <c r="C6">
        <v>72.862799999999993</v>
      </c>
    </row>
    <row r="7" spans="1:15" x14ac:dyDescent="0.35">
      <c r="A7" s="13">
        <v>44444</v>
      </c>
      <c r="B7">
        <v>72.92</v>
      </c>
      <c r="C7">
        <v>73.187899999999999</v>
      </c>
    </row>
    <row r="8" spans="1:15" x14ac:dyDescent="0.35">
      <c r="A8" s="12">
        <v>44437</v>
      </c>
      <c r="B8">
        <v>72.61</v>
      </c>
      <c r="C8">
        <v>72.730999999999995</v>
      </c>
    </row>
    <row r="9" spans="1:15" x14ac:dyDescent="0.35">
      <c r="A9" s="13">
        <v>44430</v>
      </c>
      <c r="B9">
        <v>72.7</v>
      </c>
      <c r="C9">
        <v>73.550299999999993</v>
      </c>
    </row>
    <row r="10" spans="1:15" x14ac:dyDescent="0.35">
      <c r="A10" s="12">
        <v>44423</v>
      </c>
      <c r="B10">
        <v>65.180000000000007</v>
      </c>
      <c r="C10">
        <v>74.264600000000002</v>
      </c>
    </row>
    <row r="11" spans="1:15" x14ac:dyDescent="0.35">
      <c r="A11" s="13">
        <v>44416</v>
      </c>
      <c r="B11">
        <v>70.59</v>
      </c>
      <c r="C11">
        <v>73.219300000000004</v>
      </c>
    </row>
    <row r="12" spans="1:15" x14ac:dyDescent="0.35">
      <c r="A12" s="12">
        <v>44409</v>
      </c>
      <c r="B12">
        <v>70.7</v>
      </c>
      <c r="C12">
        <v>73.4602</v>
      </c>
    </row>
    <row r="13" spans="1:15" x14ac:dyDescent="0.35">
      <c r="A13" s="13">
        <v>44402</v>
      </c>
      <c r="B13">
        <v>76.33</v>
      </c>
      <c r="C13">
        <v>73.140900000000002</v>
      </c>
    </row>
    <row r="14" spans="1:15" x14ac:dyDescent="0.35">
      <c r="A14" s="12">
        <v>44395</v>
      </c>
      <c r="B14">
        <v>74.099999999999994</v>
      </c>
      <c r="C14">
        <v>73.742599999999996</v>
      </c>
    </row>
    <row r="15" spans="1:15" x14ac:dyDescent="0.35">
      <c r="A15" s="13">
        <v>44388</v>
      </c>
      <c r="B15">
        <v>73.59</v>
      </c>
      <c r="C15">
        <v>74.084000000000003</v>
      </c>
    </row>
    <row r="16" spans="1:15" x14ac:dyDescent="0.35">
      <c r="A16" s="12">
        <v>44381</v>
      </c>
      <c r="B16">
        <v>75.55</v>
      </c>
      <c r="C16">
        <v>74.355500000000006</v>
      </c>
    </row>
    <row r="17" spans="1:3" x14ac:dyDescent="0.35">
      <c r="A17" s="13">
        <v>44374</v>
      </c>
      <c r="B17">
        <v>76.17</v>
      </c>
      <c r="C17">
        <v>73.257000000000005</v>
      </c>
    </row>
    <row r="18" spans="1:3" x14ac:dyDescent="0.35">
      <c r="A18" s="12">
        <v>44367</v>
      </c>
      <c r="B18">
        <v>76.180000000000007</v>
      </c>
      <c r="C18">
        <v>72.204700000000003</v>
      </c>
    </row>
    <row r="19" spans="1:3" x14ac:dyDescent="0.35">
      <c r="A19" s="13">
        <v>44360</v>
      </c>
      <c r="B19">
        <v>73.510000000000005</v>
      </c>
      <c r="C19">
        <v>72.817499999999995</v>
      </c>
    </row>
    <row r="20" spans="1:3" x14ac:dyDescent="0.35">
      <c r="A20" s="12">
        <v>44353</v>
      </c>
      <c r="B20">
        <v>72.69</v>
      </c>
      <c r="C20">
        <v>72.1126</v>
      </c>
    </row>
    <row r="21" spans="1:3" x14ac:dyDescent="0.35">
      <c r="A21" s="13">
        <v>44346</v>
      </c>
      <c r="B21">
        <v>71.89</v>
      </c>
      <c r="C21">
        <v>72.787800000000004</v>
      </c>
    </row>
    <row r="22" spans="1:3" x14ac:dyDescent="0.35">
      <c r="A22" s="12">
        <v>44339</v>
      </c>
      <c r="B22">
        <v>69.63</v>
      </c>
      <c r="C22">
        <v>73.164599999999993</v>
      </c>
    </row>
    <row r="23" spans="1:3" x14ac:dyDescent="0.35">
      <c r="A23" s="13">
        <v>44332</v>
      </c>
      <c r="B23">
        <v>66.44</v>
      </c>
      <c r="C23">
        <v>73.622200000000007</v>
      </c>
    </row>
    <row r="24" spans="1:3" x14ac:dyDescent="0.35">
      <c r="A24" s="12">
        <v>44325</v>
      </c>
      <c r="B24">
        <v>68.709999999999994</v>
      </c>
      <c r="C24">
        <v>74.007900000000006</v>
      </c>
    </row>
    <row r="25" spans="1:3" x14ac:dyDescent="0.35">
      <c r="A25" s="13">
        <v>44318</v>
      </c>
      <c r="B25">
        <v>68.28</v>
      </c>
      <c r="C25">
        <v>73.795500000000004</v>
      </c>
    </row>
    <row r="26" spans="1:3" x14ac:dyDescent="0.35">
      <c r="A26" s="12">
        <v>44311</v>
      </c>
      <c r="B26">
        <v>67.25</v>
      </c>
      <c r="C26">
        <v>75.207300000000004</v>
      </c>
    </row>
    <row r="27" spans="1:3" x14ac:dyDescent="0.35">
      <c r="A27" s="13">
        <v>44304</v>
      </c>
      <c r="B27">
        <v>66.11</v>
      </c>
      <c r="C27">
        <v>74.980599999999995</v>
      </c>
    </row>
    <row r="28" spans="1:3" x14ac:dyDescent="0.35">
      <c r="A28" s="12">
        <v>44297</v>
      </c>
      <c r="B28">
        <v>66.77</v>
      </c>
      <c r="C28">
        <v>75.826800000000006</v>
      </c>
    </row>
    <row r="29" spans="1:3" x14ac:dyDescent="0.35">
      <c r="A29" s="13">
        <v>44290</v>
      </c>
      <c r="B29">
        <v>62.95</v>
      </c>
      <c r="C29">
        <v>77.3964</v>
      </c>
    </row>
    <row r="30" spans="1:3" x14ac:dyDescent="0.35">
      <c r="A30" s="12">
        <v>44283</v>
      </c>
      <c r="B30">
        <v>64.86</v>
      </c>
      <c r="C30">
        <v>76.516000000000005</v>
      </c>
    </row>
    <row r="31" spans="1:3" x14ac:dyDescent="0.35">
      <c r="A31" s="13">
        <v>44276</v>
      </c>
      <c r="B31">
        <v>64.569999999999993</v>
      </c>
      <c r="C31">
        <v>75.663300000000007</v>
      </c>
    </row>
    <row r="32" spans="1:3" x14ac:dyDescent="0.35">
      <c r="A32" s="12">
        <v>44269</v>
      </c>
      <c r="B32">
        <v>64.53</v>
      </c>
      <c r="C32">
        <v>74.121300000000005</v>
      </c>
    </row>
    <row r="33" spans="1:3" x14ac:dyDescent="0.35">
      <c r="A33" s="13">
        <v>44262</v>
      </c>
      <c r="B33">
        <v>69.22</v>
      </c>
      <c r="C33">
        <v>73.333500000000001</v>
      </c>
    </row>
    <row r="34" spans="1:3" x14ac:dyDescent="0.35">
      <c r="A34" s="12">
        <v>44255</v>
      </c>
      <c r="B34">
        <v>69.36</v>
      </c>
      <c r="C34">
        <v>74.228700000000003</v>
      </c>
    </row>
    <row r="35" spans="1:3" x14ac:dyDescent="0.35">
      <c r="A35" s="13">
        <v>44248</v>
      </c>
      <c r="B35">
        <v>66.13</v>
      </c>
      <c r="C35">
        <v>74.619600000000005</v>
      </c>
    </row>
    <row r="36" spans="1:3" x14ac:dyDescent="0.35">
      <c r="A36" s="12">
        <v>44241</v>
      </c>
      <c r="B36">
        <v>62.91</v>
      </c>
      <c r="C36">
        <v>74.111599999999996</v>
      </c>
    </row>
    <row r="37" spans="1:3" x14ac:dyDescent="0.35">
      <c r="A37" s="13">
        <v>44234</v>
      </c>
      <c r="B37">
        <v>62.43</v>
      </c>
      <c r="C37">
        <v>73.711399999999998</v>
      </c>
    </row>
    <row r="38" spans="1:3" x14ac:dyDescent="0.35">
      <c r="A38" s="12">
        <v>44227</v>
      </c>
      <c r="B38">
        <v>59.34</v>
      </c>
      <c r="C38">
        <v>74.652799999999999</v>
      </c>
    </row>
    <row r="39" spans="1:3" x14ac:dyDescent="0.35">
      <c r="A39" s="13">
        <v>44220</v>
      </c>
      <c r="B39">
        <v>55.88</v>
      </c>
      <c r="C39">
        <v>75.740399999999994</v>
      </c>
    </row>
    <row r="40" spans="1:3" x14ac:dyDescent="0.35">
      <c r="A40" s="12">
        <v>44213</v>
      </c>
      <c r="B40">
        <v>55.41</v>
      </c>
      <c r="C40">
        <v>75.289900000000003</v>
      </c>
    </row>
    <row r="41" spans="1:3" x14ac:dyDescent="0.35">
      <c r="A41" s="13">
        <v>44206</v>
      </c>
      <c r="B41">
        <v>55.1</v>
      </c>
      <c r="C41">
        <v>73.630899999999997</v>
      </c>
    </row>
    <row r="42" spans="1:3" x14ac:dyDescent="0.35">
      <c r="A42" s="12">
        <v>44199</v>
      </c>
      <c r="B42">
        <v>55.99</v>
      </c>
      <c r="C42">
        <v>74.163600000000002</v>
      </c>
    </row>
    <row r="43" spans="1:3" x14ac:dyDescent="0.35">
      <c r="A43" s="13">
        <v>44192</v>
      </c>
      <c r="B43">
        <v>51.8</v>
      </c>
      <c r="C43">
        <v>74.412099999999995</v>
      </c>
    </row>
    <row r="44" spans="1:3" x14ac:dyDescent="0.35">
      <c r="A44" s="12">
        <v>44185</v>
      </c>
      <c r="B44">
        <v>51.29</v>
      </c>
      <c r="C44">
        <v>74.195599999999999</v>
      </c>
    </row>
    <row r="45" spans="1:3" x14ac:dyDescent="0.35">
      <c r="A45" s="13">
        <v>44178</v>
      </c>
      <c r="B45">
        <v>52.26</v>
      </c>
      <c r="C45">
        <v>73.347700000000003</v>
      </c>
    </row>
    <row r="46" spans="1:3" x14ac:dyDescent="0.35">
      <c r="A46" s="12">
        <v>44171</v>
      </c>
      <c r="B46">
        <v>49.97</v>
      </c>
      <c r="C46">
        <v>72.9572</v>
      </c>
    </row>
    <row r="47" spans="1:3" x14ac:dyDescent="0.35">
      <c r="A47" s="13">
        <v>44164</v>
      </c>
      <c r="B47">
        <v>49.25</v>
      </c>
      <c r="C47">
        <v>74.063400000000001</v>
      </c>
    </row>
    <row r="48" spans="1:3" x14ac:dyDescent="0.35">
      <c r="A48" s="12">
        <v>44157</v>
      </c>
      <c r="B48">
        <v>48.18</v>
      </c>
      <c r="C48">
        <v>75.860500000000002</v>
      </c>
    </row>
    <row r="49" spans="1:3" x14ac:dyDescent="0.35">
      <c r="A49" s="13">
        <v>44150</v>
      </c>
      <c r="B49">
        <v>44.96</v>
      </c>
      <c r="C49">
        <v>76.192400000000006</v>
      </c>
    </row>
    <row r="50" spans="1:3" x14ac:dyDescent="0.35">
      <c r="A50" s="12">
        <v>44143</v>
      </c>
      <c r="B50">
        <v>42.78</v>
      </c>
      <c r="C50">
        <v>77.402299999999997</v>
      </c>
    </row>
    <row r="51" spans="1:3" x14ac:dyDescent="0.35">
      <c r="A51" s="13">
        <v>44136</v>
      </c>
      <c r="B51">
        <v>39.450000000000003</v>
      </c>
      <c r="C51">
        <v>77.415800000000004</v>
      </c>
    </row>
    <row r="52" spans="1:3" x14ac:dyDescent="0.35">
      <c r="A52" s="12">
        <v>44129</v>
      </c>
      <c r="B52">
        <v>37.46</v>
      </c>
      <c r="C52">
        <v>79.525700000000001</v>
      </c>
    </row>
    <row r="53" spans="1:3" x14ac:dyDescent="0.35">
      <c r="A53" s="13">
        <v>44122</v>
      </c>
      <c r="B53">
        <v>41.77</v>
      </c>
      <c r="C53">
        <v>76.123500000000007</v>
      </c>
    </row>
    <row r="54" spans="1:3" x14ac:dyDescent="0.35">
      <c r="A54" s="12">
        <v>44115</v>
      </c>
      <c r="B54">
        <v>42.93</v>
      </c>
      <c r="C54">
        <v>77.893799999999999</v>
      </c>
    </row>
    <row r="55" spans="1:3" x14ac:dyDescent="0.35">
      <c r="A55" s="13">
        <v>44108</v>
      </c>
      <c r="B55">
        <v>42.85</v>
      </c>
      <c r="C55">
        <v>76.767499999999998</v>
      </c>
    </row>
    <row r="56" spans="1:3" x14ac:dyDescent="0.35">
      <c r="A56" s="12">
        <v>44101</v>
      </c>
      <c r="B56">
        <v>39.270000000000003</v>
      </c>
      <c r="C56">
        <v>78.185100000000006</v>
      </c>
    </row>
    <row r="57" spans="1:3" x14ac:dyDescent="0.35">
      <c r="A57" s="13">
        <v>44094</v>
      </c>
      <c r="B57">
        <v>41.92</v>
      </c>
      <c r="C57">
        <v>78.216399999999993</v>
      </c>
    </row>
    <row r="58" spans="1:3" x14ac:dyDescent="0.35">
      <c r="A58" s="12">
        <v>44087</v>
      </c>
      <c r="B58">
        <v>43.15</v>
      </c>
      <c r="C58">
        <v>75.744</v>
      </c>
    </row>
    <row r="59" spans="1:3" x14ac:dyDescent="0.35">
      <c r="A59" s="13">
        <v>44080</v>
      </c>
      <c r="B59">
        <v>39.83</v>
      </c>
      <c r="C59">
        <v>75.095600000000005</v>
      </c>
    </row>
    <row r="60" spans="1:3" x14ac:dyDescent="0.35">
      <c r="A60" s="12">
        <v>44073</v>
      </c>
      <c r="B60">
        <v>42.66</v>
      </c>
      <c r="C60">
        <v>75.408699999999996</v>
      </c>
    </row>
    <row r="61" spans="1:3" x14ac:dyDescent="0.35">
      <c r="A61" s="13">
        <v>44066</v>
      </c>
      <c r="B61">
        <v>45.05</v>
      </c>
      <c r="C61">
        <v>74.005600000000001</v>
      </c>
    </row>
    <row r="62" spans="1:3" x14ac:dyDescent="0.35">
      <c r="A62" s="12">
        <v>44059</v>
      </c>
      <c r="B62">
        <v>44.35</v>
      </c>
      <c r="C62">
        <v>74.799499999999995</v>
      </c>
    </row>
    <row r="63" spans="1:3" x14ac:dyDescent="0.35">
      <c r="A63" s="13">
        <v>44052</v>
      </c>
      <c r="B63">
        <v>44.8</v>
      </c>
      <c r="C63">
        <v>72.855800000000002</v>
      </c>
    </row>
    <row r="64" spans="1:3" x14ac:dyDescent="0.35">
      <c r="A64" s="12">
        <v>44045</v>
      </c>
      <c r="B64">
        <v>44.4</v>
      </c>
      <c r="C64">
        <v>73.716999999999999</v>
      </c>
    </row>
    <row r="65" spans="1:3" x14ac:dyDescent="0.35">
      <c r="A65" s="13">
        <v>44038</v>
      </c>
      <c r="B65">
        <v>43.3</v>
      </c>
      <c r="C65">
        <v>74.4114</v>
      </c>
    </row>
    <row r="66" spans="1:3" x14ac:dyDescent="0.35">
      <c r="A66" s="12">
        <v>44031</v>
      </c>
      <c r="B66">
        <v>43.34</v>
      </c>
      <c r="C66">
        <v>71.728999999999999</v>
      </c>
    </row>
    <row r="67" spans="1:3" x14ac:dyDescent="0.35">
      <c r="A67" s="13">
        <v>44024</v>
      </c>
      <c r="B67">
        <v>43.14</v>
      </c>
      <c r="C67">
        <v>71.882499999999993</v>
      </c>
    </row>
    <row r="68" spans="1:3" x14ac:dyDescent="0.35">
      <c r="A68" s="12">
        <v>44017</v>
      </c>
      <c r="B68">
        <v>43.24</v>
      </c>
      <c r="C68">
        <v>70.711799999999997</v>
      </c>
    </row>
    <row r="69" spans="1:3" x14ac:dyDescent="0.35">
      <c r="A69" s="13">
        <v>44010</v>
      </c>
      <c r="B69">
        <v>42.8</v>
      </c>
      <c r="C69">
        <v>71.398300000000006</v>
      </c>
    </row>
    <row r="70" spans="1:3" x14ac:dyDescent="0.35">
      <c r="A70" s="12">
        <v>44003</v>
      </c>
      <c r="B70">
        <v>41.02</v>
      </c>
      <c r="C70">
        <v>69.795500000000004</v>
      </c>
    </row>
    <row r="71" spans="1:3" x14ac:dyDescent="0.35">
      <c r="A71" s="13">
        <v>43996</v>
      </c>
      <c r="B71">
        <v>42.19</v>
      </c>
      <c r="C71">
        <v>69.445999999999998</v>
      </c>
    </row>
    <row r="72" spans="1:3" x14ac:dyDescent="0.35">
      <c r="A72" s="12">
        <v>43989</v>
      </c>
      <c r="B72">
        <v>38.729999999999997</v>
      </c>
      <c r="C72">
        <v>70.201300000000003</v>
      </c>
    </row>
    <row r="73" spans="1:3" x14ac:dyDescent="0.35">
      <c r="A73" s="13">
        <v>43982</v>
      </c>
      <c r="B73">
        <v>42.3</v>
      </c>
      <c r="C73">
        <v>68.686000000000007</v>
      </c>
    </row>
    <row r="74" spans="1:3" x14ac:dyDescent="0.35">
      <c r="A74" s="12">
        <v>43975</v>
      </c>
      <c r="B74">
        <v>35.33</v>
      </c>
      <c r="C74">
        <v>70.144499999999994</v>
      </c>
    </row>
    <row r="75" spans="1:3" x14ac:dyDescent="0.35">
      <c r="A75" s="13">
        <v>43968</v>
      </c>
      <c r="B75">
        <v>35.130000000000003</v>
      </c>
      <c r="C75">
        <v>71.612300000000005</v>
      </c>
    </row>
    <row r="76" spans="1:3" x14ac:dyDescent="0.35">
      <c r="A76" s="12">
        <v>43961</v>
      </c>
      <c r="B76">
        <v>32.5</v>
      </c>
      <c r="C76">
        <v>73.616</v>
      </c>
    </row>
    <row r="77" spans="1:3" x14ac:dyDescent="0.35">
      <c r="A77" s="13">
        <v>43954</v>
      </c>
      <c r="B77">
        <v>30.97</v>
      </c>
      <c r="C77">
        <v>73.426699999999997</v>
      </c>
    </row>
    <row r="78" spans="1:3" x14ac:dyDescent="0.35">
      <c r="A78" s="12">
        <v>43947</v>
      </c>
      <c r="B78">
        <v>26.44</v>
      </c>
      <c r="C78">
        <v>74.381299999999996</v>
      </c>
    </row>
    <row r="79" spans="1:3" x14ac:dyDescent="0.35">
      <c r="A79" s="13">
        <v>43940</v>
      </c>
      <c r="B79">
        <v>21.44</v>
      </c>
      <c r="C79">
        <v>74.565100000000001</v>
      </c>
    </row>
    <row r="80" spans="1:3" x14ac:dyDescent="0.35">
      <c r="A80" s="12">
        <v>43933</v>
      </c>
      <c r="B80">
        <v>28.08</v>
      </c>
      <c r="C80">
        <v>73.957999999999998</v>
      </c>
    </row>
    <row r="81" spans="1:3" x14ac:dyDescent="0.35">
      <c r="A81" s="13">
        <v>43926</v>
      </c>
      <c r="B81">
        <v>31.48</v>
      </c>
      <c r="C81">
        <v>73.752300000000005</v>
      </c>
    </row>
    <row r="82" spans="1:3" x14ac:dyDescent="0.35">
      <c r="A82" s="12">
        <v>43919</v>
      </c>
      <c r="B82">
        <v>34.11</v>
      </c>
      <c r="C82">
        <v>76.491799999999998</v>
      </c>
    </row>
    <row r="83" spans="1:3" x14ac:dyDescent="0.35">
      <c r="A83" s="13">
        <v>43912</v>
      </c>
      <c r="B83">
        <v>24.93</v>
      </c>
      <c r="C83">
        <v>78.812200000000004</v>
      </c>
    </row>
    <row r="84" spans="1:3" x14ac:dyDescent="0.35">
      <c r="A84" s="12">
        <v>43905</v>
      </c>
      <c r="B84">
        <v>26.98</v>
      </c>
      <c r="C84">
        <v>79.923599999999993</v>
      </c>
    </row>
    <row r="85" spans="1:3" x14ac:dyDescent="0.35">
      <c r="A85" s="13">
        <v>43898</v>
      </c>
      <c r="B85">
        <v>33.85</v>
      </c>
      <c r="C85">
        <v>72.613299999999995</v>
      </c>
    </row>
    <row r="86" spans="1:3" x14ac:dyDescent="0.35">
      <c r="A86" s="12">
        <v>43891</v>
      </c>
      <c r="B86">
        <v>45.27</v>
      </c>
      <c r="C86">
        <v>68.5685</v>
      </c>
    </row>
    <row r="87" spans="1:3" x14ac:dyDescent="0.35">
      <c r="A87" s="13">
        <v>43884</v>
      </c>
      <c r="B87">
        <v>50.52</v>
      </c>
      <c r="C87">
        <v>66.880600000000001</v>
      </c>
    </row>
    <row r="88" spans="1:3" x14ac:dyDescent="0.35">
      <c r="A88" s="12">
        <v>43877</v>
      </c>
      <c r="B88">
        <v>58.5</v>
      </c>
      <c r="C88">
        <v>64.056100000000001</v>
      </c>
    </row>
    <row r="89" spans="1:3" x14ac:dyDescent="0.35">
      <c r="A89" s="13">
        <v>43870</v>
      </c>
      <c r="B89">
        <v>57.32</v>
      </c>
      <c r="C89">
        <v>63.555599999999998</v>
      </c>
    </row>
    <row r="90" spans="1:3" x14ac:dyDescent="0.35">
      <c r="A90" s="12">
        <v>43863</v>
      </c>
      <c r="B90">
        <v>54.47</v>
      </c>
      <c r="C90">
        <v>64.11</v>
      </c>
    </row>
    <row r="91" spans="1:3" x14ac:dyDescent="0.35">
      <c r="A91" s="13">
        <v>43856</v>
      </c>
      <c r="B91">
        <v>58.16</v>
      </c>
      <c r="C91">
        <v>63.920299999999997</v>
      </c>
    </row>
    <row r="92" spans="1:3" x14ac:dyDescent="0.35">
      <c r="A92" s="12">
        <v>43849</v>
      </c>
      <c r="B92">
        <v>60.69</v>
      </c>
      <c r="C92">
        <v>62.085700000000003</v>
      </c>
    </row>
    <row r="93" spans="1:3" x14ac:dyDescent="0.35">
      <c r="A93" s="13">
        <v>43842</v>
      </c>
      <c r="B93">
        <v>64.849999999999994</v>
      </c>
      <c r="C93">
        <v>61.557299999999998</v>
      </c>
    </row>
    <row r="94" spans="1:3" x14ac:dyDescent="0.35">
      <c r="A94" s="12">
        <v>43835</v>
      </c>
      <c r="B94">
        <v>64.98</v>
      </c>
      <c r="C94">
        <v>61.0548</v>
      </c>
    </row>
    <row r="95" spans="1:3" x14ac:dyDescent="0.35">
      <c r="A95" s="13">
        <v>43828</v>
      </c>
      <c r="B95">
        <v>68.599999999999994</v>
      </c>
      <c r="C95">
        <v>62.092199999999998</v>
      </c>
    </row>
    <row r="96" spans="1:3" x14ac:dyDescent="0.35">
      <c r="A96" s="12">
        <v>43821</v>
      </c>
      <c r="B96">
        <v>68.16</v>
      </c>
      <c r="C96">
        <v>62.033200000000001</v>
      </c>
    </row>
    <row r="97" spans="1:3" x14ac:dyDescent="0.35">
      <c r="A97" s="13">
        <v>43814</v>
      </c>
      <c r="B97">
        <v>66.14</v>
      </c>
      <c r="C97">
        <v>62.263399999999997</v>
      </c>
    </row>
    <row r="98" spans="1:3" x14ac:dyDescent="0.35">
      <c r="A98" s="12">
        <v>43807</v>
      </c>
      <c r="B98">
        <v>65.22</v>
      </c>
      <c r="C98">
        <v>62.862400000000001</v>
      </c>
    </row>
    <row r="99" spans="1:3" x14ac:dyDescent="0.35">
      <c r="A99" s="13">
        <v>43800</v>
      </c>
      <c r="B99">
        <v>64.39</v>
      </c>
      <c r="C99">
        <v>63.753300000000003</v>
      </c>
    </row>
    <row r="100" spans="1:3" x14ac:dyDescent="0.35">
      <c r="A100" s="12">
        <v>43793</v>
      </c>
      <c r="B100">
        <v>62.43</v>
      </c>
      <c r="C100">
        <v>64.319500000000005</v>
      </c>
    </row>
    <row r="101" spans="1:3" x14ac:dyDescent="0.35">
      <c r="A101" s="13">
        <v>43786</v>
      </c>
      <c r="B101">
        <v>63.39</v>
      </c>
      <c r="C101">
        <v>63.862299999999998</v>
      </c>
    </row>
    <row r="102" spans="1:3" x14ac:dyDescent="0.35">
      <c r="A102" s="12">
        <v>43779</v>
      </c>
      <c r="B102">
        <v>63.3</v>
      </c>
      <c r="C102">
        <v>63.762799999999999</v>
      </c>
    </row>
    <row r="103" spans="1:3" x14ac:dyDescent="0.35">
      <c r="A103" s="13">
        <v>43772</v>
      </c>
      <c r="B103">
        <v>62.51</v>
      </c>
      <c r="C103">
        <v>63.804600000000001</v>
      </c>
    </row>
    <row r="104" spans="1:3" x14ac:dyDescent="0.35">
      <c r="A104" s="12">
        <v>43765</v>
      </c>
      <c r="B104">
        <v>61.69</v>
      </c>
      <c r="C104">
        <v>63.5244</v>
      </c>
    </row>
    <row r="105" spans="1:3" x14ac:dyDescent="0.35">
      <c r="A105" s="13">
        <v>43758</v>
      </c>
      <c r="B105">
        <v>62.02</v>
      </c>
      <c r="C105">
        <v>63.863900000000001</v>
      </c>
    </row>
    <row r="106" spans="1:3" x14ac:dyDescent="0.35">
      <c r="A106" s="12">
        <v>43751</v>
      </c>
      <c r="B106">
        <v>59.42</v>
      </c>
      <c r="C106">
        <v>63.765099999999997</v>
      </c>
    </row>
    <row r="107" spans="1:3" x14ac:dyDescent="0.35">
      <c r="A107" s="13">
        <v>43744</v>
      </c>
      <c r="B107">
        <v>60.51</v>
      </c>
      <c r="C107">
        <v>64.222399999999993</v>
      </c>
    </row>
    <row r="108" spans="1:3" x14ac:dyDescent="0.35">
      <c r="A108" s="12">
        <v>43737</v>
      </c>
      <c r="B108">
        <v>58.37</v>
      </c>
      <c r="C108">
        <v>64.628799999999998</v>
      </c>
    </row>
    <row r="109" spans="1:3" x14ac:dyDescent="0.35">
      <c r="A109" s="13">
        <v>43730</v>
      </c>
      <c r="B109">
        <v>61.91</v>
      </c>
      <c r="C109">
        <v>64.684100000000001</v>
      </c>
    </row>
    <row r="110" spans="1:3" x14ac:dyDescent="0.35">
      <c r="A110" s="12">
        <v>43723</v>
      </c>
      <c r="B110">
        <v>64.28</v>
      </c>
      <c r="C110">
        <v>64.02</v>
      </c>
    </row>
    <row r="111" spans="1:3" x14ac:dyDescent="0.35">
      <c r="A111" s="13">
        <v>43716</v>
      </c>
      <c r="B111">
        <v>60.22</v>
      </c>
      <c r="C111">
        <v>64.340299999999999</v>
      </c>
    </row>
    <row r="112" spans="1:3" x14ac:dyDescent="0.35">
      <c r="A112" s="12">
        <v>43709</v>
      </c>
      <c r="B112">
        <v>61.54</v>
      </c>
      <c r="C112">
        <v>65.728899999999996</v>
      </c>
    </row>
    <row r="113" spans="1:3" x14ac:dyDescent="0.35">
      <c r="A113" s="13">
        <v>43702</v>
      </c>
      <c r="B113">
        <v>60.43</v>
      </c>
      <c r="C113">
        <v>66.765699999999995</v>
      </c>
    </row>
    <row r="114" spans="1:3" x14ac:dyDescent="0.35">
      <c r="A114" s="12">
        <v>43695</v>
      </c>
      <c r="B114">
        <v>59.34</v>
      </c>
      <c r="C114">
        <v>65.998999999999995</v>
      </c>
    </row>
    <row r="115" spans="1:3" x14ac:dyDescent="0.35">
      <c r="A115" s="13">
        <v>43688</v>
      </c>
      <c r="B115">
        <v>58.64</v>
      </c>
      <c r="C115">
        <v>66.514799999999994</v>
      </c>
    </row>
    <row r="116" spans="1:3" x14ac:dyDescent="0.35">
      <c r="A116" s="12">
        <v>43681</v>
      </c>
      <c r="B116">
        <v>58.53</v>
      </c>
      <c r="C116">
        <v>65.281599999999997</v>
      </c>
    </row>
    <row r="117" spans="1:3" x14ac:dyDescent="0.35">
      <c r="A117" s="13">
        <v>43674</v>
      </c>
      <c r="B117">
        <v>61.89</v>
      </c>
      <c r="C117">
        <v>65.271299999999997</v>
      </c>
    </row>
    <row r="118" spans="1:3" x14ac:dyDescent="0.35">
      <c r="A118" s="12">
        <v>43667</v>
      </c>
      <c r="B118">
        <v>63.46</v>
      </c>
      <c r="C118">
        <v>63.366300000000003</v>
      </c>
    </row>
    <row r="119" spans="1:3" x14ac:dyDescent="0.35">
      <c r="A119" s="13">
        <v>43660</v>
      </c>
      <c r="B119">
        <v>62.47</v>
      </c>
      <c r="C119">
        <v>63.029499999999999</v>
      </c>
    </row>
    <row r="120" spans="1:3" x14ac:dyDescent="0.35">
      <c r="A120" s="12">
        <v>43653</v>
      </c>
      <c r="B120">
        <v>66.72</v>
      </c>
      <c r="C120">
        <v>62.950499999999998</v>
      </c>
    </row>
    <row r="121" spans="1:3" x14ac:dyDescent="0.35">
      <c r="A121" s="13">
        <v>43646</v>
      </c>
      <c r="B121">
        <v>64.23</v>
      </c>
      <c r="C121">
        <v>63.815899999999999</v>
      </c>
    </row>
    <row r="122" spans="1:3" x14ac:dyDescent="0.35">
      <c r="A122" s="12">
        <v>43639</v>
      </c>
      <c r="B122">
        <v>66.55</v>
      </c>
      <c r="C122">
        <v>63.230499999999999</v>
      </c>
    </row>
    <row r="123" spans="1:3" x14ac:dyDescent="0.35">
      <c r="A123" s="13">
        <v>43632</v>
      </c>
      <c r="B123">
        <v>65.2</v>
      </c>
      <c r="C123">
        <v>63.007300000000001</v>
      </c>
    </row>
    <row r="124" spans="1:3" x14ac:dyDescent="0.35">
      <c r="A124" s="12">
        <v>43625</v>
      </c>
      <c r="B124">
        <v>62.01</v>
      </c>
      <c r="C124">
        <v>64.391499999999994</v>
      </c>
    </row>
    <row r="125" spans="1:3" x14ac:dyDescent="0.35">
      <c r="A125" s="13">
        <v>43618</v>
      </c>
      <c r="B125">
        <v>63.29</v>
      </c>
      <c r="C125">
        <v>64.87</v>
      </c>
    </row>
    <row r="126" spans="1:3" x14ac:dyDescent="0.35">
      <c r="A126" s="12">
        <v>43611</v>
      </c>
      <c r="B126">
        <v>64.489999999999995</v>
      </c>
      <c r="C126">
        <v>65.430599999999998</v>
      </c>
    </row>
    <row r="127" spans="1:3" x14ac:dyDescent="0.35">
      <c r="A127" s="13">
        <v>43604</v>
      </c>
      <c r="B127">
        <v>68.69</v>
      </c>
      <c r="C127">
        <v>64.480900000000005</v>
      </c>
    </row>
    <row r="128" spans="1:3" x14ac:dyDescent="0.35">
      <c r="A128" s="12">
        <v>43597</v>
      </c>
      <c r="B128">
        <v>72.209999999999994</v>
      </c>
      <c r="C128">
        <v>64.768299999999996</v>
      </c>
    </row>
    <row r="129" spans="1:3" x14ac:dyDescent="0.35">
      <c r="A129" s="13">
        <v>43590</v>
      </c>
      <c r="B129">
        <v>70.62</v>
      </c>
      <c r="C129">
        <v>65.103300000000004</v>
      </c>
    </row>
    <row r="130" spans="1:3" x14ac:dyDescent="0.35">
      <c r="A130" s="12">
        <v>43583</v>
      </c>
      <c r="B130">
        <v>70.849999999999994</v>
      </c>
      <c r="C130">
        <v>65.087999999999994</v>
      </c>
    </row>
    <row r="131" spans="1:3" x14ac:dyDescent="0.35">
      <c r="A131" s="13">
        <v>43576</v>
      </c>
      <c r="B131">
        <v>72.150000000000006</v>
      </c>
      <c r="C131">
        <v>64.733400000000003</v>
      </c>
    </row>
    <row r="132" spans="1:3" x14ac:dyDescent="0.35">
      <c r="A132" s="12">
        <v>43569</v>
      </c>
      <c r="B132">
        <v>71.97</v>
      </c>
      <c r="C132">
        <v>64.051500000000004</v>
      </c>
    </row>
    <row r="133" spans="1:3" x14ac:dyDescent="0.35">
      <c r="A133" s="13">
        <v>43562</v>
      </c>
      <c r="B133">
        <v>71.55</v>
      </c>
      <c r="C133">
        <v>64.349699999999999</v>
      </c>
    </row>
    <row r="134" spans="1:3" x14ac:dyDescent="0.35">
      <c r="A134" s="12">
        <v>43555</v>
      </c>
      <c r="B134">
        <v>70.34</v>
      </c>
      <c r="C134">
        <v>65.346500000000006</v>
      </c>
    </row>
    <row r="135" spans="1:3" x14ac:dyDescent="0.35">
      <c r="A135" s="13">
        <v>43548</v>
      </c>
      <c r="B135">
        <v>68.39</v>
      </c>
      <c r="C135">
        <v>65.634</v>
      </c>
    </row>
    <row r="136" spans="1:3" x14ac:dyDescent="0.35">
      <c r="A136" s="12">
        <v>43541</v>
      </c>
      <c r="B136">
        <v>67.03</v>
      </c>
      <c r="C136">
        <v>64.661600000000007</v>
      </c>
    </row>
    <row r="137" spans="1:3" x14ac:dyDescent="0.35">
      <c r="A137" s="13">
        <v>43534</v>
      </c>
      <c r="B137">
        <v>67.16</v>
      </c>
      <c r="C137">
        <v>64.807500000000005</v>
      </c>
    </row>
    <row r="138" spans="1:3" x14ac:dyDescent="0.35">
      <c r="A138" s="12">
        <v>43527</v>
      </c>
      <c r="B138">
        <v>65.739999999999995</v>
      </c>
      <c r="C138">
        <v>66.282700000000006</v>
      </c>
    </row>
    <row r="139" spans="1:3" x14ac:dyDescent="0.35">
      <c r="A139" s="13">
        <v>43520</v>
      </c>
      <c r="B139">
        <v>65.069999999999993</v>
      </c>
      <c r="C139">
        <v>65.936499999999995</v>
      </c>
    </row>
    <row r="140" spans="1:3" x14ac:dyDescent="0.35">
      <c r="A140" s="12">
        <v>43513</v>
      </c>
      <c r="B140">
        <v>67.12</v>
      </c>
      <c r="C140">
        <v>65.386899999999997</v>
      </c>
    </row>
    <row r="141" spans="1:3" x14ac:dyDescent="0.35">
      <c r="A141" s="13">
        <v>43506</v>
      </c>
      <c r="B141">
        <v>66.25</v>
      </c>
      <c r="C141">
        <v>66.309299999999993</v>
      </c>
    </row>
    <row r="142" spans="1:3" x14ac:dyDescent="0.35">
      <c r="A142" s="12">
        <v>43499</v>
      </c>
      <c r="B142">
        <v>62.1</v>
      </c>
      <c r="C142">
        <v>65.793199999999999</v>
      </c>
    </row>
    <row r="143" spans="1:3" x14ac:dyDescent="0.35">
      <c r="A143" s="13">
        <v>43492</v>
      </c>
      <c r="B143">
        <v>62.75</v>
      </c>
      <c r="C143">
        <v>65.504900000000006</v>
      </c>
    </row>
    <row r="144" spans="1:3" x14ac:dyDescent="0.35">
      <c r="A144" s="12">
        <v>43485</v>
      </c>
      <c r="B144">
        <v>61.64</v>
      </c>
      <c r="C144">
        <v>65.993799999999993</v>
      </c>
    </row>
    <row r="145" spans="1:3" x14ac:dyDescent="0.35">
      <c r="A145" s="13">
        <v>43478</v>
      </c>
      <c r="B145">
        <v>62.7</v>
      </c>
      <c r="C145">
        <v>66.272199999999998</v>
      </c>
    </row>
    <row r="146" spans="1:3" x14ac:dyDescent="0.35">
      <c r="A146" s="12">
        <v>43471</v>
      </c>
      <c r="B146">
        <v>60.48</v>
      </c>
      <c r="C146">
        <v>66.893799999999999</v>
      </c>
    </row>
    <row r="147" spans="1:3" x14ac:dyDescent="0.35">
      <c r="A147" s="13">
        <v>43464</v>
      </c>
      <c r="B147">
        <v>57.06</v>
      </c>
      <c r="C147">
        <v>67.736800000000002</v>
      </c>
    </row>
    <row r="148" spans="1:3" x14ac:dyDescent="0.35">
      <c r="A148" s="12">
        <v>43457</v>
      </c>
      <c r="B148">
        <v>52.2</v>
      </c>
      <c r="C148">
        <v>69.501199999999997</v>
      </c>
    </row>
    <row r="149" spans="1:3" x14ac:dyDescent="0.35">
      <c r="A149" s="13">
        <v>43450</v>
      </c>
      <c r="B149">
        <v>53.82</v>
      </c>
      <c r="C149">
        <v>68.867099999999994</v>
      </c>
    </row>
    <row r="150" spans="1:3" x14ac:dyDescent="0.35">
      <c r="A150" s="12">
        <v>43443</v>
      </c>
      <c r="B150">
        <v>60.28</v>
      </c>
      <c r="C150">
        <v>66.745000000000005</v>
      </c>
    </row>
    <row r="151" spans="1:3" x14ac:dyDescent="0.35">
      <c r="A151" s="13">
        <v>43436</v>
      </c>
      <c r="B151">
        <v>61.67</v>
      </c>
      <c r="C151">
        <v>66.400599999999997</v>
      </c>
    </row>
    <row r="152" spans="1:3" x14ac:dyDescent="0.35">
      <c r="A152" s="12">
        <v>43429</v>
      </c>
      <c r="B152">
        <v>58.71</v>
      </c>
      <c r="C152">
        <v>66.950999999999993</v>
      </c>
    </row>
    <row r="153" spans="1:3" x14ac:dyDescent="0.35">
      <c r="A153" s="13">
        <v>43422</v>
      </c>
      <c r="B153">
        <v>58.8</v>
      </c>
      <c r="C153">
        <v>66.195300000000003</v>
      </c>
    </row>
    <row r="154" spans="1:3" x14ac:dyDescent="0.35">
      <c r="A154" s="12">
        <v>43415</v>
      </c>
      <c r="B154">
        <v>66.760000000000005</v>
      </c>
      <c r="C154">
        <v>65.980099999999993</v>
      </c>
    </row>
    <row r="155" spans="1:3" x14ac:dyDescent="0.35">
      <c r="A155" s="13">
        <v>43408</v>
      </c>
      <c r="B155">
        <v>70.180000000000007</v>
      </c>
      <c r="C155">
        <v>68.108800000000002</v>
      </c>
    </row>
    <row r="156" spans="1:3" x14ac:dyDescent="0.35">
      <c r="A156" s="12">
        <v>43401</v>
      </c>
      <c r="B156">
        <v>72.83</v>
      </c>
      <c r="C156">
        <v>66.202100000000002</v>
      </c>
    </row>
    <row r="157" spans="1:3" x14ac:dyDescent="0.35">
      <c r="A157" s="13">
        <v>43394</v>
      </c>
      <c r="B157">
        <v>77.62</v>
      </c>
      <c r="C157">
        <v>65.718800000000002</v>
      </c>
    </row>
    <row r="158" spans="1:3" x14ac:dyDescent="0.35">
      <c r="A158" s="12">
        <v>43387</v>
      </c>
      <c r="B158">
        <v>79.78</v>
      </c>
      <c r="C158">
        <v>65.491100000000003</v>
      </c>
    </row>
    <row r="159" spans="1:3" x14ac:dyDescent="0.35">
      <c r="A159" s="13">
        <v>43380</v>
      </c>
      <c r="B159">
        <v>80.430000000000007</v>
      </c>
      <c r="C159">
        <v>66.1173</v>
      </c>
    </row>
    <row r="160" spans="1:3" x14ac:dyDescent="0.35">
      <c r="A160" s="12">
        <v>43373</v>
      </c>
      <c r="B160">
        <v>84.16</v>
      </c>
      <c r="C160">
        <v>66.579499999999996</v>
      </c>
    </row>
    <row r="161" spans="1:3" x14ac:dyDescent="0.35">
      <c r="A161" s="13">
        <v>43366</v>
      </c>
      <c r="B161">
        <v>82.72</v>
      </c>
      <c r="C161">
        <v>65.550299999999993</v>
      </c>
    </row>
    <row r="162" spans="1:3" x14ac:dyDescent="0.35">
      <c r="A162" s="12">
        <v>43359</v>
      </c>
      <c r="B162">
        <v>78.8</v>
      </c>
      <c r="C162">
        <v>66.413799999999995</v>
      </c>
    </row>
    <row r="163" spans="1:3" x14ac:dyDescent="0.35">
      <c r="A163" s="13">
        <v>43352</v>
      </c>
      <c r="B163">
        <v>78.09</v>
      </c>
      <c r="C163">
        <v>68.0749</v>
      </c>
    </row>
    <row r="164" spans="1:3" x14ac:dyDescent="0.35">
      <c r="A164" s="12">
        <v>43345</v>
      </c>
      <c r="B164">
        <v>76.83</v>
      </c>
      <c r="C164">
        <v>69.902500000000003</v>
      </c>
    </row>
    <row r="165" spans="1:3" x14ac:dyDescent="0.35">
      <c r="A165" s="13">
        <v>43338</v>
      </c>
      <c r="B165">
        <v>77.42</v>
      </c>
      <c r="C165">
        <v>67.5458</v>
      </c>
    </row>
    <row r="166" spans="1:3" x14ac:dyDescent="0.35">
      <c r="A166" s="12">
        <v>43331</v>
      </c>
      <c r="B166">
        <v>75.819999999999993</v>
      </c>
      <c r="C166">
        <v>67.089399999999998</v>
      </c>
    </row>
    <row r="167" spans="1:3" x14ac:dyDescent="0.35">
      <c r="A167" s="13">
        <v>43324</v>
      </c>
      <c r="B167">
        <v>71.83</v>
      </c>
      <c r="C167">
        <v>67.044799999999995</v>
      </c>
    </row>
    <row r="168" spans="1:3" x14ac:dyDescent="0.35">
      <c r="A168" s="12">
        <v>43317</v>
      </c>
      <c r="B168">
        <v>72.81</v>
      </c>
      <c r="C168">
        <v>67.706100000000006</v>
      </c>
    </row>
    <row r="169" spans="1:3" x14ac:dyDescent="0.35">
      <c r="A169" s="13">
        <v>43310</v>
      </c>
      <c r="B169">
        <v>73.209999999999994</v>
      </c>
      <c r="C169">
        <v>63.338900000000002</v>
      </c>
    </row>
    <row r="170" spans="1:3" x14ac:dyDescent="0.35">
      <c r="A170" s="12">
        <v>43303</v>
      </c>
      <c r="B170">
        <v>74.290000000000006</v>
      </c>
      <c r="C170">
        <v>62.796700000000001</v>
      </c>
    </row>
    <row r="171" spans="1:3" x14ac:dyDescent="0.35">
      <c r="A171" s="13">
        <v>43296</v>
      </c>
      <c r="B171">
        <v>73.069999999999993</v>
      </c>
      <c r="C171">
        <v>63.509300000000003</v>
      </c>
    </row>
    <row r="172" spans="1:3" x14ac:dyDescent="0.35">
      <c r="A172" s="12">
        <v>43289</v>
      </c>
      <c r="B172">
        <v>75.33</v>
      </c>
      <c r="C172">
        <v>62.555300000000003</v>
      </c>
    </row>
    <row r="173" spans="1:3" x14ac:dyDescent="0.35">
      <c r="A173" s="13">
        <v>43282</v>
      </c>
      <c r="B173">
        <v>77.11</v>
      </c>
      <c r="C173">
        <v>62.967700000000001</v>
      </c>
    </row>
    <row r="174" spans="1:3" x14ac:dyDescent="0.35">
      <c r="A174" s="12">
        <v>43275</v>
      </c>
      <c r="B174">
        <v>79.44</v>
      </c>
      <c r="C174">
        <v>62.733800000000002</v>
      </c>
    </row>
    <row r="175" spans="1:3" x14ac:dyDescent="0.35">
      <c r="A175" s="13">
        <v>43268</v>
      </c>
      <c r="B175">
        <v>75.55</v>
      </c>
      <c r="C175">
        <v>62.877299999999998</v>
      </c>
    </row>
    <row r="176" spans="1:3" x14ac:dyDescent="0.35">
      <c r="A176" s="12">
        <v>43261</v>
      </c>
      <c r="B176">
        <v>73.44</v>
      </c>
      <c r="C176">
        <v>63.188000000000002</v>
      </c>
    </row>
    <row r="177" spans="1:3" x14ac:dyDescent="0.35">
      <c r="A177" s="13">
        <v>43254</v>
      </c>
      <c r="B177">
        <v>76.459999999999994</v>
      </c>
      <c r="C177">
        <v>62.319299999999998</v>
      </c>
    </row>
    <row r="178" spans="1:3" x14ac:dyDescent="0.35">
      <c r="A178" s="12">
        <v>43247</v>
      </c>
      <c r="B178">
        <v>76.790000000000006</v>
      </c>
      <c r="C178">
        <v>62.2012</v>
      </c>
    </row>
    <row r="179" spans="1:3" x14ac:dyDescent="0.35">
      <c r="A179" s="13">
        <v>43240</v>
      </c>
      <c r="B179">
        <v>76.44</v>
      </c>
      <c r="C179">
        <v>62.276499999999999</v>
      </c>
    </row>
    <row r="180" spans="1:3" x14ac:dyDescent="0.35">
      <c r="A180" s="12">
        <v>43233</v>
      </c>
      <c r="B180">
        <v>78.510000000000005</v>
      </c>
      <c r="C180">
        <v>62.274900000000002</v>
      </c>
    </row>
    <row r="181" spans="1:3" x14ac:dyDescent="0.35">
      <c r="A181" s="13">
        <v>43226</v>
      </c>
      <c r="B181">
        <v>77.12</v>
      </c>
      <c r="C181">
        <v>61.9193</v>
      </c>
    </row>
    <row r="182" spans="1:3" x14ac:dyDescent="0.35">
      <c r="A182" s="12">
        <v>43219</v>
      </c>
      <c r="B182">
        <v>74.87</v>
      </c>
      <c r="C182">
        <v>62.545200000000001</v>
      </c>
    </row>
    <row r="183" spans="1:3" x14ac:dyDescent="0.35">
      <c r="A183" s="13">
        <v>43212</v>
      </c>
      <c r="B183">
        <v>74.64</v>
      </c>
      <c r="C183">
        <v>62.146799999999999</v>
      </c>
    </row>
    <row r="184" spans="1:3" x14ac:dyDescent="0.35">
      <c r="A184" s="12">
        <v>43205</v>
      </c>
      <c r="B184">
        <v>74.06</v>
      </c>
      <c r="C184">
        <v>61.398899999999998</v>
      </c>
    </row>
    <row r="185" spans="1:3" x14ac:dyDescent="0.35">
      <c r="A185" s="13">
        <v>43198</v>
      </c>
      <c r="B185">
        <v>72.58</v>
      </c>
      <c r="C185">
        <v>62.014099999999999</v>
      </c>
    </row>
    <row r="186" spans="1:3" x14ac:dyDescent="0.35">
      <c r="A186" s="12">
        <v>43191</v>
      </c>
      <c r="B186">
        <v>67.11</v>
      </c>
      <c r="C186">
        <v>58.160499999999999</v>
      </c>
    </row>
    <row r="187" spans="1:3" x14ac:dyDescent="0.35">
      <c r="A187" s="13">
        <v>43184</v>
      </c>
      <c r="B187">
        <v>70.27</v>
      </c>
      <c r="C187">
        <v>57.144399999999997</v>
      </c>
    </row>
    <row r="188" spans="1:3" x14ac:dyDescent="0.35">
      <c r="A188" s="12">
        <v>43177</v>
      </c>
      <c r="B188">
        <v>70.45</v>
      </c>
      <c r="C188">
        <v>57.273800000000001</v>
      </c>
    </row>
    <row r="189" spans="1:3" x14ac:dyDescent="0.35">
      <c r="A189" s="13">
        <v>43170</v>
      </c>
      <c r="B189">
        <v>66.209999999999994</v>
      </c>
      <c r="C189">
        <v>57.4925</v>
      </c>
    </row>
    <row r="190" spans="1:3" x14ac:dyDescent="0.35">
      <c r="A190" s="12">
        <v>43163</v>
      </c>
      <c r="B190">
        <v>65.489999999999995</v>
      </c>
      <c r="C190">
        <v>56.657400000000003</v>
      </c>
    </row>
    <row r="191" spans="1:3" x14ac:dyDescent="0.35">
      <c r="A191" s="13">
        <v>43156</v>
      </c>
      <c r="B191">
        <v>64.37</v>
      </c>
      <c r="C191">
        <v>56.809199999999997</v>
      </c>
    </row>
    <row r="192" spans="1:3" x14ac:dyDescent="0.35">
      <c r="A192" s="12">
        <v>43149</v>
      </c>
      <c r="B192">
        <v>67.31</v>
      </c>
      <c r="C192">
        <v>56.517400000000002</v>
      </c>
    </row>
    <row r="193" spans="1:3" x14ac:dyDescent="0.35">
      <c r="A193" s="13">
        <v>43142</v>
      </c>
      <c r="B193">
        <v>64.84</v>
      </c>
      <c r="C193">
        <v>56.390599999999999</v>
      </c>
    </row>
    <row r="194" spans="1:3" x14ac:dyDescent="0.35">
      <c r="A194" s="12">
        <v>43135</v>
      </c>
      <c r="B194">
        <v>62.79</v>
      </c>
      <c r="C194">
        <v>58.386299999999999</v>
      </c>
    </row>
    <row r="195" spans="1:3" x14ac:dyDescent="0.35">
      <c r="A195" s="13">
        <v>43128</v>
      </c>
      <c r="B195">
        <v>68.58</v>
      </c>
      <c r="C195">
        <v>56.5501</v>
      </c>
    </row>
    <row r="196" spans="1:3" x14ac:dyDescent="0.35">
      <c r="A196" s="12">
        <v>43121</v>
      </c>
      <c r="B196">
        <v>70.52</v>
      </c>
      <c r="C196">
        <v>56.257199999999997</v>
      </c>
    </row>
    <row r="197" spans="1:3" x14ac:dyDescent="0.35">
      <c r="A197" s="13">
        <v>43114</v>
      </c>
      <c r="B197">
        <v>68.61</v>
      </c>
      <c r="C197">
        <v>56.717399999999998</v>
      </c>
    </row>
    <row r="198" spans="1:3" x14ac:dyDescent="0.35">
      <c r="A198" s="12">
        <v>43107</v>
      </c>
      <c r="B198">
        <v>69.87</v>
      </c>
      <c r="C198">
        <v>56.643300000000004</v>
      </c>
    </row>
    <row r="199" spans="1:3" x14ac:dyDescent="0.35">
      <c r="A199" s="13">
        <v>43100</v>
      </c>
      <c r="B199">
        <v>67.62</v>
      </c>
      <c r="C199">
        <v>56.990299999999998</v>
      </c>
    </row>
    <row r="200" spans="1:3" x14ac:dyDescent="0.35">
      <c r="A200" s="12">
        <v>43093</v>
      </c>
      <c r="B200">
        <v>66.87</v>
      </c>
      <c r="C200">
        <v>57.611400000000003</v>
      </c>
    </row>
    <row r="201" spans="1:3" x14ac:dyDescent="0.35">
      <c r="A201" s="13">
        <v>43086</v>
      </c>
      <c r="B201">
        <v>65.25</v>
      </c>
      <c r="C201">
        <v>58.369700000000002</v>
      </c>
    </row>
    <row r="202" spans="1:3" x14ac:dyDescent="0.35">
      <c r="A202" s="12">
        <v>43079</v>
      </c>
      <c r="B202">
        <v>63.23</v>
      </c>
      <c r="C202">
        <v>58.800899999999999</v>
      </c>
    </row>
    <row r="203" spans="1:3" x14ac:dyDescent="0.35">
      <c r="A203" s="13">
        <v>43072</v>
      </c>
      <c r="B203">
        <v>63.4</v>
      </c>
      <c r="C203">
        <v>59.163899999999998</v>
      </c>
    </row>
    <row r="204" spans="1:3" x14ac:dyDescent="0.35">
      <c r="A204" s="12">
        <v>43065</v>
      </c>
      <c r="B204">
        <v>63.73</v>
      </c>
      <c r="C204">
        <v>58.896000000000001</v>
      </c>
    </row>
    <row r="205" spans="1:3" x14ac:dyDescent="0.35">
      <c r="A205" s="13">
        <v>43058</v>
      </c>
      <c r="B205">
        <v>63.86</v>
      </c>
      <c r="C205">
        <v>58.373199999999997</v>
      </c>
    </row>
    <row r="206" spans="1:3" x14ac:dyDescent="0.35">
      <c r="A206" s="12">
        <v>43051</v>
      </c>
      <c r="B206">
        <v>62.72</v>
      </c>
      <c r="C206">
        <v>59.0623</v>
      </c>
    </row>
    <row r="207" spans="1:3" x14ac:dyDescent="0.35">
      <c r="A207" s="13">
        <v>43044</v>
      </c>
      <c r="B207">
        <v>63.52</v>
      </c>
      <c r="C207">
        <v>59.211500000000001</v>
      </c>
    </row>
    <row r="208" spans="1:3" x14ac:dyDescent="0.35">
      <c r="A208" s="12">
        <v>43037</v>
      </c>
      <c r="B208">
        <v>62.07</v>
      </c>
      <c r="C208">
        <v>59.08</v>
      </c>
    </row>
    <row r="209" spans="1:3" x14ac:dyDescent="0.35">
      <c r="A209" s="13">
        <v>43030</v>
      </c>
      <c r="B209">
        <v>60.44</v>
      </c>
      <c r="C209">
        <v>58.067999999999998</v>
      </c>
    </row>
    <row r="210" spans="1:3" x14ac:dyDescent="0.35">
      <c r="A210" s="12">
        <v>43023</v>
      </c>
      <c r="B210">
        <v>57.75</v>
      </c>
      <c r="C210">
        <v>57.494500000000002</v>
      </c>
    </row>
    <row r="211" spans="1:3" x14ac:dyDescent="0.35">
      <c r="A211" s="13">
        <v>43016</v>
      </c>
      <c r="B211">
        <v>57.17</v>
      </c>
      <c r="C211">
        <v>57.173999999999999</v>
      </c>
    </row>
    <row r="212" spans="1:3" x14ac:dyDescent="0.35">
      <c r="A212" s="12">
        <v>43009</v>
      </c>
      <c r="B212">
        <v>55.62</v>
      </c>
      <c r="C212">
        <v>58.188000000000002</v>
      </c>
    </row>
    <row r="213" spans="1:3" x14ac:dyDescent="0.35">
      <c r="A213" s="13">
        <v>43002</v>
      </c>
      <c r="B213">
        <v>57.54</v>
      </c>
      <c r="C213">
        <v>57.489800000000002</v>
      </c>
    </row>
    <row r="214" spans="1:3" x14ac:dyDescent="0.35">
      <c r="A214" s="12">
        <v>42995</v>
      </c>
      <c r="B214">
        <v>56.86</v>
      </c>
      <c r="C214">
        <v>57.478299999999997</v>
      </c>
    </row>
    <row r="215" spans="1:3" x14ac:dyDescent="0.35">
      <c r="A215" s="13">
        <v>42988</v>
      </c>
      <c r="B215">
        <v>55.62</v>
      </c>
      <c r="C215">
        <v>57.632899999999999</v>
      </c>
    </row>
    <row r="216" spans="1:3" x14ac:dyDescent="0.35">
      <c r="A216" s="12">
        <v>42981</v>
      </c>
      <c r="B216">
        <v>53.78</v>
      </c>
      <c r="C216">
        <v>57.356999999999999</v>
      </c>
    </row>
    <row r="217" spans="1:3" x14ac:dyDescent="0.35">
      <c r="A217" s="13">
        <v>42974</v>
      </c>
      <c r="B217">
        <v>52.75</v>
      </c>
      <c r="C217">
        <v>57.515900000000002</v>
      </c>
    </row>
    <row r="218" spans="1:3" x14ac:dyDescent="0.35">
      <c r="A218" s="12">
        <v>42967</v>
      </c>
      <c r="B218">
        <v>52.41</v>
      </c>
      <c r="C218">
        <v>58.582799999999999</v>
      </c>
    </row>
    <row r="219" spans="1:3" x14ac:dyDescent="0.35">
      <c r="A219" s="13">
        <v>42960</v>
      </c>
      <c r="B219">
        <v>52.72</v>
      </c>
      <c r="C219">
        <v>59.000300000000003</v>
      </c>
    </row>
    <row r="220" spans="1:3" x14ac:dyDescent="0.35">
      <c r="A220" s="12">
        <v>42953</v>
      </c>
      <c r="B220">
        <v>52.1</v>
      </c>
      <c r="C220">
        <v>59.8733</v>
      </c>
    </row>
    <row r="221" spans="1:3" x14ac:dyDescent="0.35">
      <c r="A221" s="13">
        <v>42946</v>
      </c>
      <c r="B221">
        <v>52.42</v>
      </c>
      <c r="C221">
        <v>59.979799999999997</v>
      </c>
    </row>
    <row r="222" spans="1:3" x14ac:dyDescent="0.35">
      <c r="A222" s="12">
        <v>42939</v>
      </c>
      <c r="B222">
        <v>52.52</v>
      </c>
      <c r="C222">
        <v>59.5578</v>
      </c>
    </row>
    <row r="223" spans="1:3" x14ac:dyDescent="0.35">
      <c r="A223" s="13">
        <v>42932</v>
      </c>
      <c r="B223">
        <v>48.06</v>
      </c>
      <c r="C223">
        <v>59.382899999999999</v>
      </c>
    </row>
    <row r="224" spans="1:3" x14ac:dyDescent="0.35">
      <c r="A224" s="12">
        <v>42925</v>
      </c>
      <c r="B224">
        <v>48.91</v>
      </c>
      <c r="C224">
        <v>59.085099999999997</v>
      </c>
    </row>
    <row r="225" spans="1:3" x14ac:dyDescent="0.35">
      <c r="A225" s="13">
        <v>42918</v>
      </c>
      <c r="B225">
        <v>46.71</v>
      </c>
      <c r="C225">
        <v>60.360999999999997</v>
      </c>
    </row>
    <row r="226" spans="1:3" x14ac:dyDescent="0.35">
      <c r="A226" s="12">
        <v>42911</v>
      </c>
      <c r="B226">
        <v>47.92</v>
      </c>
      <c r="C226">
        <v>58.940100000000001</v>
      </c>
    </row>
    <row r="227" spans="1:3" x14ac:dyDescent="0.35">
      <c r="A227" s="13">
        <v>42904</v>
      </c>
      <c r="B227">
        <v>45.54</v>
      </c>
      <c r="C227">
        <v>59.395000000000003</v>
      </c>
    </row>
    <row r="228" spans="1:3" x14ac:dyDescent="0.35">
      <c r="A228" s="12">
        <v>42897</v>
      </c>
      <c r="B228">
        <v>47.37</v>
      </c>
      <c r="C228">
        <v>57.779000000000003</v>
      </c>
    </row>
    <row r="229" spans="1:3" x14ac:dyDescent="0.35">
      <c r="A229" s="13">
        <v>42890</v>
      </c>
      <c r="B229">
        <v>48.15</v>
      </c>
      <c r="C229">
        <v>57.023699999999998</v>
      </c>
    </row>
    <row r="230" spans="1:3" x14ac:dyDescent="0.35">
      <c r="A230" s="12">
        <v>42883</v>
      </c>
      <c r="B230">
        <v>49.95</v>
      </c>
      <c r="C230">
        <v>56.645299999999999</v>
      </c>
    </row>
    <row r="231" spans="1:3" x14ac:dyDescent="0.35">
      <c r="A231" s="13">
        <v>42876</v>
      </c>
      <c r="B231">
        <v>52.15</v>
      </c>
      <c r="C231">
        <v>56.520299999999999</v>
      </c>
    </row>
    <row r="232" spans="1:3" x14ac:dyDescent="0.35">
      <c r="A232" s="12">
        <v>42869</v>
      </c>
      <c r="B232">
        <v>53.61</v>
      </c>
      <c r="C232">
        <v>56.926400000000001</v>
      </c>
    </row>
    <row r="233" spans="1:3" x14ac:dyDescent="0.35">
      <c r="A233" s="13">
        <v>42862</v>
      </c>
      <c r="B233">
        <v>50.84</v>
      </c>
      <c r="C233">
        <v>57.0974</v>
      </c>
    </row>
    <row r="234" spans="1:3" x14ac:dyDescent="0.35">
      <c r="A234" s="12">
        <v>42855</v>
      </c>
      <c r="B234">
        <v>49.1</v>
      </c>
      <c r="C234">
        <v>57.943600000000004</v>
      </c>
    </row>
    <row r="235" spans="1:3" x14ac:dyDescent="0.35">
      <c r="A235" s="13">
        <v>42848</v>
      </c>
      <c r="B235">
        <v>51.73</v>
      </c>
      <c r="C235">
        <v>56.931100000000001</v>
      </c>
    </row>
    <row r="236" spans="1:3" x14ac:dyDescent="0.35">
      <c r="A236" s="12">
        <v>42841</v>
      </c>
      <c r="B236">
        <v>51.96</v>
      </c>
      <c r="C236">
        <v>56.457599999999999</v>
      </c>
    </row>
    <row r="237" spans="1:3" x14ac:dyDescent="0.35">
      <c r="A237" s="13">
        <v>42834</v>
      </c>
      <c r="B237">
        <v>55.89</v>
      </c>
      <c r="C237">
        <v>56.357799999999997</v>
      </c>
    </row>
    <row r="238" spans="1:3" x14ac:dyDescent="0.35">
      <c r="A238" s="12">
        <v>42827</v>
      </c>
      <c r="B238">
        <v>55.24</v>
      </c>
      <c r="C238">
        <v>57.247999999999998</v>
      </c>
    </row>
    <row r="239" spans="1:3" x14ac:dyDescent="0.35">
      <c r="A239" s="13">
        <v>42820</v>
      </c>
      <c r="B239">
        <v>52.83</v>
      </c>
      <c r="C239">
        <v>56.266500000000001</v>
      </c>
    </row>
    <row r="240" spans="1:3" x14ac:dyDescent="0.35">
      <c r="A240" s="12">
        <v>42813</v>
      </c>
      <c r="B240">
        <v>50.8</v>
      </c>
      <c r="C240">
        <v>56.8904</v>
      </c>
    </row>
    <row r="241" spans="1:3" x14ac:dyDescent="0.35">
      <c r="A241" s="13">
        <v>42806</v>
      </c>
      <c r="B241">
        <v>51.76</v>
      </c>
      <c r="C241">
        <v>57.223399999999998</v>
      </c>
    </row>
    <row r="242" spans="1:3" x14ac:dyDescent="0.35">
      <c r="A242" s="12">
        <v>42799</v>
      </c>
      <c r="B242">
        <v>51.37</v>
      </c>
      <c r="C242">
        <v>58.996499999999997</v>
      </c>
    </row>
    <row r="243" spans="1:3" x14ac:dyDescent="0.35">
      <c r="A243" s="13">
        <v>42792</v>
      </c>
      <c r="B243">
        <v>55.9</v>
      </c>
      <c r="C243">
        <v>58.221699999999998</v>
      </c>
    </row>
    <row r="244" spans="1:3" x14ac:dyDescent="0.35">
      <c r="A244" s="12">
        <v>42785</v>
      </c>
      <c r="B244">
        <v>55.99</v>
      </c>
      <c r="C244">
        <v>58.417499999999997</v>
      </c>
    </row>
    <row r="245" spans="1:3" x14ac:dyDescent="0.35">
      <c r="A245" s="13">
        <v>42778</v>
      </c>
      <c r="B245">
        <v>55.81</v>
      </c>
      <c r="C245">
        <v>58.427</v>
      </c>
    </row>
    <row r="246" spans="1:3" x14ac:dyDescent="0.35">
      <c r="A246" s="12">
        <v>42771</v>
      </c>
      <c r="B246">
        <v>56.7</v>
      </c>
      <c r="C246">
        <v>58.221899999999998</v>
      </c>
    </row>
    <row r="247" spans="1:3" x14ac:dyDescent="0.35">
      <c r="A247" s="13">
        <v>42764</v>
      </c>
      <c r="B247">
        <v>56.81</v>
      </c>
      <c r="C247">
        <v>58.982399999999998</v>
      </c>
    </row>
    <row r="248" spans="1:3" x14ac:dyDescent="0.35">
      <c r="A248" s="12">
        <v>42757</v>
      </c>
      <c r="B248">
        <v>55.52</v>
      </c>
      <c r="C248">
        <v>59.817799999999998</v>
      </c>
    </row>
    <row r="249" spans="1:3" x14ac:dyDescent="0.35">
      <c r="A249" s="13">
        <v>42750</v>
      </c>
      <c r="B249">
        <v>55.49</v>
      </c>
      <c r="C249">
        <v>59.752099999999999</v>
      </c>
    </row>
    <row r="250" spans="1:3" x14ac:dyDescent="0.35">
      <c r="A250" s="12">
        <v>42743</v>
      </c>
      <c r="B250">
        <v>55.45</v>
      </c>
      <c r="C250">
        <v>59.686900000000001</v>
      </c>
    </row>
    <row r="251" spans="1:3" x14ac:dyDescent="0.35">
      <c r="A251" s="13">
        <v>42736</v>
      </c>
      <c r="B251">
        <v>57.1</v>
      </c>
      <c r="C251">
        <v>59.604599999999998</v>
      </c>
    </row>
    <row r="252" spans="1:3" x14ac:dyDescent="0.35">
      <c r="A252" s="12">
        <v>42729</v>
      </c>
      <c r="B252">
        <v>56.82</v>
      </c>
      <c r="C252">
        <v>61.273000000000003</v>
      </c>
    </row>
    <row r="253" spans="1:3" x14ac:dyDescent="0.35">
      <c r="A253" s="13">
        <v>42722</v>
      </c>
      <c r="B253">
        <v>55.16</v>
      </c>
      <c r="C253">
        <v>61.056399999999996</v>
      </c>
    </row>
    <row r="254" spans="1:3" x14ac:dyDescent="0.35">
      <c r="A254" s="12">
        <v>42715</v>
      </c>
      <c r="B254">
        <v>55.21</v>
      </c>
      <c r="C254">
        <v>62.0946</v>
      </c>
    </row>
    <row r="255" spans="1:3" x14ac:dyDescent="0.35">
      <c r="A255" s="13">
        <v>42708</v>
      </c>
      <c r="B255">
        <v>54.33</v>
      </c>
      <c r="C255">
        <v>62.493299999999998</v>
      </c>
    </row>
    <row r="256" spans="1:3" x14ac:dyDescent="0.35">
      <c r="A256" s="12">
        <v>42701</v>
      </c>
      <c r="B256">
        <v>54.46</v>
      </c>
      <c r="C256">
        <v>63.881999999999998</v>
      </c>
    </row>
    <row r="257" spans="1:3" x14ac:dyDescent="0.35">
      <c r="A257" s="13">
        <v>42694</v>
      </c>
      <c r="B257">
        <v>47.24</v>
      </c>
      <c r="C257">
        <v>64.946799999999996</v>
      </c>
    </row>
    <row r="258" spans="1:3" x14ac:dyDescent="0.35">
      <c r="A258" s="12">
        <v>42687</v>
      </c>
      <c r="B258">
        <v>46.86</v>
      </c>
      <c r="C258">
        <v>64.696299999999994</v>
      </c>
    </row>
    <row r="259" spans="1:3" x14ac:dyDescent="0.35">
      <c r="A259" s="13">
        <v>42680</v>
      </c>
      <c r="B259">
        <v>44.75</v>
      </c>
      <c r="C259">
        <v>65.759200000000007</v>
      </c>
    </row>
    <row r="260" spans="1:3" x14ac:dyDescent="0.35">
      <c r="A260" s="12">
        <v>42673</v>
      </c>
      <c r="B260">
        <v>45.58</v>
      </c>
      <c r="C260">
        <v>63.580599999999997</v>
      </c>
    </row>
    <row r="261" spans="1:3" x14ac:dyDescent="0.35">
      <c r="A261" s="13">
        <v>42666</v>
      </c>
      <c r="B261">
        <v>49.71</v>
      </c>
      <c r="C261">
        <v>63.005899999999997</v>
      </c>
    </row>
    <row r="262" spans="1:3" x14ac:dyDescent="0.35">
      <c r="A262" s="12">
        <v>42659</v>
      </c>
      <c r="B262">
        <v>51.78</v>
      </c>
      <c r="C262">
        <v>62.377800000000001</v>
      </c>
    </row>
    <row r="263" spans="1:3" x14ac:dyDescent="0.35">
      <c r="A263" s="13">
        <v>42652</v>
      </c>
      <c r="B263">
        <v>51.95</v>
      </c>
      <c r="C263">
        <v>62.971800000000002</v>
      </c>
    </row>
    <row r="264" spans="1:3" x14ac:dyDescent="0.35">
      <c r="A264" s="12">
        <v>42645</v>
      </c>
      <c r="B264">
        <v>51.93</v>
      </c>
      <c r="C264">
        <v>62.205100000000002</v>
      </c>
    </row>
    <row r="265" spans="1:3" x14ac:dyDescent="0.35">
      <c r="A265" s="13">
        <v>42638</v>
      </c>
      <c r="B265">
        <v>49.06</v>
      </c>
      <c r="C265">
        <v>62.834299999999999</v>
      </c>
    </row>
    <row r="266" spans="1:3" x14ac:dyDescent="0.35">
      <c r="A266" s="12">
        <v>42631</v>
      </c>
      <c r="B266">
        <v>45.89</v>
      </c>
      <c r="C266">
        <v>64.0518</v>
      </c>
    </row>
    <row r="267" spans="1:3" x14ac:dyDescent="0.35">
      <c r="A267" s="13">
        <v>42624</v>
      </c>
      <c r="B267">
        <v>45.77</v>
      </c>
      <c r="C267">
        <v>65.113799999999998</v>
      </c>
    </row>
    <row r="268" spans="1:3" x14ac:dyDescent="0.35">
      <c r="A268" s="12">
        <v>42617</v>
      </c>
      <c r="B268">
        <v>48.01</v>
      </c>
      <c r="C268">
        <v>64.819900000000004</v>
      </c>
    </row>
    <row r="269" spans="1:3" x14ac:dyDescent="0.35">
      <c r="A269" s="13">
        <v>42610</v>
      </c>
      <c r="B269">
        <v>46.83</v>
      </c>
      <c r="C269">
        <v>65.097499999999997</v>
      </c>
    </row>
    <row r="270" spans="1:3" x14ac:dyDescent="0.35">
      <c r="A270" s="12">
        <v>42603</v>
      </c>
      <c r="B270">
        <v>49.92</v>
      </c>
      <c r="C270">
        <v>64.855599999999995</v>
      </c>
    </row>
    <row r="271" spans="1:3" x14ac:dyDescent="0.35">
      <c r="A271" s="13">
        <v>42596</v>
      </c>
      <c r="B271">
        <v>50.88</v>
      </c>
      <c r="C271">
        <v>63.905999999999999</v>
      </c>
    </row>
    <row r="272" spans="1:3" x14ac:dyDescent="0.35">
      <c r="A272" s="12">
        <v>42589</v>
      </c>
      <c r="B272">
        <v>46.97</v>
      </c>
      <c r="C272">
        <v>64.763999999999996</v>
      </c>
    </row>
    <row r="273" spans="1:3" x14ac:dyDescent="0.35">
      <c r="A273" s="13">
        <v>42582</v>
      </c>
      <c r="B273">
        <v>44.27</v>
      </c>
      <c r="C273">
        <v>65.535200000000003</v>
      </c>
    </row>
    <row r="274" spans="1:3" x14ac:dyDescent="0.35">
      <c r="A274" s="12">
        <v>42575</v>
      </c>
      <c r="B274">
        <v>42.46</v>
      </c>
      <c r="C274">
        <v>66.042900000000003</v>
      </c>
    </row>
    <row r="275" spans="1:3" x14ac:dyDescent="0.35">
      <c r="A275" s="13">
        <v>42568</v>
      </c>
      <c r="B275">
        <v>45.69</v>
      </c>
      <c r="C275">
        <v>64.868899999999996</v>
      </c>
    </row>
    <row r="276" spans="1:3" x14ac:dyDescent="0.35">
      <c r="A276" s="12">
        <v>42561</v>
      </c>
      <c r="B276">
        <v>47.61</v>
      </c>
      <c r="C276">
        <v>63.507899999999999</v>
      </c>
    </row>
    <row r="277" spans="1:3" x14ac:dyDescent="0.35">
      <c r="A277" s="13">
        <v>42554</v>
      </c>
      <c r="B277">
        <v>46.76</v>
      </c>
      <c r="C277">
        <v>63.966900000000003</v>
      </c>
    </row>
    <row r="278" spans="1:3" x14ac:dyDescent="0.35">
      <c r="A278" s="12">
        <v>42547</v>
      </c>
      <c r="B278">
        <v>50.35</v>
      </c>
      <c r="C278">
        <v>63.804000000000002</v>
      </c>
    </row>
    <row r="279" spans="1:3" x14ac:dyDescent="0.35">
      <c r="A279" s="13">
        <v>42540</v>
      </c>
      <c r="B279">
        <v>48.41</v>
      </c>
      <c r="C279">
        <v>65.273300000000006</v>
      </c>
    </row>
    <row r="280" spans="1:3" x14ac:dyDescent="0.35">
      <c r="A280" s="12">
        <v>42533</v>
      </c>
      <c r="B280">
        <v>49.17</v>
      </c>
      <c r="C280">
        <v>64.846100000000007</v>
      </c>
    </row>
    <row r="281" spans="1:3" x14ac:dyDescent="0.35">
      <c r="A281" s="13">
        <v>42526</v>
      </c>
      <c r="B281">
        <v>50.54</v>
      </c>
      <c r="C281">
        <v>65.270499999999998</v>
      </c>
    </row>
    <row r="282" spans="1:3" x14ac:dyDescent="0.35">
      <c r="A282" s="12">
        <v>42519</v>
      </c>
      <c r="B282">
        <v>49.64</v>
      </c>
      <c r="C282">
        <v>65.614900000000006</v>
      </c>
    </row>
    <row r="283" spans="1:3" x14ac:dyDescent="0.35">
      <c r="A283" s="13">
        <v>42512</v>
      </c>
      <c r="B283">
        <v>49.32</v>
      </c>
      <c r="C283">
        <v>66.116799999999998</v>
      </c>
    </row>
    <row r="284" spans="1:3" x14ac:dyDescent="0.35">
      <c r="A284" s="12">
        <v>42505</v>
      </c>
      <c r="B284">
        <v>48.72</v>
      </c>
      <c r="C284">
        <v>66.783299999999997</v>
      </c>
    </row>
    <row r="285" spans="1:3" x14ac:dyDescent="0.35">
      <c r="A285" s="13">
        <v>42498</v>
      </c>
      <c r="B285">
        <v>47.83</v>
      </c>
      <c r="C285">
        <v>65.454599999999999</v>
      </c>
    </row>
    <row r="286" spans="1:3" x14ac:dyDescent="0.35">
      <c r="A286" s="12">
        <v>42491</v>
      </c>
      <c r="B286">
        <v>45.37</v>
      </c>
      <c r="C286">
        <v>65.947000000000003</v>
      </c>
    </row>
    <row r="287" spans="1:3" x14ac:dyDescent="0.35">
      <c r="A287" s="13">
        <v>42484</v>
      </c>
      <c r="B287">
        <v>48.13</v>
      </c>
      <c r="C287">
        <v>64.654200000000003</v>
      </c>
    </row>
    <row r="288" spans="1:3" x14ac:dyDescent="0.35">
      <c r="A288" s="12">
        <v>42477</v>
      </c>
      <c r="B288">
        <v>45.11</v>
      </c>
      <c r="C288">
        <v>66.479200000000006</v>
      </c>
    </row>
    <row r="289" spans="1:3" x14ac:dyDescent="0.35">
      <c r="A289" s="13">
        <v>42470</v>
      </c>
      <c r="B289">
        <v>43.1</v>
      </c>
      <c r="C289">
        <v>66.405000000000001</v>
      </c>
    </row>
    <row r="290" spans="1:3" x14ac:dyDescent="0.35">
      <c r="A290" s="12">
        <v>42463</v>
      </c>
      <c r="B290">
        <v>41.94</v>
      </c>
      <c r="C290">
        <v>67.126199999999997</v>
      </c>
    </row>
    <row r="291" spans="1:3" x14ac:dyDescent="0.35">
      <c r="A291" s="13">
        <v>42456</v>
      </c>
      <c r="B291">
        <v>38.67</v>
      </c>
      <c r="C291">
        <v>67.585499999999996</v>
      </c>
    </row>
    <row r="292" spans="1:3" x14ac:dyDescent="0.35">
      <c r="A292" s="12">
        <v>42449</v>
      </c>
      <c r="B292">
        <v>40.44</v>
      </c>
      <c r="C292">
        <v>68.447000000000003</v>
      </c>
    </row>
    <row r="293" spans="1:3" x14ac:dyDescent="0.35">
      <c r="A293" s="13">
        <v>42442</v>
      </c>
      <c r="B293">
        <v>41.2</v>
      </c>
      <c r="C293">
        <v>68.3703</v>
      </c>
    </row>
    <row r="294" spans="1:3" x14ac:dyDescent="0.35">
      <c r="A294" s="12">
        <v>42435</v>
      </c>
      <c r="B294">
        <v>40.39</v>
      </c>
      <c r="C294">
        <v>69.919200000000004</v>
      </c>
    </row>
    <row r="295" spans="1:3" x14ac:dyDescent="0.35">
      <c r="A295" s="13">
        <v>42428</v>
      </c>
      <c r="B295">
        <v>38.72</v>
      </c>
      <c r="C295">
        <v>72.032600000000002</v>
      </c>
    </row>
    <row r="296" spans="1:3" x14ac:dyDescent="0.35">
      <c r="A296" s="12">
        <v>42421</v>
      </c>
      <c r="B296">
        <v>35.1</v>
      </c>
      <c r="C296">
        <v>76.188299999999998</v>
      </c>
    </row>
    <row r="297" spans="1:3" x14ac:dyDescent="0.35">
      <c r="A297" s="13">
        <v>42414</v>
      </c>
      <c r="B297">
        <v>33.01</v>
      </c>
      <c r="C297">
        <v>76.993700000000004</v>
      </c>
    </row>
    <row r="298" spans="1:3" x14ac:dyDescent="0.35">
      <c r="A298" s="12">
        <v>42407</v>
      </c>
      <c r="B298">
        <v>33.36</v>
      </c>
      <c r="C298">
        <v>78.355800000000002</v>
      </c>
    </row>
    <row r="299" spans="1:3" x14ac:dyDescent="0.35">
      <c r="A299" s="13">
        <v>42400</v>
      </c>
      <c r="B299">
        <v>34.06</v>
      </c>
      <c r="C299">
        <v>77.487200000000001</v>
      </c>
    </row>
    <row r="300" spans="1:3" x14ac:dyDescent="0.35">
      <c r="A300" s="12">
        <v>42393</v>
      </c>
      <c r="B300">
        <v>34.74</v>
      </c>
      <c r="C300">
        <v>75.464399999999998</v>
      </c>
    </row>
    <row r="301" spans="1:3" x14ac:dyDescent="0.35">
      <c r="A301" s="13">
        <v>42386</v>
      </c>
      <c r="B301">
        <v>32.18</v>
      </c>
      <c r="C301">
        <v>78.045000000000002</v>
      </c>
    </row>
    <row r="302" spans="1:3" x14ac:dyDescent="0.35">
      <c r="A302" s="12">
        <v>42379</v>
      </c>
      <c r="B302">
        <v>28.94</v>
      </c>
      <c r="C302">
        <v>77.641099999999994</v>
      </c>
    </row>
    <row r="303" spans="1:3" x14ac:dyDescent="0.35">
      <c r="A303" s="13">
        <v>42372</v>
      </c>
      <c r="B303">
        <v>33.549999999999997</v>
      </c>
      <c r="C303">
        <v>74.762299999999996</v>
      </c>
    </row>
    <row r="304" spans="1:3" x14ac:dyDescent="0.35">
      <c r="A304" s="12">
        <v>42365</v>
      </c>
      <c r="B304">
        <v>37.28</v>
      </c>
      <c r="C304">
        <v>73.596299999999999</v>
      </c>
    </row>
    <row r="305" spans="1:3" x14ac:dyDescent="0.35">
      <c r="A305" s="13">
        <v>42358</v>
      </c>
      <c r="B305">
        <v>37.89</v>
      </c>
      <c r="C305">
        <v>70.667000000000002</v>
      </c>
    </row>
    <row r="306" spans="1:3" x14ac:dyDescent="0.35">
      <c r="A306" s="12">
        <v>42351</v>
      </c>
      <c r="B306">
        <v>36.880000000000003</v>
      </c>
      <c r="C306">
        <v>70.960099999999997</v>
      </c>
    </row>
    <row r="307" spans="1:3" x14ac:dyDescent="0.35">
      <c r="A307" s="13">
        <v>42344</v>
      </c>
      <c r="B307">
        <v>37.93</v>
      </c>
      <c r="C307">
        <v>70.351799999999997</v>
      </c>
    </row>
    <row r="308" spans="1:3" x14ac:dyDescent="0.35">
      <c r="A308" s="12">
        <v>42337</v>
      </c>
      <c r="B308">
        <v>43</v>
      </c>
      <c r="C308">
        <v>68.124600000000001</v>
      </c>
    </row>
    <row r="309" spans="1:3" x14ac:dyDescent="0.35">
      <c r="A309" s="13">
        <v>42330</v>
      </c>
      <c r="B309">
        <v>44.86</v>
      </c>
      <c r="C309">
        <v>66.469700000000003</v>
      </c>
    </row>
    <row r="310" spans="1:3" x14ac:dyDescent="0.35">
      <c r="A310" s="12">
        <v>42323</v>
      </c>
      <c r="B310">
        <v>44.66</v>
      </c>
      <c r="C310">
        <v>64.767200000000003</v>
      </c>
    </row>
    <row r="311" spans="1:3" x14ac:dyDescent="0.35">
      <c r="A311" s="13">
        <v>42316</v>
      </c>
      <c r="B311">
        <v>43.61</v>
      </c>
      <c r="C311">
        <v>66.7624</v>
      </c>
    </row>
    <row r="312" spans="1:3" x14ac:dyDescent="0.35">
      <c r="A312" s="12">
        <v>42309</v>
      </c>
      <c r="B312">
        <v>47.42</v>
      </c>
      <c r="C312">
        <v>64.5929</v>
      </c>
    </row>
    <row r="313" spans="1:3" x14ac:dyDescent="0.35">
      <c r="A313" s="13">
        <v>42302</v>
      </c>
      <c r="B313">
        <v>49.56</v>
      </c>
      <c r="C313">
        <v>63.945399999999999</v>
      </c>
    </row>
    <row r="314" spans="1:3" x14ac:dyDescent="0.35">
      <c r="A314" s="12">
        <v>42295</v>
      </c>
      <c r="B314">
        <v>47.99</v>
      </c>
      <c r="C314">
        <v>62.363799999999998</v>
      </c>
    </row>
    <row r="315" spans="1:3" x14ac:dyDescent="0.35">
      <c r="A315" s="13">
        <v>42288</v>
      </c>
      <c r="B315">
        <v>50.46</v>
      </c>
      <c r="C315">
        <v>61.270800000000001</v>
      </c>
    </row>
    <row r="316" spans="1:3" x14ac:dyDescent="0.35">
      <c r="A316" s="12">
        <v>42281</v>
      </c>
      <c r="B316">
        <v>52.65</v>
      </c>
      <c r="C316">
        <v>61.811</v>
      </c>
    </row>
    <row r="317" spans="1:3" x14ac:dyDescent="0.35">
      <c r="A317" s="13">
        <v>42274</v>
      </c>
      <c r="B317">
        <v>48.13</v>
      </c>
      <c r="C317">
        <v>66.006600000000006</v>
      </c>
    </row>
    <row r="318" spans="1:3" x14ac:dyDescent="0.35">
      <c r="A318" s="12">
        <v>42267</v>
      </c>
      <c r="B318">
        <v>48.6</v>
      </c>
      <c r="C318">
        <v>65.516400000000004</v>
      </c>
    </row>
    <row r="319" spans="1:3" x14ac:dyDescent="0.35">
      <c r="A319" s="13">
        <v>42260</v>
      </c>
      <c r="B319">
        <v>47.47</v>
      </c>
      <c r="C319">
        <v>66.501099999999994</v>
      </c>
    </row>
    <row r="320" spans="1:3" x14ac:dyDescent="0.35">
      <c r="A320" s="12">
        <v>42253</v>
      </c>
      <c r="B320">
        <v>48.14</v>
      </c>
      <c r="C320">
        <v>67.953599999999994</v>
      </c>
    </row>
    <row r="321" spans="1:3" x14ac:dyDescent="0.35">
      <c r="A321" s="13">
        <v>42246</v>
      </c>
      <c r="B321">
        <v>49.61</v>
      </c>
      <c r="C321">
        <v>68.483800000000002</v>
      </c>
    </row>
    <row r="322" spans="1:3" x14ac:dyDescent="0.35">
      <c r="A322" s="12">
        <v>42239</v>
      </c>
      <c r="B322">
        <v>50.05</v>
      </c>
      <c r="C322">
        <v>65.423000000000002</v>
      </c>
    </row>
    <row r="323" spans="1:3" x14ac:dyDescent="0.35">
      <c r="A323" s="13">
        <v>42232</v>
      </c>
      <c r="B323">
        <v>45.46</v>
      </c>
      <c r="C323">
        <v>69.132999999999996</v>
      </c>
    </row>
    <row r="324" spans="1:3" x14ac:dyDescent="0.35">
      <c r="A324" s="12">
        <v>42225</v>
      </c>
      <c r="B324">
        <v>49.03</v>
      </c>
      <c r="C324">
        <v>64.993799999999993</v>
      </c>
    </row>
    <row r="325" spans="1:3" x14ac:dyDescent="0.35">
      <c r="A325" s="13">
        <v>42218</v>
      </c>
      <c r="B325">
        <v>48.61</v>
      </c>
      <c r="C325">
        <v>64.037000000000006</v>
      </c>
    </row>
    <row r="326" spans="1:3" x14ac:dyDescent="0.35">
      <c r="A326" s="12">
        <v>42211</v>
      </c>
      <c r="B326">
        <v>52.21</v>
      </c>
      <c r="C326">
        <v>61.741700000000002</v>
      </c>
    </row>
    <row r="327" spans="1:3" x14ac:dyDescent="0.35">
      <c r="A327" s="13">
        <v>42204</v>
      </c>
      <c r="B327">
        <v>54.62</v>
      </c>
      <c r="C327">
        <v>58.429900000000004</v>
      </c>
    </row>
    <row r="328" spans="1:3" x14ac:dyDescent="0.35">
      <c r="A328" s="12">
        <v>42197</v>
      </c>
      <c r="B328">
        <v>57.1</v>
      </c>
      <c r="C328">
        <v>56.966900000000003</v>
      </c>
    </row>
    <row r="329" spans="1:3" x14ac:dyDescent="0.35">
      <c r="A329" s="13">
        <v>42190</v>
      </c>
      <c r="B329">
        <v>58.73</v>
      </c>
      <c r="C329">
        <v>56.387599999999999</v>
      </c>
    </row>
    <row r="330" spans="1:3" x14ac:dyDescent="0.35">
      <c r="A330" s="12">
        <v>42183</v>
      </c>
      <c r="B330">
        <v>60.32</v>
      </c>
      <c r="C330">
        <v>55.9773</v>
      </c>
    </row>
    <row r="331" spans="1:3" x14ac:dyDescent="0.35">
      <c r="A331" s="13">
        <v>42176</v>
      </c>
      <c r="B331">
        <v>63.26</v>
      </c>
      <c r="C331">
        <v>54.805999999999997</v>
      </c>
    </row>
    <row r="332" spans="1:3" x14ac:dyDescent="0.35">
      <c r="A332" s="12">
        <v>42169</v>
      </c>
      <c r="B332">
        <v>63.02</v>
      </c>
      <c r="C332">
        <v>54.006399999999999</v>
      </c>
    </row>
    <row r="333" spans="1:3" x14ac:dyDescent="0.35">
      <c r="A333" s="13">
        <v>42162</v>
      </c>
      <c r="B333">
        <v>63.87</v>
      </c>
      <c r="C333">
        <v>54.7913</v>
      </c>
    </row>
    <row r="334" spans="1:3" x14ac:dyDescent="0.35">
      <c r="A334" s="12">
        <v>42155</v>
      </c>
      <c r="B334">
        <v>63.31</v>
      </c>
      <c r="C334">
        <v>56.244599999999998</v>
      </c>
    </row>
    <row r="335" spans="1:3" x14ac:dyDescent="0.35">
      <c r="A335" s="13">
        <v>42148</v>
      </c>
      <c r="B335">
        <v>65.56</v>
      </c>
      <c r="C335">
        <v>52.321199999999997</v>
      </c>
    </row>
    <row r="336" spans="1:3" x14ac:dyDescent="0.35">
      <c r="A336" s="12">
        <v>42141</v>
      </c>
      <c r="B336">
        <v>65.37</v>
      </c>
      <c r="C336">
        <v>49.981699999999996</v>
      </c>
    </row>
    <row r="337" spans="1:3" x14ac:dyDescent="0.35">
      <c r="A337" s="13">
        <v>42134</v>
      </c>
      <c r="B337">
        <v>66.81</v>
      </c>
      <c r="C337">
        <v>49.562800000000003</v>
      </c>
    </row>
    <row r="338" spans="1:3" x14ac:dyDescent="0.35">
      <c r="A338" s="12">
        <v>42127</v>
      </c>
      <c r="B338">
        <v>65.39</v>
      </c>
      <c r="C338">
        <v>51.037700000000001</v>
      </c>
    </row>
    <row r="339" spans="1:3" x14ac:dyDescent="0.35">
      <c r="A339" s="13">
        <v>42120</v>
      </c>
      <c r="B339">
        <v>66.459999999999994</v>
      </c>
      <c r="C339">
        <v>51.651299999999999</v>
      </c>
    </row>
    <row r="340" spans="1:3" x14ac:dyDescent="0.35">
      <c r="A340" s="12">
        <v>42113</v>
      </c>
      <c r="B340">
        <v>65.28</v>
      </c>
      <c r="C340">
        <v>50.9084</v>
      </c>
    </row>
    <row r="341" spans="1:3" x14ac:dyDescent="0.35">
      <c r="A341" s="13">
        <v>42106</v>
      </c>
      <c r="B341">
        <v>63.45</v>
      </c>
      <c r="C341">
        <v>51.882100000000001</v>
      </c>
    </row>
    <row r="342" spans="1:3" x14ac:dyDescent="0.35">
      <c r="A342" s="12">
        <v>42099</v>
      </c>
      <c r="B342">
        <v>57.87</v>
      </c>
      <c r="C342">
        <v>53.616199999999999</v>
      </c>
    </row>
    <row r="343" spans="1:3" x14ac:dyDescent="0.35">
      <c r="A343" s="13">
        <v>42092</v>
      </c>
      <c r="B343">
        <v>54.95</v>
      </c>
      <c r="C343">
        <v>56.61</v>
      </c>
    </row>
    <row r="344" spans="1:3" x14ac:dyDescent="0.35">
      <c r="A344" s="12">
        <v>42085</v>
      </c>
      <c r="B344">
        <v>56.41</v>
      </c>
      <c r="C344">
        <v>57.896000000000001</v>
      </c>
    </row>
    <row r="345" spans="1:3" x14ac:dyDescent="0.35">
      <c r="A345" s="13">
        <v>42078</v>
      </c>
      <c r="B345">
        <v>55.32</v>
      </c>
      <c r="C345">
        <v>59.2727</v>
      </c>
    </row>
    <row r="346" spans="1:3" x14ac:dyDescent="0.35">
      <c r="A346" s="12">
        <v>42071</v>
      </c>
      <c r="B346">
        <v>54.67</v>
      </c>
      <c r="C346">
        <v>62.216000000000001</v>
      </c>
    </row>
    <row r="347" spans="1:3" x14ac:dyDescent="0.35">
      <c r="A347" s="13">
        <v>42064</v>
      </c>
      <c r="B347">
        <v>59.73</v>
      </c>
      <c r="C347">
        <v>60.430300000000003</v>
      </c>
    </row>
    <row r="348" spans="1:3" x14ac:dyDescent="0.35">
      <c r="A348" s="12">
        <v>42057</v>
      </c>
      <c r="B348">
        <v>62.58</v>
      </c>
      <c r="C348">
        <v>61.620699999999999</v>
      </c>
    </row>
    <row r="349" spans="1:3" x14ac:dyDescent="0.35">
      <c r="A349" s="13">
        <v>42050</v>
      </c>
      <c r="B349">
        <v>60.22</v>
      </c>
      <c r="C349">
        <v>62.012</v>
      </c>
    </row>
    <row r="350" spans="1:3" x14ac:dyDescent="0.35">
      <c r="A350" s="12">
        <v>42043</v>
      </c>
      <c r="B350">
        <v>61.52</v>
      </c>
      <c r="C350">
        <v>63.544899999999998</v>
      </c>
    </row>
    <row r="351" spans="1:3" x14ac:dyDescent="0.35">
      <c r="A351" s="13">
        <v>42036</v>
      </c>
      <c r="B351">
        <v>57.8</v>
      </c>
      <c r="C351">
        <v>66.911199999999994</v>
      </c>
    </row>
    <row r="352" spans="1:3" x14ac:dyDescent="0.35">
      <c r="A352" s="12">
        <v>42029</v>
      </c>
      <c r="B352">
        <v>52.99</v>
      </c>
      <c r="C352">
        <v>68.862899999999996</v>
      </c>
    </row>
    <row r="353" spans="1:3" x14ac:dyDescent="0.35">
      <c r="A353" s="13">
        <v>42022</v>
      </c>
      <c r="B353">
        <v>48.79</v>
      </c>
      <c r="C353">
        <v>64.238799999999998</v>
      </c>
    </row>
    <row r="354" spans="1:3" x14ac:dyDescent="0.35">
      <c r="A354" s="12">
        <v>42015</v>
      </c>
      <c r="B354">
        <v>50.17</v>
      </c>
      <c r="C354">
        <v>65.122</v>
      </c>
    </row>
    <row r="355" spans="1:3" x14ac:dyDescent="0.35">
      <c r="A355" s="13">
        <v>42008</v>
      </c>
      <c r="B355">
        <v>50.11</v>
      </c>
      <c r="C355">
        <v>61.445700000000002</v>
      </c>
    </row>
    <row r="356" spans="1:3" x14ac:dyDescent="0.35">
      <c r="A356" s="12">
        <v>42001</v>
      </c>
      <c r="B356">
        <v>56.42</v>
      </c>
      <c r="C356">
        <v>55.907699999999998</v>
      </c>
    </row>
    <row r="357" spans="1:3" x14ac:dyDescent="0.35">
      <c r="A357" s="13">
        <v>41994</v>
      </c>
      <c r="B357">
        <v>59.45</v>
      </c>
      <c r="C357">
        <v>53.95</v>
      </c>
    </row>
    <row r="358" spans="1:3" x14ac:dyDescent="0.35">
      <c r="A358" s="12">
        <v>41987</v>
      </c>
      <c r="B358">
        <v>61.38</v>
      </c>
      <c r="C358">
        <v>58.601399999999998</v>
      </c>
    </row>
    <row r="359" spans="1:3" x14ac:dyDescent="0.35">
      <c r="A359" s="13">
        <v>41980</v>
      </c>
      <c r="B359">
        <v>61.85</v>
      </c>
      <c r="C359">
        <v>58.181899999999999</v>
      </c>
    </row>
    <row r="360" spans="1:3" x14ac:dyDescent="0.35">
      <c r="A360" s="12">
        <v>41973</v>
      </c>
      <c r="B360">
        <v>69.069999999999993</v>
      </c>
      <c r="C360">
        <v>52.510100000000001</v>
      </c>
    </row>
    <row r="361" spans="1:3" x14ac:dyDescent="0.35">
      <c r="A361" s="13">
        <v>41966</v>
      </c>
      <c r="B361">
        <v>70.150000000000006</v>
      </c>
      <c r="C361">
        <v>50.408499999999997</v>
      </c>
    </row>
    <row r="362" spans="1:3" x14ac:dyDescent="0.35">
      <c r="A362" s="12">
        <v>41959</v>
      </c>
      <c r="B362">
        <v>80.36</v>
      </c>
      <c r="C362">
        <v>45.730800000000002</v>
      </c>
    </row>
    <row r="363" spans="1:3" x14ac:dyDescent="0.35">
      <c r="A363" s="13">
        <v>41952</v>
      </c>
      <c r="B363">
        <v>79.41</v>
      </c>
      <c r="C363">
        <v>47.195999999999998</v>
      </c>
    </row>
    <row r="364" spans="1:3" x14ac:dyDescent="0.35">
      <c r="A364" s="12">
        <v>41945</v>
      </c>
      <c r="B364">
        <v>83.39</v>
      </c>
      <c r="C364">
        <v>46.65</v>
      </c>
    </row>
    <row r="365" spans="1:3" x14ac:dyDescent="0.35">
      <c r="A365" s="13">
        <v>41938</v>
      </c>
      <c r="B365">
        <v>85.86</v>
      </c>
      <c r="C365">
        <v>43.033999999999999</v>
      </c>
    </row>
    <row r="366" spans="1:3" x14ac:dyDescent="0.35">
      <c r="A366" s="12">
        <v>41931</v>
      </c>
      <c r="B366">
        <v>86.13</v>
      </c>
      <c r="C366">
        <v>41.9405</v>
      </c>
    </row>
    <row r="367" spans="1:3" x14ac:dyDescent="0.35">
      <c r="A367" s="13">
        <v>41924</v>
      </c>
      <c r="B367">
        <v>86.16</v>
      </c>
      <c r="C367">
        <v>40.652299999999997</v>
      </c>
    </row>
    <row r="368" spans="1:3" x14ac:dyDescent="0.35">
      <c r="A368" s="12">
        <v>41917</v>
      </c>
      <c r="B368">
        <v>90.21</v>
      </c>
      <c r="C368">
        <v>40.375999999999998</v>
      </c>
    </row>
    <row r="369" spans="1:3" x14ac:dyDescent="0.35">
      <c r="A369" s="13">
        <v>41910</v>
      </c>
      <c r="B369">
        <v>92.31</v>
      </c>
      <c r="C369">
        <v>39.938600000000001</v>
      </c>
    </row>
    <row r="370" spans="1:3" x14ac:dyDescent="0.35">
      <c r="A370" s="14">
        <v>41903</v>
      </c>
      <c r="B370">
        <v>97</v>
      </c>
      <c r="C370">
        <v>39.112299999999998</v>
      </c>
    </row>
    <row r="371" spans="1:3" x14ac:dyDescent="0.35">
      <c r="A371" s="15"/>
      <c r="C371" s="15"/>
    </row>
  </sheetData>
  <mergeCells count="2">
    <mergeCell ref="M1:O1"/>
    <mergeCell ref="M2:O2"/>
  </mergeCells>
  <phoneticPr fontId="4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4AB7-79F1-478C-9738-BC161CD8F7BE}">
  <dimension ref="A1:K371"/>
  <sheetViews>
    <sheetView tabSelected="1" topLeftCell="B1" zoomScale="80" zoomScaleNormal="80" workbookViewId="0">
      <selection activeCell="S33" sqref="S33"/>
    </sheetView>
  </sheetViews>
  <sheetFormatPr defaultRowHeight="14.5" x14ac:dyDescent="0.35"/>
  <cols>
    <col min="1" max="1" width="19.7265625" style="16" customWidth="1"/>
    <col min="2" max="2" width="22.36328125" style="15" bestFit="1" customWidth="1"/>
    <col min="3" max="3" width="14" customWidth="1"/>
    <col min="4" max="5" width="11.54296875" customWidth="1"/>
    <col min="6" max="8" width="14.7265625" customWidth="1"/>
    <col min="10" max="10" width="10.08984375" customWidth="1"/>
  </cols>
  <sheetData>
    <row r="1" spans="1:11" x14ac:dyDescent="0.35">
      <c r="A1" s="10" t="s">
        <v>19</v>
      </c>
      <c r="B1" t="s">
        <v>20</v>
      </c>
      <c r="C1" t="s">
        <v>23</v>
      </c>
      <c r="D1" t="s">
        <v>24</v>
      </c>
      <c r="E1" t="s">
        <v>26</v>
      </c>
      <c r="F1" t="s">
        <v>25</v>
      </c>
      <c r="G1" t="s">
        <v>29</v>
      </c>
      <c r="H1" t="s">
        <v>32</v>
      </c>
      <c r="I1" s="21" t="s">
        <v>21</v>
      </c>
      <c r="J1" s="23">
        <f>AVERAGE(Таблица3[Цена USD_RUB (y)])</f>
        <v>64.788785094850979</v>
      </c>
    </row>
    <row r="2" spans="1:11" x14ac:dyDescent="0.35">
      <c r="A2" s="8">
        <v>71.028300000000002</v>
      </c>
      <c r="B2" s="8">
        <v>84.86</v>
      </c>
      <c r="C2" s="8">
        <f>Таблица3[[#This Row],[Цена USD_RUB (y)]]-$J$1</f>
        <v>6.2395149051490222</v>
      </c>
      <c r="D2" s="8">
        <f>Таблица3[[#This Row],[Цена нефти Brent (x)]]-$J$2</f>
        <v>26.952303523035226</v>
      </c>
      <c r="E2" s="8">
        <f>Таблица3[[#This Row],[Yi-Ymean]]*Таблица3[[#This Row],[Xi-Xmean]]</f>
        <v>168.1692995600788</v>
      </c>
      <c r="F2" s="8">
        <f>Таблица3[[#This Row],[Xi-Xmean]]^2</f>
        <v>726.4266651978171</v>
      </c>
      <c r="G2" s="19">
        <f>$J$5+$J$4*Таблица3[[#This Row],[Цена нефти Brent (x)]]+$J$6</f>
        <v>58.610214678347759</v>
      </c>
      <c r="H2" s="19">
        <f>(Таблица3[[#This Row],[Цена USD_RUB (y)]]-Таблица3[[#This Row],[Оценка Y]])^2</f>
        <v>154.20884305583488</v>
      </c>
      <c r="I2" s="21" t="s">
        <v>22</v>
      </c>
      <c r="J2" s="23">
        <f>AVERAGE(Таблица3[Цена нефти Brent (x)])</f>
        <v>57.907696476964773</v>
      </c>
    </row>
    <row r="3" spans="1:11" x14ac:dyDescent="0.35">
      <c r="A3" s="8">
        <v>71.889200000000002</v>
      </c>
      <c r="B3" s="8">
        <v>82.39</v>
      </c>
      <c r="C3" s="8">
        <f>Таблица3[[#This Row],[Цена USD_RUB (y)]]-$J$1</f>
        <v>7.1004149051490231</v>
      </c>
      <c r="D3" s="8">
        <f>Таблица3[[#This Row],[Цена нефти Brent (x)]]-$J$2</f>
        <v>24.482303523035227</v>
      </c>
      <c r="E3" s="8">
        <f>Таблица3[[#This Row],[Yi-Ymean]]*Таблица3[[#This Row],[Xi-Xmean]]</f>
        <v>173.83451284734176</v>
      </c>
      <c r="F3" s="8">
        <f>Таблица3[[#This Row],[Xi-Xmean]]^2</f>
        <v>599.38318579402312</v>
      </c>
      <c r="G3" s="19">
        <f>$J$5+$J$4*Таблица3[[#This Row],[Цена нефти Brent (x)]]+$J$6</f>
        <v>59.176439710494634</v>
      </c>
      <c r="H3" s="19">
        <f>(Таблица3[[#This Row],[Цена USD_RUB (y)]]-Таблица3[[#This Row],[Оценка Y]])^2</f>
        <v>161.61427417842461</v>
      </c>
      <c r="I3" s="21"/>
      <c r="J3" s="20"/>
    </row>
    <row r="4" spans="1:11" x14ac:dyDescent="0.35">
      <c r="A4" s="8">
        <v>72.725399999999993</v>
      </c>
      <c r="B4" s="8">
        <v>79.28</v>
      </c>
      <c r="C4" s="8">
        <f>Таблица3[[#This Row],[Цена USD_RUB (y)]]-$J$1</f>
        <v>7.936614905149014</v>
      </c>
      <c r="D4" s="8">
        <f>Таблица3[[#This Row],[Цена нефти Brent (x)]]-$J$2</f>
        <v>21.372303523035228</v>
      </c>
      <c r="E4" s="8">
        <f>Таблица3[[#This Row],[Yi-Ymean]]*Таблица3[[#This Row],[Xi-Xmean]]</f>
        <v>169.62374269829019</v>
      </c>
      <c r="F4" s="8">
        <f>Таблица3[[#This Row],[Xi-Xmean]]^2</f>
        <v>456.77535788074402</v>
      </c>
      <c r="G4" s="19">
        <f>$J$5+$J$4*Таблица3[[#This Row],[Цена нефти Brent (x)]]+$J$6</f>
        <v>59.889378921011556</v>
      </c>
      <c r="H4" s="19">
        <f>(Таблица3[[#This Row],[Цена USD_RUB (y)]]-Таблица3[[#This Row],[Оценка Y]])^2</f>
        <v>164.76343714023551</v>
      </c>
      <c r="I4" s="21" t="s">
        <v>28</v>
      </c>
      <c r="J4" s="23">
        <f>Таблица3[[#Totals],[(Yi-Ymean)(Xi-Xmean)]]/Таблица3[[#Totals],[(Xi-Xmean)^2]]</f>
        <v>-0.22924090370318781</v>
      </c>
    </row>
    <row r="5" spans="1:11" x14ac:dyDescent="0.35">
      <c r="A5" s="8">
        <v>72.735799999999998</v>
      </c>
      <c r="B5" s="8">
        <v>78.09</v>
      </c>
      <c r="C5" s="8">
        <f>Таблица3[[#This Row],[Цена USD_RUB (y)]]-$J$1</f>
        <v>7.9470149051490182</v>
      </c>
      <c r="D5" s="8">
        <f>Таблица3[[#This Row],[Цена нефти Brent (x)]]-$J$2</f>
        <v>20.18230352303523</v>
      </c>
      <c r="E5" s="8">
        <f>Таблица3[[#This Row],[Yi-Ymean]]*Таблица3[[#This Row],[Xi-Xmean]]</f>
        <v>160.38906691780252</v>
      </c>
      <c r="F5" s="8">
        <f>Таблица3[[#This Row],[Xi-Xmean]]^2</f>
        <v>407.3253754959203</v>
      </c>
      <c r="G5" s="19">
        <f>$J$5+$J$4*Таблица3[[#This Row],[Цена нефти Brent (x)]]+$J$6</f>
        <v>60.162175596418344</v>
      </c>
      <c r="H5" s="19">
        <f>(Таблица3[[#This Row],[Цена USD_RUB (y)]]-Таблица3[[#This Row],[Оценка Y]])^2</f>
        <v>158.09603064234412</v>
      </c>
      <c r="I5" s="22" t="s">
        <v>27</v>
      </c>
      <c r="J5" s="23">
        <f>J1-J4*J2</f>
        <v>78.063597766600282</v>
      </c>
    </row>
    <row r="6" spans="1:11" x14ac:dyDescent="0.35">
      <c r="A6" s="8">
        <v>72.862799999999993</v>
      </c>
      <c r="B6" s="8">
        <v>75.34</v>
      </c>
      <c r="C6" s="8">
        <f>Таблица3[[#This Row],[Цена USD_RUB (y)]]-$J$1</f>
        <v>8.0740149051490135</v>
      </c>
      <c r="D6" s="8">
        <f>Таблица3[[#This Row],[Цена нефти Brent (x)]]-$J$2</f>
        <v>17.43230352303523</v>
      </c>
      <c r="E6" s="8">
        <f>Таблица3[[#This Row],[Yi-Ymean]]*Таблица3[[#This Row],[Xi-Xmean]]</f>
        <v>140.74867847606811</v>
      </c>
      <c r="F6" s="8">
        <f>Таблица3[[#This Row],[Xi-Xmean]]^2</f>
        <v>303.8852061192265</v>
      </c>
      <c r="G6" s="19">
        <f>$J$5+$J$4*Таблица3[[#This Row],[Цена нефти Brent (x)]]+$J$6</f>
        <v>60.792588081602112</v>
      </c>
      <c r="H6" s="19">
        <f>(Таблица3[[#This Row],[Цена USD_RUB (y)]]-Таблица3[[#This Row],[Оценка Y]])^2</f>
        <v>145.69001575503424</v>
      </c>
      <c r="I6" s="21" t="s">
        <v>31</v>
      </c>
      <c r="J6" s="23">
        <v>0</v>
      </c>
    </row>
    <row r="7" spans="1:11" x14ac:dyDescent="0.35">
      <c r="A7" s="8">
        <v>73.187899999999999</v>
      </c>
      <c r="B7" s="8">
        <v>72.92</v>
      </c>
      <c r="C7" s="8">
        <f>Таблица3[[#This Row],[Цена USD_RUB (y)]]-$J$1</f>
        <v>8.3991149051490197</v>
      </c>
      <c r="D7" s="8">
        <f>Таблица3[[#This Row],[Цена нефти Brent (x)]]-$J$2</f>
        <v>15.012303523035229</v>
      </c>
      <c r="E7" s="8">
        <f>Таблица3[[#This Row],[Yi-Ymean]]*Таблица3[[#This Row],[Xi-Xmean]]</f>
        <v>126.09006228094633</v>
      </c>
      <c r="F7" s="8">
        <f>Таблица3[[#This Row],[Xi-Xmean]]^2</f>
        <v>225.36925706773593</v>
      </c>
      <c r="G7" s="19">
        <f>$J$5+$J$4*Таблица3[[#This Row],[Цена нефти Brent (x)]]+$J$6</f>
        <v>61.347351068563825</v>
      </c>
      <c r="H7" s="19">
        <f>(Таблица3[[#This Row],[Цена USD_RUB (y)]]-Таблица3[[#This Row],[Оценка Y]])^2</f>
        <v>140.19859899773434</v>
      </c>
    </row>
    <row r="8" spans="1:11" x14ac:dyDescent="0.35">
      <c r="A8" s="8">
        <v>72.730999999999995</v>
      </c>
      <c r="B8" s="8">
        <v>72.61</v>
      </c>
      <c r="C8" s="8">
        <f>Таблица3[[#This Row],[Цена USD_RUB (y)]]-$J$1</f>
        <v>7.9422149051490152</v>
      </c>
      <c r="D8" s="8">
        <f>Таблица3[[#This Row],[Цена нефти Brent (x)]]-$J$2</f>
        <v>14.702303523035226</v>
      </c>
      <c r="E8" s="8">
        <f>Таблица3[[#This Row],[Yi-Ymean]]*Таблица3[[#This Row],[Xi-Xmean]]</f>
        <v>116.76885418067525</v>
      </c>
      <c r="F8" s="8">
        <f>Таблица3[[#This Row],[Xi-Xmean]]^2</f>
        <v>216.15772888345404</v>
      </c>
      <c r="G8" s="19">
        <f>$J$5+$J$4*Таблица3[[#This Row],[Цена нефти Brent (x)]]+$J$6</f>
        <v>61.418415748711816</v>
      </c>
      <c r="H8" s="19">
        <f>(Таблица3[[#This Row],[Цена USD_RUB (y)]]-Таблица3[[#This Row],[Оценка Y]])^2</f>
        <v>127.97456244249332</v>
      </c>
      <c r="I8" s="30" t="s">
        <v>34</v>
      </c>
      <c r="J8" s="30"/>
    </row>
    <row r="9" spans="1:11" x14ac:dyDescent="0.35">
      <c r="A9" s="8">
        <v>73.550299999999993</v>
      </c>
      <c r="B9" s="8">
        <v>72.7</v>
      </c>
      <c r="C9" s="8">
        <f>Таблица3[[#This Row],[Цена USD_RUB (y)]]-$J$1</f>
        <v>8.7615149051490135</v>
      </c>
      <c r="D9" s="8">
        <f>Таблица3[[#This Row],[Цена нефти Brent (x)]]-$J$2</f>
        <v>14.79230352303523</v>
      </c>
      <c r="E9" s="8">
        <f>Таблица3[[#This Row],[Yi-Ymean]]*Таблица3[[#This Row],[Xi-Xmean]]</f>
        <v>129.60298779856143</v>
      </c>
      <c r="F9" s="8">
        <f>Таблица3[[#This Row],[Xi-Xmean]]^2</f>
        <v>218.81224351760048</v>
      </c>
      <c r="G9" s="19">
        <f>$J$5+$J$4*Таблица3[[#This Row],[Цена нефти Brent (x)]]+$J$6</f>
        <v>61.397784067378524</v>
      </c>
      <c r="H9" s="19">
        <f>(Таблица3[[#This Row],[Цена USD_RUB (y)]]-Таблица3[[#This Row],[Оценка Y]])^2</f>
        <v>147.68364349261864</v>
      </c>
      <c r="I9" s="22" t="s">
        <v>27</v>
      </c>
      <c r="J9" s="23" cm="1">
        <f t="array" ref="J9">INDEX(LINEST(Таблица3[Цена USD_RUB (y)],Таблица3[Цена нефти Brent (x)]),2)</f>
        <v>78.063597766600282</v>
      </c>
    </row>
    <row r="10" spans="1:11" x14ac:dyDescent="0.35">
      <c r="A10" s="8">
        <v>74.264600000000002</v>
      </c>
      <c r="B10" s="8">
        <v>65.180000000000007</v>
      </c>
      <c r="C10" s="8">
        <f>Таблица3[[#This Row],[Цена USD_RUB (y)]]-$J$1</f>
        <v>9.4758149051490221</v>
      </c>
      <c r="D10" s="8">
        <f>Таблица3[[#This Row],[Цена нефти Brent (x)]]-$J$2</f>
        <v>7.2723035230352338</v>
      </c>
      <c r="E10" s="8">
        <f>Таблица3[[#This Row],[Yi-Ymean]]*Таблица3[[#This Row],[Xi-Xmean]]</f>
        <v>68.91100211834501</v>
      </c>
      <c r="F10" s="8">
        <f>Таблица3[[#This Row],[Xi-Xmean]]^2</f>
        <v>52.886398531150675</v>
      </c>
      <c r="G10" s="19">
        <f>$J$5+$J$4*Таблица3[[#This Row],[Цена нефти Brent (x)]]+$J$6</f>
        <v>63.121675663226497</v>
      </c>
      <c r="H10" s="19">
        <f>(Таблица3[[#This Row],[Цена USD_RUB (y)]]-Таблица3[[#This Row],[Оценка Y]])^2</f>
        <v>124.16476277505923</v>
      </c>
      <c r="I10" s="21" t="s">
        <v>28</v>
      </c>
      <c r="J10" s="23" cm="1">
        <f t="array" ref="J10:K10">LINEST(Таблица3[Цена USD_RUB (y)],Таблица3[Цена нефти Brent (x)])</f>
        <v>-0.22924090370318781</v>
      </c>
      <c r="K10">
        <v>78.063597766600282</v>
      </c>
    </row>
    <row r="11" spans="1:11" x14ac:dyDescent="0.35">
      <c r="A11" s="8">
        <v>73.219300000000004</v>
      </c>
      <c r="B11" s="8">
        <v>70.59</v>
      </c>
      <c r="C11" s="8">
        <f>Таблица3[[#This Row],[Цена USD_RUB (y)]]-$J$1</f>
        <v>8.4305149051490247</v>
      </c>
      <c r="D11" s="8">
        <f>Таблица3[[#This Row],[Цена нефти Brent (x)]]-$J$2</f>
        <v>12.68230352303523</v>
      </c>
      <c r="E11" s="8">
        <f>Таблица3[[#This Row],[Yi-Ymean]]*Таблица3[[#This Row],[Xi-Xmean]]</f>
        <v>106.9183488825725</v>
      </c>
      <c r="F11" s="8">
        <f>Таблица3[[#This Row],[Xi-Xmean]]^2</f>
        <v>160.84082265039183</v>
      </c>
      <c r="G11" s="19">
        <f>$J$5+$J$4*Таблица3[[#This Row],[Цена нефти Brent (x)]]+$J$6</f>
        <v>61.881482374192252</v>
      </c>
      <c r="H11" s="19">
        <f>(Таблица3[[#This Row],[Цена USD_RUB (y)]]-Таблица3[[#This Row],[Оценка Y]])^2</f>
        <v>128.54610851607691</v>
      </c>
    </row>
    <row r="12" spans="1:11" x14ac:dyDescent="0.35">
      <c r="A12" s="8">
        <v>73.4602</v>
      </c>
      <c r="B12" s="8">
        <v>70.7</v>
      </c>
      <c r="C12" s="8">
        <f>Таблица3[[#This Row],[Цена USD_RUB (y)]]-$J$1</f>
        <v>8.671414905149021</v>
      </c>
      <c r="D12" s="8">
        <f>Таблица3[[#This Row],[Цена нефти Brent (x)]]-$J$2</f>
        <v>12.79230352303523</v>
      </c>
      <c r="E12" s="8">
        <f>Таблица3[[#This Row],[Yi-Ymean]]*Таблица3[[#This Row],[Xi-Xmean]]</f>
        <v>110.92737144083803</v>
      </c>
      <c r="F12" s="8">
        <f>Таблица3[[#This Row],[Xi-Xmean]]^2</f>
        <v>163.64302942545956</v>
      </c>
      <c r="G12" s="19">
        <f>$J$5+$J$4*Таблица3[[#This Row],[Цена нефти Brent (x)]]+$J$6</f>
        <v>61.856265874784903</v>
      </c>
      <c r="H12" s="19">
        <f>(Таблица3[[#This Row],[Цена USD_RUB (y)]]-Таблица3[[#This Row],[Оценка Y]])^2</f>
        <v>134.65128718233146</v>
      </c>
    </row>
    <row r="13" spans="1:11" x14ac:dyDescent="0.35">
      <c r="A13" s="8">
        <v>73.140900000000002</v>
      </c>
      <c r="B13" s="8">
        <v>76.33</v>
      </c>
      <c r="C13" s="8">
        <f>Таблица3[[#This Row],[Цена USD_RUB (y)]]-$J$1</f>
        <v>8.3521149051490227</v>
      </c>
      <c r="D13" s="8">
        <f>Таблица3[[#This Row],[Цена нефти Brent (x)]]-$J$2</f>
        <v>18.422303523035225</v>
      </c>
      <c r="E13" s="8">
        <f>Таблица3[[#This Row],[Yi-Ymean]]*Таблица3[[#This Row],[Xi-Xmean]]</f>
        <v>153.86519584192186</v>
      </c>
      <c r="F13" s="8">
        <f>Таблица3[[#This Row],[Xi-Xmean]]^2</f>
        <v>339.38126709483606</v>
      </c>
      <c r="G13" s="19">
        <f>$J$5+$J$4*Таблица3[[#This Row],[Цена нефти Brent (x)]]+$J$6</f>
        <v>60.565639586935959</v>
      </c>
      <c r="H13" s="19">
        <f>(Таблица3[[#This Row],[Цена USD_RUB (y)]]-Таблица3[[#This Row],[Оценка Y]])^2</f>
        <v>158.13717445637565</v>
      </c>
    </row>
    <row r="14" spans="1:11" x14ac:dyDescent="0.35">
      <c r="A14" s="8">
        <v>73.742599999999996</v>
      </c>
      <c r="B14" s="8">
        <v>74.099999999999994</v>
      </c>
      <c r="C14" s="8">
        <f>Таблица3[[#This Row],[Цена USD_RUB (y)]]-$J$1</f>
        <v>8.9538149051490166</v>
      </c>
      <c r="D14" s="8">
        <f>Таблица3[[#This Row],[Цена нефти Brent (x)]]-$J$2</f>
        <v>16.192303523035221</v>
      </c>
      <c r="E14" s="8">
        <f>Таблица3[[#This Row],[Yi-Ymean]]*Таблица3[[#This Row],[Xi-Xmean]]</f>
        <v>144.9828886332497</v>
      </c>
      <c r="F14" s="8">
        <f>Таблица3[[#This Row],[Xi-Xmean]]^2</f>
        <v>262.19069338209886</v>
      </c>
      <c r="G14" s="19">
        <f>$J$5+$J$4*Таблица3[[#This Row],[Цена нефти Brent (x)]]+$J$6</f>
        <v>61.076846802194069</v>
      </c>
      <c r="H14" s="19">
        <f>(Таблица3[[#This Row],[Цена USD_RUB (y)]]-Таблица3[[#This Row],[Оценка Y]])^2</f>
        <v>160.42130406773106</v>
      </c>
    </row>
    <row r="15" spans="1:11" x14ac:dyDescent="0.35">
      <c r="A15" s="8">
        <v>74.084000000000003</v>
      </c>
      <c r="B15" s="8">
        <v>73.59</v>
      </c>
      <c r="C15" s="8">
        <f>Таблица3[[#This Row],[Цена USD_RUB (y)]]-$J$1</f>
        <v>9.2952149051490238</v>
      </c>
      <c r="D15" s="8">
        <f>Таблица3[[#This Row],[Цена нефти Brent (x)]]-$J$2</f>
        <v>15.68230352303523</v>
      </c>
      <c r="E15" s="8">
        <f>Таблица3[[#This Row],[Yi-Ymean]]*Таблица3[[#This Row],[Xi-Xmean]]</f>
        <v>145.77038145438812</v>
      </c>
      <c r="F15" s="8">
        <f>Таблица3[[#This Row],[Xi-Xmean]]^2</f>
        <v>245.93464378860321</v>
      </c>
      <c r="G15" s="19">
        <f>$J$5+$J$4*Таблица3[[#This Row],[Цена нефти Brent (x)]]+$J$6</f>
        <v>61.193759663082687</v>
      </c>
      <c r="H15" s="19">
        <f>(Таблица3[[#This Row],[Цена USD_RUB (y)]]-Таблица3[[#This Row],[Оценка Y]])^2</f>
        <v>166.15829594349023</v>
      </c>
    </row>
    <row r="16" spans="1:11" x14ac:dyDescent="0.35">
      <c r="A16" s="8">
        <v>74.355500000000006</v>
      </c>
      <c r="B16" s="8">
        <v>75.55</v>
      </c>
      <c r="C16" s="8">
        <f>Таблица3[[#This Row],[Цена USD_RUB (y)]]-$J$1</f>
        <v>9.566714905149027</v>
      </c>
      <c r="D16" s="8">
        <f>Таблица3[[#This Row],[Цена нефти Brent (x)]]-$J$2</f>
        <v>17.642303523035224</v>
      </c>
      <c r="E16" s="8">
        <f>Таблица3[[#This Row],[Yi-Ymean]]*Таблица3[[#This Row],[Xi-Xmean]]</f>
        <v>168.77888807498428</v>
      </c>
      <c r="F16" s="8">
        <f>Таблица3[[#This Row],[Xi-Xmean]]^2</f>
        <v>311.25087359890108</v>
      </c>
      <c r="G16" s="19">
        <f>$J$5+$J$4*Таблица3[[#This Row],[Цена нефти Brent (x)]]+$J$6</f>
        <v>60.744447491824445</v>
      </c>
      <c r="H16" s="19">
        <f>(Таблица3[[#This Row],[Цена USD_RUB (y)]]-Таблица3[[#This Row],[Оценка Y]])^2</f>
        <v>185.26075038031223</v>
      </c>
    </row>
    <row r="17" spans="1:8" x14ac:dyDescent="0.35">
      <c r="A17" s="8">
        <v>73.257000000000005</v>
      </c>
      <c r="B17" s="8">
        <v>76.17</v>
      </c>
      <c r="C17" s="8">
        <f>Таблица3[[#This Row],[Цена USD_RUB (y)]]-$J$1</f>
        <v>8.4682149051490256</v>
      </c>
      <c r="D17" s="8">
        <f>Таблица3[[#This Row],[Цена нефти Brent (x)]]-$J$2</f>
        <v>18.262303523035229</v>
      </c>
      <c r="E17" s="8">
        <f>Таблица3[[#This Row],[Yi-Ymean]]*Таблица3[[#This Row],[Xi-Xmean]]</f>
        <v>154.64911089612249</v>
      </c>
      <c r="F17" s="8">
        <f>Таблица3[[#This Row],[Xi-Xmean]]^2</f>
        <v>333.51172996746493</v>
      </c>
      <c r="G17" s="19">
        <f>$J$5+$J$4*Таблица3[[#This Row],[Цена нефти Brent (x)]]+$J$6</f>
        <v>60.602318131528463</v>
      </c>
      <c r="H17" s="19">
        <f>(Таблица3[[#This Row],[Цена USD_RUB (y)]]-Таблица3[[#This Row],[Оценка Y]])^2</f>
        <v>160.14097319222239</v>
      </c>
    </row>
    <row r="18" spans="1:8" x14ac:dyDescent="0.35">
      <c r="A18" s="8">
        <v>72.204700000000003</v>
      </c>
      <c r="B18" s="8">
        <v>76.180000000000007</v>
      </c>
      <c r="C18" s="8">
        <f>Таблица3[[#This Row],[Цена USD_RUB (y)]]-$J$1</f>
        <v>7.4159149051490232</v>
      </c>
      <c r="D18" s="8">
        <f>Таблица3[[#This Row],[Цена нефти Brent (x)]]-$J$2</f>
        <v>18.272303523035234</v>
      </c>
      <c r="E18" s="8">
        <f>Таблица3[[#This Row],[Yi-Ymean]]*Таблица3[[#This Row],[Xi-Xmean]]</f>
        <v>135.505848047884</v>
      </c>
      <c r="F18" s="8">
        <f>Таблица3[[#This Row],[Xi-Xmean]]^2</f>
        <v>333.8770760379258</v>
      </c>
      <c r="G18" s="19">
        <f>$J$5+$J$4*Таблица3[[#This Row],[Цена нефти Brent (x)]]+$J$6</f>
        <v>60.600025722491438</v>
      </c>
      <c r="H18" s="19">
        <f>(Таблица3[[#This Row],[Цена USD_RUB (y)]]-Таблица3[[#This Row],[Оценка Y]])^2</f>
        <v>134.66846508706894</v>
      </c>
    </row>
    <row r="19" spans="1:8" x14ac:dyDescent="0.35">
      <c r="A19" s="8">
        <v>72.817499999999995</v>
      </c>
      <c r="B19" s="8">
        <v>73.510000000000005</v>
      </c>
      <c r="C19" s="8">
        <f>Таблица3[[#This Row],[Цена USD_RUB (y)]]-$J$1</f>
        <v>8.0287149051490161</v>
      </c>
      <c r="D19" s="8">
        <f>Таблица3[[#This Row],[Цена нефти Brent (x)]]-$J$2</f>
        <v>15.602303523035232</v>
      </c>
      <c r="E19" s="8">
        <f>Таблица3[[#This Row],[Yi-Ymean]]*Таблица3[[#This Row],[Xi-Xmean]]</f>
        <v>125.26644685005198</v>
      </c>
      <c r="F19" s="8">
        <f>Таблица3[[#This Row],[Xi-Xmean]]^2</f>
        <v>243.4318752249176</v>
      </c>
      <c r="G19" s="19">
        <f>$J$5+$J$4*Таблица3[[#This Row],[Цена нефти Brent (x)]]+$J$6</f>
        <v>61.212098935378947</v>
      </c>
      <c r="H19" s="19">
        <f>(Таблица3[[#This Row],[Цена USD_RUB (y)]]-Таблица3[[#This Row],[Оценка Y]])^2</f>
        <v>134.68533387070738</v>
      </c>
    </row>
    <row r="20" spans="1:8" x14ac:dyDescent="0.35">
      <c r="A20" s="8">
        <v>72.1126</v>
      </c>
      <c r="B20" s="8">
        <v>72.69</v>
      </c>
      <c r="C20" s="8">
        <f>Таблица3[[#This Row],[Цена USD_RUB (y)]]-$J$1</f>
        <v>7.3238149051490211</v>
      </c>
      <c r="D20" s="8">
        <f>Таблица3[[#This Row],[Цена нефти Brent (x)]]-$J$2</f>
        <v>14.782303523035225</v>
      </c>
      <c r="E20" s="8">
        <f>Таблица3[[#This Row],[Yi-Ymean]]*Таблица3[[#This Row],[Xi-Xmean]]</f>
        <v>108.26285487444227</v>
      </c>
      <c r="F20" s="8">
        <f>Таблица3[[#This Row],[Xi-Xmean]]^2</f>
        <v>218.51649744713961</v>
      </c>
      <c r="G20" s="19">
        <f>$J$5+$J$4*Таблица3[[#This Row],[Цена нефти Brent (x)]]+$J$6</f>
        <v>61.400076476415563</v>
      </c>
      <c r="H20" s="19">
        <f>(Таблица3[[#This Row],[Цена USD_RUB (y)]]-Таблица3[[#This Row],[Оценка Y]])^2</f>
        <v>114.75816024334992</v>
      </c>
    </row>
    <row r="21" spans="1:8" x14ac:dyDescent="0.35">
      <c r="A21" s="8">
        <v>72.787800000000004</v>
      </c>
      <c r="B21" s="8">
        <v>71.89</v>
      </c>
      <c r="C21" s="8">
        <f>Таблица3[[#This Row],[Цена USD_RUB (y)]]-$J$1</f>
        <v>7.9990149051490249</v>
      </c>
      <c r="D21" s="8">
        <f>Таблица3[[#This Row],[Цена нефти Brent (x)]]-$J$2</f>
        <v>13.982303523035227</v>
      </c>
      <c r="E21" s="8">
        <f>Таблица3[[#This Row],[Yi-Ymean]]*Таблица3[[#This Row],[Xi-Xmean]]</f>
        <v>111.8446542890765</v>
      </c>
      <c r="F21" s="8">
        <f>Таблица3[[#This Row],[Xi-Xmean]]^2</f>
        <v>195.50481181028334</v>
      </c>
      <c r="G21" s="19">
        <f>$J$5+$J$4*Таблица3[[#This Row],[Цена нефти Brent (x)]]+$J$6</f>
        <v>61.583469199378115</v>
      </c>
      <c r="H21" s="19">
        <f>(Таблица3[[#This Row],[Цена USD_RUB (y)]]-Таблица3[[#This Row],[Оценка Y]])^2</f>
        <v>125.53702868976434</v>
      </c>
    </row>
    <row r="22" spans="1:8" x14ac:dyDescent="0.35">
      <c r="A22" s="8">
        <v>73.164599999999993</v>
      </c>
      <c r="B22" s="8">
        <v>69.63</v>
      </c>
      <c r="C22" s="8">
        <f>Таблица3[[#This Row],[Цена USD_RUB (y)]]-$J$1</f>
        <v>8.3758149051490136</v>
      </c>
      <c r="D22" s="8">
        <f>Таблица3[[#This Row],[Цена нефти Brent (x)]]-$J$2</f>
        <v>11.722303523035222</v>
      </c>
      <c r="E22" s="8">
        <f>Таблица3[[#This Row],[Yi-Ymean]]*Таблица3[[#This Row],[Xi-Xmean]]</f>
        <v>98.183844570919206</v>
      </c>
      <c r="F22" s="8">
        <f>Таблица3[[#This Row],[Xi-Xmean]]^2</f>
        <v>137.412399886164</v>
      </c>
      <c r="G22" s="19">
        <f>$J$5+$J$4*Таблица3[[#This Row],[Цена нефти Brent (x)]]+$J$6</f>
        <v>62.101553641747316</v>
      </c>
      <c r="H22" s="19">
        <f>(Таблица3[[#This Row],[Цена USD_RUB (y)]]-Таблица3[[#This Row],[Оценка Y]])^2</f>
        <v>122.39099472484783</v>
      </c>
    </row>
    <row r="23" spans="1:8" x14ac:dyDescent="0.35">
      <c r="A23" s="8">
        <v>73.622200000000007</v>
      </c>
      <c r="B23" s="8">
        <v>66.44</v>
      </c>
      <c r="C23" s="8">
        <f>Таблица3[[#This Row],[Цена USD_RUB (y)]]-$J$1</f>
        <v>8.8334149051490272</v>
      </c>
      <c r="D23" s="8">
        <f>Таблица3[[#This Row],[Цена нефти Brent (x)]]-$J$2</f>
        <v>8.5323035230352247</v>
      </c>
      <c r="E23" s="8">
        <f>Таблица3[[#This Row],[Yi-Ymean]]*Таблица3[[#This Row],[Xi-Xmean]]</f>
        <v>75.369377115634904</v>
      </c>
      <c r="F23" s="8">
        <f>Таблица3[[#This Row],[Xi-Xmean]]^2</f>
        <v>72.800203409199312</v>
      </c>
      <c r="G23" s="19">
        <f>$J$5+$J$4*Таблица3[[#This Row],[Цена нефти Brent (x)]]+$J$6</f>
        <v>62.832832124560483</v>
      </c>
      <c r="H23" s="19">
        <f>(Таблица3[[#This Row],[Цена USD_RUB (y)]]-Таблица3[[#This Row],[Оценка Y]])^2</f>
        <v>116.41045915156639</v>
      </c>
    </row>
    <row r="24" spans="1:8" x14ac:dyDescent="0.35">
      <c r="A24" s="8">
        <v>74.007900000000006</v>
      </c>
      <c r="B24" s="8">
        <v>68.709999999999994</v>
      </c>
      <c r="C24" s="8">
        <f>Таблица3[[#This Row],[Цена USD_RUB (y)]]-$J$1</f>
        <v>9.2191149051490271</v>
      </c>
      <c r="D24" s="8">
        <f>Таблица3[[#This Row],[Цена нефти Brent (x)]]-$J$2</f>
        <v>10.802303523035221</v>
      </c>
      <c r="E24" s="8">
        <f>Таблица3[[#This Row],[Yi-Ymean]]*Таблица3[[#This Row],[Xi-Xmean]]</f>
        <v>99.587677419157856</v>
      </c>
      <c r="F24" s="8">
        <f>Таблица3[[#This Row],[Xi-Xmean]]^2</f>
        <v>116.68976140377914</v>
      </c>
      <c r="G24" s="19">
        <f>$J$5+$J$4*Таблица3[[#This Row],[Цена нефти Brent (x)]]+$J$6</f>
        <v>62.312455273154249</v>
      </c>
      <c r="H24" s="19">
        <f>(Таблица3[[#This Row],[Цена USD_RUB (y)]]-Таблица3[[#This Row],[Оценка Y]])^2</f>
        <v>136.78342735870422</v>
      </c>
    </row>
    <row r="25" spans="1:8" x14ac:dyDescent="0.35">
      <c r="A25" s="8">
        <v>73.795500000000004</v>
      </c>
      <c r="B25" s="8">
        <v>68.28</v>
      </c>
      <c r="C25" s="8">
        <f>Таблица3[[#This Row],[Цена USD_RUB (y)]]-$J$1</f>
        <v>9.0067149051490247</v>
      </c>
      <c r="D25" s="8">
        <f>Таблица3[[#This Row],[Цена нефти Brent (x)]]-$J$2</f>
        <v>10.372303523035228</v>
      </c>
      <c r="E25" s="8">
        <f>Таблица3[[#This Row],[Yi-Ymean]]*Таблица3[[#This Row],[Xi-Xmean]]</f>
        <v>93.42038074165113</v>
      </c>
      <c r="F25" s="8">
        <f>Таблица3[[#This Row],[Xi-Xmean]]^2</f>
        <v>107.58468037396901</v>
      </c>
      <c r="G25" s="19">
        <f>$J$5+$J$4*Таблица3[[#This Row],[Цена нефти Brent (x)]]+$J$6</f>
        <v>62.411028861746615</v>
      </c>
      <c r="H25" s="19">
        <f>(Таблица3[[#This Row],[Цена USD_RUB (y)]]-Таблица3[[#This Row],[Оценка Y]])^2</f>
        <v>129.6061830977244</v>
      </c>
    </row>
    <row r="26" spans="1:8" x14ac:dyDescent="0.35">
      <c r="A26" s="8">
        <v>75.207300000000004</v>
      </c>
      <c r="B26" s="8">
        <v>67.25</v>
      </c>
      <c r="C26" s="8">
        <f>Таблица3[[#This Row],[Цена USD_RUB (y)]]-$J$1</f>
        <v>10.418514905149024</v>
      </c>
      <c r="D26" s="8">
        <f>Таблица3[[#This Row],[Цена нефти Brent (x)]]-$J$2</f>
        <v>9.3423035230352269</v>
      </c>
      <c r="E26" s="8">
        <f>Таблица3[[#This Row],[Yi-Ymean]]*Таблица3[[#This Row],[Xi-Xmean]]</f>
        <v>97.332928503168759</v>
      </c>
      <c r="F26" s="8">
        <f>Таблица3[[#This Row],[Xi-Xmean]]^2</f>
        <v>87.278635116516412</v>
      </c>
      <c r="G26" s="19">
        <f>$J$5+$J$4*Таблица3[[#This Row],[Цена нефти Brent (x)]]+$J$6</f>
        <v>62.647146992560906</v>
      </c>
      <c r="H26" s="19">
        <f>(Таблица3[[#This Row],[Цена USD_RUB (y)]]-Таблица3[[#This Row],[Оценка Y]])^2</f>
        <v>157.75744357028142</v>
      </c>
    </row>
    <row r="27" spans="1:8" x14ac:dyDescent="0.35">
      <c r="A27" s="8">
        <v>74.980599999999995</v>
      </c>
      <c r="B27" s="8">
        <v>66.11</v>
      </c>
      <c r="C27" s="8">
        <f>Таблица3[[#This Row],[Цена USD_RUB (y)]]-$J$1</f>
        <v>10.191814905149016</v>
      </c>
      <c r="D27" s="8">
        <f>Таблица3[[#This Row],[Цена нефти Brent (x)]]-$J$2</f>
        <v>8.2023035230352264</v>
      </c>
      <c r="E27" s="8">
        <f>Таблица3[[#This Row],[Yi-Ymean]]*Таблица3[[#This Row],[Xi-Xmean]]</f>
        <v>83.596359302626709</v>
      </c>
      <c r="F27" s="8">
        <f>Таблица3[[#This Row],[Xi-Xmean]]^2</f>
        <v>67.277783083996084</v>
      </c>
      <c r="G27" s="19">
        <f>$J$5+$J$4*Таблица3[[#This Row],[Цена нефти Brent (x)]]+$J$6</f>
        <v>62.908481622782531</v>
      </c>
      <c r="H27" s="19">
        <f>(Таблица3[[#This Row],[Цена USD_RUB (y)]]-Таблица3[[#This Row],[Оценка Y]])^2</f>
        <v>145.7360421135516</v>
      </c>
    </row>
    <row r="28" spans="1:8" x14ac:dyDescent="0.35">
      <c r="A28" s="8">
        <v>75.826800000000006</v>
      </c>
      <c r="B28" s="8">
        <v>66.77</v>
      </c>
      <c r="C28" s="8">
        <f>Таблица3[[#This Row],[Цена USD_RUB (y)]]-$J$1</f>
        <v>11.038014905149026</v>
      </c>
      <c r="D28" s="8">
        <f>Таблица3[[#This Row],[Цена нефти Brent (x)]]-$J$2</f>
        <v>8.862303523035223</v>
      </c>
      <c r="E28" s="8">
        <f>Таблица3[[#This Row],[Yi-Ymean]]*Таблица3[[#This Row],[Xi-Xmean]]</f>
        <v>97.822238381217517</v>
      </c>
      <c r="F28" s="8">
        <f>Таблица3[[#This Row],[Xi-Xmean]]^2</f>
        <v>78.540423734402523</v>
      </c>
      <c r="G28" s="19">
        <f>$J$5+$J$4*Таблица3[[#This Row],[Цена нефти Brent (x)]]+$J$6</f>
        <v>62.757182626338434</v>
      </c>
      <c r="H28" s="19">
        <f>(Таблица3[[#This Row],[Цена USD_RUB (y)]]-Таблица3[[#This Row],[Оценка Y]])^2</f>
        <v>170.8148982939164</v>
      </c>
    </row>
    <row r="29" spans="1:8" x14ac:dyDescent="0.35">
      <c r="A29" s="8">
        <v>77.3964</v>
      </c>
      <c r="B29" s="8">
        <v>62.95</v>
      </c>
      <c r="C29" s="8">
        <f>Таблица3[[#This Row],[Цена USD_RUB (y)]]-$J$1</f>
        <v>12.607614905149021</v>
      </c>
      <c r="D29" s="8">
        <f>Таблица3[[#This Row],[Цена нефти Brent (x)]]-$J$2</f>
        <v>5.0423035230352298</v>
      </c>
      <c r="E29" s="8">
        <f>Таблица3[[#This Row],[Yi-Ymean]]*Таблица3[[#This Row],[Xi-Xmean]]</f>
        <v>63.571421053304377</v>
      </c>
      <c r="F29" s="8">
        <f>Таблица3[[#This Row],[Xi-Xmean]]^2</f>
        <v>25.424824818413491</v>
      </c>
      <c r="G29" s="19">
        <f>$J$5+$J$4*Таблица3[[#This Row],[Цена нефти Brent (x)]]+$J$6</f>
        <v>63.632882878484608</v>
      </c>
      <c r="H29" s="19">
        <f>(Таблица3[[#This Row],[Цена USD_RUB (y)]]-Таблица3[[#This Row],[Оценка Y]])^2</f>
        <v>189.43440355424733</v>
      </c>
    </row>
    <row r="30" spans="1:8" x14ac:dyDescent="0.35">
      <c r="A30" s="8">
        <v>76.516000000000005</v>
      </c>
      <c r="B30" s="8">
        <v>64.86</v>
      </c>
      <c r="C30" s="8">
        <f>Таблица3[[#This Row],[Цена USD_RUB (y)]]-$J$1</f>
        <v>11.727214905149026</v>
      </c>
      <c r="D30" s="8">
        <f>Таблица3[[#This Row],[Цена нефти Brent (x)]]-$J$2</f>
        <v>6.9523035230352264</v>
      </c>
      <c r="E30" s="8">
        <f>Таблица3[[#This Row],[Yi-Ymean]]*Таблица3[[#This Row],[Xi-Xmean]]</f>
        <v>81.531157500458789</v>
      </c>
      <c r="F30" s="8">
        <f>Таблица3[[#This Row],[Xi-Xmean]]^2</f>
        <v>48.334524276408018</v>
      </c>
      <c r="G30" s="19">
        <f>$J$5+$J$4*Таблица3[[#This Row],[Цена нефти Brent (x)]]+$J$6</f>
        <v>63.195032752411521</v>
      </c>
      <c r="H30" s="19">
        <f>(Таблица3[[#This Row],[Цена USD_RUB (y)]]-Таблица3[[#This Row],[Оценка Y]])^2</f>
        <v>177.44816841132513</v>
      </c>
    </row>
    <row r="31" spans="1:8" x14ac:dyDescent="0.35">
      <c r="A31" s="8">
        <v>75.663300000000007</v>
      </c>
      <c r="B31" s="8">
        <v>64.569999999999993</v>
      </c>
      <c r="C31" s="8">
        <f>Таблица3[[#This Row],[Цена USD_RUB (y)]]-$J$1</f>
        <v>10.874514905149027</v>
      </c>
      <c r="D31" s="8">
        <f>Таблица3[[#This Row],[Цена нефти Brent (x)]]-$J$2</f>
        <v>6.6623035230352201</v>
      </c>
      <c r="E31" s="8">
        <f>Таблица3[[#This Row],[Yi-Ymean]]*Таблица3[[#This Row],[Xi-Xmean]]</f>
        <v>72.449318963873381</v>
      </c>
      <c r="F31" s="8">
        <f>Таблица3[[#This Row],[Xi-Xmean]]^2</f>
        <v>44.386288233047509</v>
      </c>
      <c r="G31" s="19">
        <f>$J$5+$J$4*Таблица3[[#This Row],[Цена нефти Brent (x)]]+$J$6</f>
        <v>63.261512614485447</v>
      </c>
      <c r="H31" s="19">
        <f>(Таблица3[[#This Row],[Цена USD_RUB (y)]]-Таблица3[[#This Row],[Оценка Y]])^2</f>
        <v>153.80433035550806</v>
      </c>
    </row>
    <row r="32" spans="1:8" x14ac:dyDescent="0.35">
      <c r="A32" s="8">
        <v>74.121300000000005</v>
      </c>
      <c r="B32" s="8">
        <v>64.53</v>
      </c>
      <c r="C32" s="8">
        <f>Таблица3[[#This Row],[Цена USD_RUB (y)]]-$J$1</f>
        <v>9.3325149051490257</v>
      </c>
      <c r="D32" s="8">
        <f>Таблица3[[#This Row],[Цена нефти Brent (x)]]-$J$2</f>
        <v>6.6223035230352281</v>
      </c>
      <c r="E32" s="8">
        <f>Таблица3[[#This Row],[Yi-Ymean]]*Таблица3[[#This Row],[Xi-Xmean]]</f>
        <v>61.80274633514717</v>
      </c>
      <c r="F32" s="8">
        <f>Таблица3[[#This Row],[Xi-Xmean]]^2</f>
        <v>43.854903951204797</v>
      </c>
      <c r="G32" s="19">
        <f>$J$5+$J$4*Таблица3[[#This Row],[Цена нефти Brent (x)]]+$J$6</f>
        <v>63.27068225063357</v>
      </c>
      <c r="H32" s="19">
        <f>(Таблица3[[#This Row],[Цена USD_RUB (y)]]-Таблица3[[#This Row],[Оценка Y]])^2</f>
        <v>117.73590554286592</v>
      </c>
    </row>
    <row r="33" spans="1:8" x14ac:dyDescent="0.35">
      <c r="A33" s="8">
        <v>73.333500000000001</v>
      </c>
      <c r="B33" s="8">
        <v>69.22</v>
      </c>
      <c r="C33" s="8">
        <f>Таблица3[[#This Row],[Цена USD_RUB (y)]]-$J$1</f>
        <v>8.5447149051490214</v>
      </c>
      <c r="D33" s="8">
        <f>Таблица3[[#This Row],[Цена нефти Brent (x)]]-$J$2</f>
        <v>11.312303523035226</v>
      </c>
      <c r="E33" s="8">
        <f>Таблица3[[#This Row],[Yi-Ymean]]*Таблица3[[#This Row],[Xi-Xmean]]</f>
        <v>96.660408524848876</v>
      </c>
      <c r="F33" s="8">
        <f>Таблица3[[#This Row],[Xi-Xmean]]^2</f>
        <v>127.96821099727518</v>
      </c>
      <c r="G33" s="19">
        <f>$J$5+$J$4*Таблица3[[#This Row],[Цена нефти Brent (x)]]+$J$6</f>
        <v>62.195542412265624</v>
      </c>
      <c r="H33" s="19">
        <f>(Таблица3[[#This Row],[Цена USD_RUB (y)]]-Таблица3[[#This Row],[Оценка Y]])^2</f>
        <v>124.05409922616978</v>
      </c>
    </row>
    <row r="34" spans="1:8" x14ac:dyDescent="0.35">
      <c r="A34" s="8">
        <v>74.228700000000003</v>
      </c>
      <c r="B34" s="8">
        <v>69.36</v>
      </c>
      <c r="C34" s="8">
        <f>Таблица3[[#This Row],[Цена USD_RUB (y)]]-$J$1</f>
        <v>9.4399149051490241</v>
      </c>
      <c r="D34" s="8">
        <f>Таблица3[[#This Row],[Цена нефти Brent (x)]]-$J$2</f>
        <v>11.452303523035226</v>
      </c>
      <c r="E34" s="8">
        <f>Таблица3[[#This Row],[Yi-Ymean]]*Таблица3[[#This Row],[Xi-Xmean]]</f>
        <v>108.10877072539091</v>
      </c>
      <c r="F34" s="8">
        <f>Таблица3[[#This Row],[Xi-Xmean]]^2</f>
        <v>131.15525598372506</v>
      </c>
      <c r="G34" s="19">
        <f>$J$5+$J$4*Таблица3[[#This Row],[Цена нефти Brent (x)]]+$J$6</f>
        <v>62.163448685747177</v>
      </c>
      <c r="H34" s="19">
        <f>(Таблица3[[#This Row],[Цена USD_RUB (y)]]-Таблица3[[#This Row],[Оценка Y]])^2</f>
        <v>145.57028927607956</v>
      </c>
    </row>
    <row r="35" spans="1:8" x14ac:dyDescent="0.35">
      <c r="A35" s="8">
        <v>74.619600000000005</v>
      </c>
      <c r="B35" s="8">
        <v>66.13</v>
      </c>
      <c r="C35" s="8">
        <f>Таблица3[[#This Row],[Цена USD_RUB (y)]]-$J$1</f>
        <v>9.8308149051490261</v>
      </c>
      <c r="D35" s="8">
        <f>Таблица3[[#This Row],[Цена нефти Brent (x)]]-$J$2</f>
        <v>8.2223035230352224</v>
      </c>
      <c r="E35" s="8">
        <f>Таблица3[[#This Row],[Yi-Ymean]]*Таблица3[[#This Row],[Xi-Xmean]]</f>
        <v>80.831944028914009</v>
      </c>
      <c r="F35" s="8">
        <f>Таблица3[[#This Row],[Xi-Xmean]]^2</f>
        <v>67.606275224917425</v>
      </c>
      <c r="G35" s="19">
        <f>$J$5+$J$4*Таблица3[[#This Row],[Цена нефти Brent (x)]]+$J$6</f>
        <v>62.903896804708474</v>
      </c>
      <c r="H35" s="19">
        <f>(Таблица3[[#This Row],[Цена USD_RUB (y)]]-Таблица3[[#This Row],[Оценка Y]])^2</f>
        <v>137.25770136016422</v>
      </c>
    </row>
    <row r="36" spans="1:8" x14ac:dyDescent="0.35">
      <c r="A36" s="8">
        <v>74.111599999999996</v>
      </c>
      <c r="B36" s="8">
        <v>62.91</v>
      </c>
      <c r="C36" s="8">
        <f>Таблица3[[#This Row],[Цена USD_RUB (y)]]-$J$1</f>
        <v>9.3228149051490163</v>
      </c>
      <c r="D36" s="8">
        <f>Таблица3[[#This Row],[Цена нефти Brent (x)]]-$J$2</f>
        <v>5.0023035230352235</v>
      </c>
      <c r="E36" s="8">
        <f>Таблица3[[#This Row],[Yi-Ymean]]*Таблица3[[#This Row],[Xi-Xmean]]</f>
        <v>46.635549844632216</v>
      </c>
      <c r="F36" s="8">
        <f>Таблица3[[#This Row],[Xi-Xmean]]^2</f>
        <v>25.023040536570608</v>
      </c>
      <c r="G36" s="19">
        <f>$J$5+$J$4*Таблица3[[#This Row],[Цена нефти Brent (x)]]+$J$6</f>
        <v>63.642052514632738</v>
      </c>
      <c r="H36" s="19">
        <f>(Таблица3[[#This Row],[Цена USD_RUB (y)]]-Таблица3[[#This Row],[Оценка Y]])^2</f>
        <v>109.61142454835988</v>
      </c>
    </row>
    <row r="37" spans="1:8" x14ac:dyDescent="0.35">
      <c r="A37" s="8">
        <v>73.711399999999998</v>
      </c>
      <c r="B37" s="8">
        <v>62.43</v>
      </c>
      <c r="C37" s="8">
        <f>Таблица3[[#This Row],[Цена USD_RUB (y)]]-$J$1</f>
        <v>8.9226149051490182</v>
      </c>
      <c r="D37" s="8">
        <f>Таблица3[[#This Row],[Цена нефти Brent (x)]]-$J$2</f>
        <v>4.5223035230352266</v>
      </c>
      <c r="E37" s="8">
        <f>Таблица3[[#This Row],[Yi-Ymean]]*Таблица3[[#This Row],[Xi-Xmean]]</f>
        <v>40.350772820242028</v>
      </c>
      <c r="F37" s="8">
        <f>Таблица3[[#This Row],[Xi-Xmean]]^2</f>
        <v>20.451229154456822</v>
      </c>
      <c r="G37" s="19">
        <f>$J$5+$J$4*Таблица3[[#This Row],[Цена нефти Brent (x)]]+$J$6</f>
        <v>63.752088148410266</v>
      </c>
      <c r="H37" s="19">
        <f>(Таблица3[[#This Row],[Цена USD_RUB (y)]]-Таблица3[[#This Row],[Оценка Y]])^2</f>
        <v>99.18789255721569</v>
      </c>
    </row>
    <row r="38" spans="1:8" x14ac:dyDescent="0.35">
      <c r="A38" s="8">
        <v>74.652799999999999</v>
      </c>
      <c r="B38" s="8">
        <v>59.34</v>
      </c>
      <c r="C38" s="8">
        <f>Таблица3[[#This Row],[Цена USD_RUB (y)]]-$J$1</f>
        <v>9.8640149051490198</v>
      </c>
      <c r="D38" s="8">
        <f>Таблица3[[#This Row],[Цена нефти Brent (x)]]-$J$2</f>
        <v>1.4323035230352303</v>
      </c>
      <c r="E38" s="8">
        <f>Таблица3[[#This Row],[Yi-Ymean]]*Таблица3[[#This Row],[Xi-Xmean]]</f>
        <v>14.128263299916965</v>
      </c>
      <c r="F38" s="8">
        <f>Таблица3[[#This Row],[Xi-Xmean]]^2</f>
        <v>2.0514933820991326</v>
      </c>
      <c r="G38" s="19">
        <f>$J$5+$J$4*Таблица3[[#This Row],[Цена нефти Brent (x)]]+$J$6</f>
        <v>64.460442540853109</v>
      </c>
      <c r="H38" s="19">
        <f>(Таблица3[[#This Row],[Цена USD_RUB (y)]]-Таблица3[[#This Row],[Оценка Y]])^2</f>
        <v>103.88415057502726</v>
      </c>
    </row>
    <row r="39" spans="1:8" x14ac:dyDescent="0.35">
      <c r="A39" s="8">
        <v>75.740399999999994</v>
      </c>
      <c r="B39" s="8">
        <v>55.88</v>
      </c>
      <c r="C39" s="8">
        <f>Таблица3[[#This Row],[Цена USD_RUB (y)]]-$J$1</f>
        <v>10.951614905149015</v>
      </c>
      <c r="D39" s="8">
        <f>Таблица3[[#This Row],[Цена нефти Brent (x)]]-$J$2</f>
        <v>-2.0276964769647705</v>
      </c>
      <c r="E39" s="8">
        <f>Таблица3[[#This Row],[Yi-Ymean]]*Таблица3[[#This Row],[Xi-Xmean]]</f>
        <v>-22.206550960245526</v>
      </c>
      <c r="F39" s="8">
        <f>Таблица3[[#This Row],[Xi-Xmean]]^2</f>
        <v>4.1115530026953424</v>
      </c>
      <c r="G39" s="19">
        <f>$J$5+$J$4*Таблица3[[#This Row],[Цена нефти Brent (x)]]+$J$6</f>
        <v>65.253616067666144</v>
      </c>
      <c r="H39" s="19">
        <f>(Таблица3[[#This Row],[Цена USD_RUB (y)]]-Таблица3[[#This Row],[Оценка Y]])^2</f>
        <v>109.97263724345541</v>
      </c>
    </row>
    <row r="40" spans="1:8" x14ac:dyDescent="0.35">
      <c r="A40" s="8">
        <v>75.289900000000003</v>
      </c>
      <c r="B40" s="8">
        <v>55.41</v>
      </c>
      <c r="C40" s="8">
        <f>Таблица3[[#This Row],[Цена USD_RUB (y)]]-$J$1</f>
        <v>10.501114905149024</v>
      </c>
      <c r="D40" s="8">
        <f>Таблица3[[#This Row],[Цена нефти Brent (x)]]-$J$2</f>
        <v>-2.4976964769647765</v>
      </c>
      <c r="E40" s="8">
        <f>Таблица3[[#This Row],[Yi-Ymean]]*Таблица3[[#This Row],[Xi-Xmean]]</f>
        <v>-26.228597702793021</v>
      </c>
      <c r="F40" s="8">
        <f>Таблица3[[#This Row],[Xi-Xmean]]^2</f>
        <v>6.2384876910422564</v>
      </c>
      <c r="G40" s="19">
        <f>$J$5+$J$4*Таблица3[[#This Row],[Цена нефти Brent (x)]]+$J$6</f>
        <v>65.361359292406647</v>
      </c>
      <c r="H40" s="19">
        <f>(Таблица3[[#This Row],[Цена USD_RUB (y)]]-Таблица3[[#This Row],[Оценка Y]])^2</f>
        <v>98.575920582338384</v>
      </c>
    </row>
    <row r="41" spans="1:8" x14ac:dyDescent="0.35">
      <c r="A41" s="8">
        <v>73.630899999999997</v>
      </c>
      <c r="B41" s="8">
        <v>55.1</v>
      </c>
      <c r="C41" s="8">
        <f>Таблица3[[#This Row],[Цена USD_RUB (y)]]-$J$1</f>
        <v>8.8421149051490175</v>
      </c>
      <c r="D41" s="8">
        <f>Таблица3[[#This Row],[Цена нефти Brent (x)]]-$J$2</f>
        <v>-2.8076964769647716</v>
      </c>
      <c r="E41" s="8">
        <f>Таблица3[[#This Row],[Yi-Ymean]]*Таблица3[[#This Row],[Xi-Xmean]]</f>
        <v>-24.825974868104591</v>
      </c>
      <c r="F41" s="8">
        <f>Таблица3[[#This Row],[Xi-Xmean]]^2</f>
        <v>7.8831595067603901</v>
      </c>
      <c r="G41" s="19">
        <f>$J$5+$J$4*Таблица3[[#This Row],[Цена нефти Brent (x)]]+$J$6</f>
        <v>65.432423972554631</v>
      </c>
      <c r="H41" s="19">
        <f>(Таблица3[[#This Row],[Цена USD_RUB (y)]]-Таблица3[[#This Row],[Оценка Y]])^2</f>
        <v>67.215009172596353</v>
      </c>
    </row>
    <row r="42" spans="1:8" x14ac:dyDescent="0.35">
      <c r="A42" s="8">
        <v>74.163600000000002</v>
      </c>
      <c r="B42" s="8">
        <v>55.99</v>
      </c>
      <c r="C42" s="8">
        <f>Таблица3[[#This Row],[Цена USD_RUB (y)]]-$J$1</f>
        <v>9.374814905149023</v>
      </c>
      <c r="D42" s="8">
        <f>Таблица3[[#This Row],[Цена нефти Brent (x)]]-$J$2</f>
        <v>-1.9176964769647711</v>
      </c>
      <c r="E42" s="8">
        <f>Таблица3[[#This Row],[Yi-Ymean]]*Таблица3[[#This Row],[Xi-Xmean]]</f>
        <v>-17.978049515801107</v>
      </c>
      <c r="F42" s="8">
        <f>Таблица3[[#This Row],[Xi-Xmean]]^2</f>
        <v>3.6775597777630948</v>
      </c>
      <c r="G42" s="19">
        <f>$J$5+$J$4*Таблица3[[#This Row],[Цена нефти Brent (x)]]+$J$6</f>
        <v>65.228399568258794</v>
      </c>
      <c r="H42" s="19">
        <f>(Таблица3[[#This Row],[Цена USD_RUB (y)]]-Таблица3[[#This Row],[Оценка Y]])^2</f>
        <v>79.837806755388272</v>
      </c>
    </row>
    <row r="43" spans="1:8" x14ac:dyDescent="0.35">
      <c r="A43" s="8">
        <v>74.412099999999995</v>
      </c>
      <c r="B43" s="8">
        <v>51.8</v>
      </c>
      <c r="C43" s="8">
        <f>Таблица3[[#This Row],[Цена USD_RUB (y)]]-$J$1</f>
        <v>9.6233149051490159</v>
      </c>
      <c r="D43" s="8">
        <f>Таблица3[[#This Row],[Цена нефти Brent (x)]]-$J$2</f>
        <v>-6.1076964769647759</v>
      </c>
      <c r="E43" s="8">
        <f>Таблица3[[#This Row],[Yi-Ymean]]*Таблица3[[#This Row],[Xi-Xmean]]</f>
        <v>-58.776286542901261</v>
      </c>
      <c r="F43" s="8">
        <f>Таблица3[[#This Row],[Xi-Xmean]]^2</f>
        <v>37.303956254727936</v>
      </c>
      <c r="G43" s="19">
        <f>$J$5+$J$4*Таблица3[[#This Row],[Цена нефти Brent (x)]]+$J$6</f>
        <v>66.188918954775147</v>
      </c>
      <c r="H43" s="19">
        <f>(Таблица3[[#This Row],[Цена USD_RUB (y)]]-Таблица3[[#This Row],[Оценка Y]])^2</f>
        <v>67.620706502545232</v>
      </c>
    </row>
    <row r="44" spans="1:8" x14ac:dyDescent="0.35">
      <c r="A44" s="8">
        <v>74.195599999999999</v>
      </c>
      <c r="B44" s="8">
        <v>51.29</v>
      </c>
      <c r="C44" s="8">
        <f>Таблица3[[#This Row],[Цена USD_RUB (y)]]-$J$1</f>
        <v>9.4068149051490195</v>
      </c>
      <c r="D44" s="8">
        <f>Таблица3[[#This Row],[Цена нефти Brent (x)]]-$J$2</f>
        <v>-6.6176964769647739</v>
      </c>
      <c r="E44" s="8">
        <f>Таблица3[[#This Row],[Yi-Ymean]]*Таблица3[[#This Row],[Xi-Xmean]]</f>
        <v>-62.251445857264393</v>
      </c>
      <c r="F44" s="8">
        <f>Таблица3[[#This Row],[Xi-Xmean]]^2</f>
        <v>43.793906661231979</v>
      </c>
      <c r="G44" s="19">
        <f>$J$5+$J$4*Таблица3[[#This Row],[Цена нефти Brent (x)]]+$J$6</f>
        <v>66.30583181566378</v>
      </c>
      <c r="H44" s="19">
        <f>(Таблица3[[#This Row],[Цена USD_RUB (y)]]-Таблица3[[#This Row],[Оценка Y]])^2</f>
        <v>62.24844200256404</v>
      </c>
    </row>
    <row r="45" spans="1:8" x14ac:dyDescent="0.35">
      <c r="A45" s="8">
        <v>73.347700000000003</v>
      </c>
      <c r="B45" s="8">
        <v>52.26</v>
      </c>
      <c r="C45" s="8">
        <f>Таблица3[[#This Row],[Цена USD_RUB (y)]]-$J$1</f>
        <v>8.5589149051490239</v>
      </c>
      <c r="D45" s="8">
        <f>Таблица3[[#This Row],[Цена нефти Brent (x)]]-$J$2</f>
        <v>-5.6476964769647751</v>
      </c>
      <c r="E45" s="8">
        <f>Таблица3[[#This Row],[Yi-Ymean]]*Таблица3[[#This Row],[Xi-Xmean]]</f>
        <v>-48.338153556451445</v>
      </c>
      <c r="F45" s="8">
        <f>Таблица3[[#This Row],[Xi-Xmean]]^2</f>
        <v>31.896475495920331</v>
      </c>
      <c r="G45" s="19">
        <f>$J$5+$J$4*Таблица3[[#This Row],[Цена нефти Brent (x)]]+$J$6</f>
        <v>66.083468139071684</v>
      </c>
      <c r="H45" s="19">
        <f>(Таблица3[[#This Row],[Цена USD_RUB (y)]]-Таблица3[[#This Row],[Оценка Y]])^2</f>
        <v>52.769064529326116</v>
      </c>
    </row>
    <row r="46" spans="1:8" x14ac:dyDescent="0.35">
      <c r="A46" s="8">
        <v>72.9572</v>
      </c>
      <c r="B46" s="8">
        <v>49.97</v>
      </c>
      <c r="C46" s="8">
        <f>Таблица3[[#This Row],[Цена USD_RUB (y)]]-$J$1</f>
        <v>8.1684149051490209</v>
      </c>
      <c r="D46" s="8">
        <f>Таблица3[[#This Row],[Цена нефти Brent (x)]]-$J$2</f>
        <v>-7.9376964769647742</v>
      </c>
      <c r="E46" s="8">
        <f>Таблица3[[#This Row],[Yi-Ymean]]*Таблица3[[#This Row],[Xi-Xmean]]</f>
        <v>-64.838398214987933</v>
      </c>
      <c r="F46" s="8">
        <f>Таблица3[[#This Row],[Xi-Xmean]]^2</f>
        <v>63.007025360418986</v>
      </c>
      <c r="G46" s="19">
        <f>$J$5+$J$4*Таблица3[[#This Row],[Цена нефти Brent (x)]]+$J$6</f>
        <v>66.608429808551989</v>
      </c>
      <c r="H46" s="19">
        <f>(Таблица3[[#This Row],[Цена USD_RUB (y)]]-Таблица3[[#This Row],[Оценка Y]])^2</f>
        <v>40.30688294381882</v>
      </c>
    </row>
    <row r="47" spans="1:8" x14ac:dyDescent="0.35">
      <c r="A47" s="8">
        <v>74.063400000000001</v>
      </c>
      <c r="B47" s="8">
        <v>49.25</v>
      </c>
      <c r="C47" s="8">
        <f>Таблица3[[#This Row],[Цена USD_RUB (y)]]-$J$1</f>
        <v>9.2746149051490221</v>
      </c>
      <c r="D47" s="8">
        <f>Таблица3[[#This Row],[Цена нефти Brent (x)]]-$J$2</f>
        <v>-8.6576964769647731</v>
      </c>
      <c r="E47" s="8">
        <f>Таблица3[[#This Row],[Yi-Ymean]]*Таблица3[[#This Row],[Xi-Xmean]]</f>
        <v>-80.296800789513668</v>
      </c>
      <c r="F47" s="8">
        <f>Таблица3[[#This Row],[Xi-Xmean]]^2</f>
        <v>74.955708287248243</v>
      </c>
      <c r="G47" s="19">
        <f>$J$5+$J$4*Таблица3[[#This Row],[Цена нефти Brent (x)]]+$J$6</f>
        <v>66.773483259218281</v>
      </c>
      <c r="H47" s="19">
        <f>(Таблица3[[#This Row],[Цена USD_RUB (y)]]-Таблица3[[#This Row],[Оценка Y]])^2</f>
        <v>53.142886087529575</v>
      </c>
    </row>
    <row r="48" spans="1:8" x14ac:dyDescent="0.35">
      <c r="A48" s="8">
        <v>75.860500000000002</v>
      </c>
      <c r="B48" s="8">
        <v>48.18</v>
      </c>
      <c r="C48" s="8">
        <f>Таблица3[[#This Row],[Цена USD_RUB (y)]]-$J$1</f>
        <v>11.071714905149022</v>
      </c>
      <c r="D48" s="8">
        <f>Таблица3[[#This Row],[Цена нефти Brent (x)]]-$J$2</f>
        <v>-9.7276964769647734</v>
      </c>
      <c r="E48" s="8">
        <f>Таблица3[[#This Row],[Yi-Ymean]]*Таблица3[[#This Row],[Xi-Xmean]]</f>
        <v>-107.70228207677651</v>
      </c>
      <c r="F48" s="8">
        <f>Таблица3[[#This Row],[Xi-Xmean]]^2</f>
        <v>94.62807874795287</v>
      </c>
      <c r="G48" s="19">
        <f>$J$5+$J$4*Таблица3[[#This Row],[Цена нефти Brent (x)]]+$J$6</f>
        <v>67.018771026180687</v>
      </c>
      <c r="H48" s="19">
        <f>(Таблица3[[#This Row],[Цена USD_RUB (y)]]-Таблица3[[#This Row],[Оценка Y]])^2</f>
        <v>78.17617124647596</v>
      </c>
    </row>
    <row r="49" spans="1:8" x14ac:dyDescent="0.35">
      <c r="A49" s="8">
        <v>76.192400000000006</v>
      </c>
      <c r="B49" s="8">
        <v>44.96</v>
      </c>
      <c r="C49" s="8">
        <f>Таблица3[[#This Row],[Цена USD_RUB (y)]]-$J$1</f>
        <v>11.403614905149027</v>
      </c>
      <c r="D49" s="8">
        <f>Таблица3[[#This Row],[Цена нефти Brent (x)]]-$J$2</f>
        <v>-12.947696476964772</v>
      </c>
      <c r="E49" s="8">
        <f>Таблица3[[#This Row],[Yi-Ymean]]*Таблица3[[#This Row],[Xi-Xmean]]</f>
        <v>-147.65054453206102</v>
      </c>
      <c r="F49" s="8">
        <f>Таблица3[[#This Row],[Xi-Xmean]]^2</f>
        <v>167.64284405960598</v>
      </c>
      <c r="G49" s="19">
        <f>$J$5+$J$4*Таблица3[[#This Row],[Цена нефти Brent (x)]]+$J$6</f>
        <v>67.756926736104958</v>
      </c>
      <c r="H49" s="19">
        <f>(Таблица3[[#This Row],[Цена USD_RUB (y)]]-Таблица3[[#This Row],[Оценка Y]])^2</f>
        <v>71.157209185888178</v>
      </c>
    </row>
    <row r="50" spans="1:8" x14ac:dyDescent="0.35">
      <c r="A50" s="8">
        <v>77.402299999999997</v>
      </c>
      <c r="B50" s="8">
        <v>42.78</v>
      </c>
      <c r="C50" s="8">
        <f>Таблица3[[#This Row],[Цена USD_RUB (y)]]-$J$1</f>
        <v>12.613514905149017</v>
      </c>
      <c r="D50" s="8">
        <f>Таблица3[[#This Row],[Цена нефти Brent (x)]]-$J$2</f>
        <v>-15.127696476964772</v>
      </c>
      <c r="E50" s="8">
        <f>Таблица3[[#This Row],[Yi-Ymean]]*Таблица3[[#This Row],[Xi-Xmean]]</f>
        <v>-190.81342499276542</v>
      </c>
      <c r="F50" s="8">
        <f>Таблица3[[#This Row],[Xi-Xmean]]^2</f>
        <v>228.84720069917236</v>
      </c>
      <c r="G50" s="19">
        <f>$J$5+$J$4*Таблица3[[#This Row],[Цена нефти Brent (x)]]+$J$6</f>
        <v>68.2566719061779</v>
      </c>
      <c r="H50" s="19">
        <f>(Таблица3[[#This Row],[Цена USD_RUB (y)]]-Таблица3[[#This Row],[Оценка Y]])^2</f>
        <v>83.642513230508001</v>
      </c>
    </row>
    <row r="51" spans="1:8" x14ac:dyDescent="0.35">
      <c r="A51" s="8">
        <v>77.415800000000004</v>
      </c>
      <c r="B51" s="8">
        <v>39.450000000000003</v>
      </c>
      <c r="C51" s="8">
        <f>Таблица3[[#This Row],[Цена USD_RUB (y)]]-$J$1</f>
        <v>12.627014905149025</v>
      </c>
      <c r="D51" s="8">
        <f>Таблица3[[#This Row],[Цена нефти Brent (x)]]-$J$2</f>
        <v>-18.45769647696477</v>
      </c>
      <c r="E51" s="8">
        <f>Таблица3[[#This Row],[Yi-Ymean]]*Таблица3[[#This Row],[Xi-Xmean]]</f>
        <v>-233.06560852935081</v>
      </c>
      <c r="F51" s="8">
        <f>Таблица3[[#This Row],[Xi-Xmean]]^2</f>
        <v>340.68655923575767</v>
      </c>
      <c r="G51" s="19">
        <f>$J$5+$J$4*Таблица3[[#This Row],[Цена нефти Brent (x)]]+$J$6</f>
        <v>69.020044115509521</v>
      </c>
      <c r="H51" s="19">
        <f>(Таблица3[[#This Row],[Цена USD_RUB (y)]]-Таблица3[[#This Row],[Оценка Y]])^2</f>
        <v>70.488716871956584</v>
      </c>
    </row>
    <row r="52" spans="1:8" x14ac:dyDescent="0.35">
      <c r="A52" s="8">
        <v>79.525700000000001</v>
      </c>
      <c r="B52" s="8">
        <v>37.46</v>
      </c>
      <c r="C52" s="8">
        <f>Таблица3[[#This Row],[Цена USD_RUB (y)]]-$J$1</f>
        <v>14.736914905149021</v>
      </c>
      <c r="D52" s="8">
        <f>Таблица3[[#This Row],[Цена нефти Brent (x)]]-$J$2</f>
        <v>-20.447696476964772</v>
      </c>
      <c r="E52" s="8">
        <f>Таблица3[[#This Row],[Yi-Ymean]]*Таблица3[[#This Row],[Xi-Xmean]]</f>
        <v>-301.33596298734528</v>
      </c>
      <c r="F52" s="8">
        <f>Таблица3[[#This Row],[Xi-Xmean]]^2</f>
        <v>418.10829121407755</v>
      </c>
      <c r="G52" s="19">
        <f>$J$5+$J$4*Таблица3[[#This Row],[Цена нефти Brent (x)]]+$J$6</f>
        <v>69.476233513878867</v>
      </c>
      <c r="H52" s="19">
        <f>(Таблица3[[#This Row],[Цена USD_RUB (y)]]-Таблица3[[#This Row],[Оценка Y]])^2</f>
        <v>100.99177665567184</v>
      </c>
    </row>
    <row r="53" spans="1:8" x14ac:dyDescent="0.35">
      <c r="A53" s="8">
        <v>76.123500000000007</v>
      </c>
      <c r="B53" s="8">
        <v>41.77</v>
      </c>
      <c r="C53" s="8">
        <f>Таблица3[[#This Row],[Цена USD_RUB (y)]]-$J$1</f>
        <v>11.334714905149028</v>
      </c>
      <c r="D53" s="8">
        <f>Таблица3[[#This Row],[Цена нефти Brent (x)]]-$J$2</f>
        <v>-16.13769647696477</v>
      </c>
      <c r="E53" s="8">
        <f>Таблица3[[#This Row],[Yi-Ymean]]*Таблица3[[#This Row],[Xi-Xmean]]</f>
        <v>-182.91618879222352</v>
      </c>
      <c r="F53" s="8">
        <f>Таблица3[[#This Row],[Xi-Xmean]]^2</f>
        <v>260.42524758264113</v>
      </c>
      <c r="G53" s="19">
        <f>$J$5+$J$4*Таблица3[[#This Row],[Цена нефти Brent (x)]]+$J$6</f>
        <v>68.488205218918125</v>
      </c>
      <c r="H53" s="19">
        <f>(Таблица3[[#This Row],[Цена USD_RUB (y)]]-Таблица3[[#This Row],[Оценка Y]])^2</f>
        <v>58.297726394016223</v>
      </c>
    </row>
    <row r="54" spans="1:8" x14ac:dyDescent="0.35">
      <c r="A54" s="8">
        <v>77.893799999999999</v>
      </c>
      <c r="B54" s="8">
        <v>42.93</v>
      </c>
      <c r="C54" s="8">
        <f>Таблица3[[#This Row],[Цена USD_RUB (y)]]-$J$1</f>
        <v>13.105014905149019</v>
      </c>
      <c r="D54" s="8">
        <f>Таблица3[[#This Row],[Цена нефти Brent (x)]]-$J$2</f>
        <v>-14.977696476964773</v>
      </c>
      <c r="E54" s="8">
        <f>Таблица3[[#This Row],[Yi-Ymean]]*Таблица3[[#This Row],[Xi-Xmean]]</f>
        <v>-196.28293557542131</v>
      </c>
      <c r="F54" s="8">
        <f>Таблица3[[#This Row],[Xi-Xmean]]^2</f>
        <v>224.33139175608298</v>
      </c>
      <c r="G54" s="19">
        <f>$J$5+$J$4*Таблица3[[#This Row],[Цена нефти Brent (x)]]+$J$6</f>
        <v>68.222285770622435</v>
      </c>
      <c r="H54" s="19">
        <f>(Таблица3[[#This Row],[Цена USD_RUB (y)]]-Таблица3[[#This Row],[Оценка Y]])^2</f>
        <v>93.538187489052703</v>
      </c>
    </row>
    <row r="55" spans="1:8" x14ac:dyDescent="0.35">
      <c r="A55" s="8">
        <v>76.767499999999998</v>
      </c>
      <c r="B55" s="8">
        <v>42.85</v>
      </c>
      <c r="C55" s="8">
        <f>Таблица3[[#This Row],[Цена USD_RUB (y)]]-$J$1</f>
        <v>11.978714905149019</v>
      </c>
      <c r="D55" s="8">
        <f>Таблица3[[#This Row],[Цена нефти Brent (x)]]-$J$2</f>
        <v>-15.057696476964772</v>
      </c>
      <c r="E55" s="8">
        <f>Таблица3[[#This Row],[Yi-Ymean]]*Таблица3[[#This Row],[Xi-Xmean]]</f>
        <v>-180.37185322582778</v>
      </c>
      <c r="F55" s="8">
        <f>Таблица3[[#This Row],[Xi-Xmean]]^2</f>
        <v>226.73422319239731</v>
      </c>
      <c r="G55" s="19">
        <f>$J$5+$J$4*Таблица3[[#This Row],[Цена нефти Brent (x)]]+$J$6</f>
        <v>68.24062504291868</v>
      </c>
      <c r="H55" s="19">
        <f>(Таблица3[[#This Row],[Цена USD_RUB (y)]]-Таблица3[[#This Row],[Оценка Y]])^2</f>
        <v>72.707596533700539</v>
      </c>
    </row>
    <row r="56" spans="1:8" x14ac:dyDescent="0.35">
      <c r="A56" s="8">
        <v>78.185100000000006</v>
      </c>
      <c r="B56" s="8">
        <v>39.270000000000003</v>
      </c>
      <c r="C56" s="8">
        <f>Таблица3[[#This Row],[Цена USD_RUB (y)]]-$J$1</f>
        <v>13.396314905149026</v>
      </c>
      <c r="D56" s="8">
        <f>Таблица3[[#This Row],[Цена нефти Brent (x)]]-$J$2</f>
        <v>-18.63769647696477</v>
      </c>
      <c r="E56" s="8">
        <f>Таблица3[[#This Row],[Yi-Ymean]]*Таблица3[[#This Row],[Xi-Xmean]]</f>
        <v>-249.67645111200665</v>
      </c>
      <c r="F56" s="8">
        <f>Таблица3[[#This Row],[Xi-Xmean]]^2</f>
        <v>347.36372996746502</v>
      </c>
      <c r="G56" s="19">
        <f>$J$5+$J$4*Таблица3[[#This Row],[Цена нефти Brent (x)]]+$J$6</f>
        <v>69.06130747817609</v>
      </c>
      <c r="H56" s="19">
        <f>(Таблица3[[#This Row],[Цена USD_RUB (y)]]-Таблица3[[#This Row],[Оценка Y]])^2</f>
        <v>83.24358998129</v>
      </c>
    </row>
    <row r="57" spans="1:8" x14ac:dyDescent="0.35">
      <c r="A57" s="8">
        <v>78.216399999999993</v>
      </c>
      <c r="B57" s="8">
        <v>41.92</v>
      </c>
      <c r="C57" s="8">
        <f>Таблица3[[#This Row],[Цена USD_RUB (y)]]-$J$1</f>
        <v>13.427614905149014</v>
      </c>
      <c r="D57" s="8">
        <f>Таблица3[[#This Row],[Цена нефти Brent (x)]]-$J$2</f>
        <v>-15.987696476964771</v>
      </c>
      <c r="E57" s="8">
        <f>Таблица3[[#This Row],[Yi-Ymean]]*Таблица3[[#This Row],[Xi-Xmean]]</f>
        <v>-214.67663151309054</v>
      </c>
      <c r="F57" s="8">
        <f>Таблица3[[#This Row],[Xi-Xmean]]^2</f>
        <v>255.60643863955175</v>
      </c>
      <c r="G57" s="19">
        <f>$J$5+$J$4*Таблица3[[#This Row],[Цена нефти Brent (x)]]+$J$6</f>
        <v>68.453819083362646</v>
      </c>
      <c r="H57" s="19">
        <f>(Таблица3[[#This Row],[Цена USD_RUB (y)]]-Таблица3[[#This Row],[Оценка Y]])^2</f>
        <v>95.307986153891704</v>
      </c>
    </row>
    <row r="58" spans="1:8" x14ac:dyDescent="0.35">
      <c r="A58" s="8">
        <v>75.744</v>
      </c>
      <c r="B58" s="8">
        <v>43.15</v>
      </c>
      <c r="C58" s="8">
        <f>Таблица3[[#This Row],[Цена USD_RUB (y)]]-$J$1</f>
        <v>10.95521490514902</v>
      </c>
      <c r="D58" s="8">
        <f>Таблица3[[#This Row],[Цена нефти Brent (x)]]-$J$2</f>
        <v>-14.757696476964774</v>
      </c>
      <c r="E58" s="8">
        <f>Таблица3[[#This Row],[Yi-Ymean]]*Таблица3[[#This Row],[Xi-Xmean]]</f>
        <v>-161.67373641010968</v>
      </c>
      <c r="F58" s="8">
        <f>Таблица3[[#This Row],[Xi-Xmean]]^2</f>
        <v>217.7896053062185</v>
      </c>
      <c r="G58" s="19">
        <f>$J$5+$J$4*Таблица3[[#This Row],[Цена нефти Brent (x)]]+$J$6</f>
        <v>68.171852771807721</v>
      </c>
      <c r="H58" s="19">
        <f>(Таблица3[[#This Row],[Цена USD_RUB (y)]]-Таблица3[[#This Row],[Оценка Y]])^2</f>
        <v>57.337413645420007</v>
      </c>
    </row>
    <row r="59" spans="1:8" x14ac:dyDescent="0.35">
      <c r="A59" s="8">
        <v>75.095600000000005</v>
      </c>
      <c r="B59" s="8">
        <v>39.83</v>
      </c>
      <c r="C59" s="8">
        <f>Таблица3[[#This Row],[Цена USD_RUB (y)]]-$J$1</f>
        <v>10.306814905149025</v>
      </c>
      <c r="D59" s="8">
        <f>Таблица3[[#This Row],[Цена нефти Brent (x)]]-$J$2</f>
        <v>-18.077696476964775</v>
      </c>
      <c r="E59" s="8">
        <f>Таблица3[[#This Row],[Yi-Ymean]]*Таблица3[[#This Row],[Xi-Xmean]]</f>
        <v>-186.32347149954057</v>
      </c>
      <c r="F59" s="8">
        <f>Таблица3[[#This Row],[Xi-Xmean]]^2</f>
        <v>326.80310991326462</v>
      </c>
      <c r="G59" s="19">
        <f>$J$5+$J$4*Таблица3[[#This Row],[Цена нефти Brent (x)]]+$J$6</f>
        <v>68.932932572102317</v>
      </c>
      <c r="H59" s="19">
        <f>(Таблица3[[#This Row],[Цена USD_RUB (y)]]-Таблица3[[#This Row],[Оценка Y]])^2</f>
        <v>37.978469826871105</v>
      </c>
    </row>
    <row r="60" spans="1:8" x14ac:dyDescent="0.35">
      <c r="A60" s="8">
        <v>75.408699999999996</v>
      </c>
      <c r="B60" s="8">
        <v>42.66</v>
      </c>
      <c r="C60" s="8">
        <f>Таблица3[[#This Row],[Цена USD_RUB (y)]]-$J$1</f>
        <v>10.619914905149017</v>
      </c>
      <c r="D60" s="8">
        <f>Таблица3[[#This Row],[Цена нефти Brent (x)]]-$J$2</f>
        <v>-15.247696476964776</v>
      </c>
      <c r="E60" s="8">
        <f>Таблица3[[#This Row],[Yi-Ymean]]*Таблица3[[#This Row],[Xi-Xmean]]</f>
        <v>-161.92923908490638</v>
      </c>
      <c r="F60" s="8">
        <f>Таблица3[[#This Row],[Xi-Xmean]]^2</f>
        <v>232.49224785364405</v>
      </c>
      <c r="G60" s="19">
        <f>$J$5+$J$4*Таблица3[[#This Row],[Цена нефти Brent (x)]]+$J$6</f>
        <v>68.284180814622289</v>
      </c>
      <c r="H60" s="19">
        <f>(Таблица3[[#This Row],[Цена USD_RUB (y)]]-Таблица3[[#This Row],[Оценка Y]])^2</f>
        <v>50.758773622815028</v>
      </c>
    </row>
    <row r="61" spans="1:8" x14ac:dyDescent="0.35">
      <c r="A61" s="8">
        <v>74.005600000000001</v>
      </c>
      <c r="B61" s="8">
        <v>45.05</v>
      </c>
      <c r="C61" s="8">
        <f>Таблица3[[#This Row],[Цена USD_RUB (y)]]-$J$1</f>
        <v>9.2168149051490218</v>
      </c>
      <c r="D61" s="8">
        <f>Таблица3[[#This Row],[Цена нефти Brent (x)]]-$J$2</f>
        <v>-12.857696476964776</v>
      </c>
      <c r="E61" s="8">
        <f>Таблица3[[#This Row],[Yi-Ymean]]*Таблица3[[#This Row],[Xi-Xmean]]</f>
        <v>-118.50700853477102</v>
      </c>
      <c r="F61" s="8">
        <f>Таблица3[[#This Row],[Xi-Xmean]]^2</f>
        <v>165.32035869375241</v>
      </c>
      <c r="G61" s="19">
        <f>$J$5+$J$4*Таблица3[[#This Row],[Цена нефти Brent (x)]]+$J$6</f>
        <v>67.736295054771674</v>
      </c>
      <c r="H61" s="19">
        <f>(Таблица3[[#This Row],[Цена USD_RUB (y)]]-Таблица3[[#This Row],[Оценка Y]])^2</f>
        <v>39.304184496264362</v>
      </c>
    </row>
    <row r="62" spans="1:8" x14ac:dyDescent="0.35">
      <c r="A62" s="8">
        <v>74.799499999999995</v>
      </c>
      <c r="B62" s="8">
        <v>44.35</v>
      </c>
      <c r="C62" s="8">
        <f>Таблица3[[#This Row],[Цена USD_RUB (y)]]-$J$1</f>
        <v>10.010714905149015</v>
      </c>
      <c r="D62" s="8">
        <f>Таблица3[[#This Row],[Цена нефти Brent (x)]]-$J$2</f>
        <v>-13.557696476964772</v>
      </c>
      <c r="E62" s="8">
        <f>Таблица3[[#This Row],[Yi-Ymean]]*Таблица3[[#This Row],[Xi-Xmean]]</f>
        <v>-135.72223420143754</v>
      </c>
      <c r="F62" s="8">
        <f>Таблица3[[#This Row],[Xi-Xmean]]^2</f>
        <v>183.81113376150299</v>
      </c>
      <c r="G62" s="19">
        <f>$J$5+$J$4*Таблица3[[#This Row],[Цена нефти Brent (x)]]+$J$6</f>
        <v>67.896763687363901</v>
      </c>
      <c r="H62" s="19">
        <f>(Таблица3[[#This Row],[Цена USD_RUB (y)]]-Таблица3[[#This Row],[Оценка Y]])^2</f>
        <v>47.647768601784939</v>
      </c>
    </row>
    <row r="63" spans="1:8" x14ac:dyDescent="0.35">
      <c r="A63" s="8">
        <v>72.855800000000002</v>
      </c>
      <c r="B63" s="8">
        <v>44.8</v>
      </c>
      <c r="C63" s="8">
        <f>Таблица3[[#This Row],[Цена USD_RUB (y)]]-$J$1</f>
        <v>8.0670149051490228</v>
      </c>
      <c r="D63" s="8">
        <f>Таблица3[[#This Row],[Цена нефти Brent (x)]]-$J$2</f>
        <v>-13.107696476964776</v>
      </c>
      <c r="E63" s="8">
        <f>Таблица3[[#This Row],[Yi-Ymean]]*Таблица3[[#This Row],[Xi-Xmean]]</f>
        <v>-105.73998285184418</v>
      </c>
      <c r="F63" s="8">
        <f>Таблица3[[#This Row],[Xi-Xmean]]^2</f>
        <v>171.81170693223478</v>
      </c>
      <c r="G63" s="19">
        <f>$J$5+$J$4*Таблица3[[#This Row],[Цена нефти Brent (x)]]+$J$6</f>
        <v>67.793605280697463</v>
      </c>
      <c r="H63" s="19">
        <f>(Таблица3[[#This Row],[Цена USD_RUB (y)]]-Таблица3[[#This Row],[Оценка Y]])^2</f>
        <v>25.625815376134515</v>
      </c>
    </row>
    <row r="64" spans="1:8" x14ac:dyDescent="0.35">
      <c r="A64" s="8">
        <v>73.716999999999999</v>
      </c>
      <c r="B64" s="8">
        <v>44.4</v>
      </c>
      <c r="C64" s="8">
        <f>Таблица3[[#This Row],[Цена USD_RUB (y)]]-$J$1</f>
        <v>8.9282149051490194</v>
      </c>
      <c r="D64" s="8">
        <f>Таблица3[[#This Row],[Цена нефти Brent (x)]]-$J$2</f>
        <v>-13.507696476964774</v>
      </c>
      <c r="E64" s="8">
        <f>Таблица3[[#This Row],[Yi-Ymean]]*Таблица3[[#This Row],[Xi-Xmean]]</f>
        <v>-120.5996170198658</v>
      </c>
      <c r="F64" s="8">
        <f>Таблица3[[#This Row],[Xi-Xmean]]^2</f>
        <v>182.45786411380658</v>
      </c>
      <c r="G64" s="19">
        <f>$J$5+$J$4*Таблица3[[#This Row],[Цена нефти Brent (x)]]+$J$6</f>
        <v>67.885301642178746</v>
      </c>
      <c r="H64" s="19">
        <f>(Таблица3[[#This Row],[Цена USD_RUB (y)]]-Таблица3[[#This Row],[Оценка Y]])^2</f>
        <v>34.008705736615099</v>
      </c>
    </row>
    <row r="65" spans="1:8" x14ac:dyDescent="0.35">
      <c r="A65" s="8">
        <v>74.4114</v>
      </c>
      <c r="B65" s="8">
        <v>43.3</v>
      </c>
      <c r="C65" s="8">
        <f>Таблица3[[#This Row],[Цена USD_RUB (y)]]-$J$1</f>
        <v>9.6226149051490211</v>
      </c>
      <c r="D65" s="8">
        <f>Таблица3[[#This Row],[Цена нефти Brent (x)]]-$J$2</f>
        <v>-14.607696476964776</v>
      </c>
      <c r="E65" s="8">
        <f>Таблица3[[#This Row],[Yi-Ymean]]*Таблица3[[#This Row],[Xi-Xmean]]</f>
        <v>-140.56423784913409</v>
      </c>
      <c r="F65" s="8">
        <f>Таблица3[[#This Row],[Xi-Xmean]]^2</f>
        <v>213.38479636312911</v>
      </c>
      <c r="G65" s="19">
        <f>$J$5+$J$4*Таблица3[[#This Row],[Цена нефти Brent (x)]]+$J$6</f>
        <v>68.137466636252256</v>
      </c>
      <c r="H65" s="19">
        <f>(Таблица3[[#This Row],[Цена USD_RUB (y)]]-Таблица3[[#This Row],[Оценка Y]])^2</f>
        <v>39.362239852747088</v>
      </c>
    </row>
    <row r="66" spans="1:8" x14ac:dyDescent="0.35">
      <c r="A66" s="8">
        <v>71.728999999999999</v>
      </c>
      <c r="B66" s="8">
        <v>43.34</v>
      </c>
      <c r="C66" s="8">
        <f>Таблица3[[#This Row],[Цена USD_RUB (y)]]-$J$1</f>
        <v>6.9402149051490198</v>
      </c>
      <c r="D66" s="8">
        <f>Таблица3[[#This Row],[Цена нефти Brent (x)]]-$J$2</f>
        <v>-14.56769647696477</v>
      </c>
      <c r="E66" s="8">
        <f>Таблица3[[#This Row],[Yi-Ymean]]*Таблица3[[#This Row],[Xi-Xmean]]</f>
        <v>-101.10294422311776</v>
      </c>
      <c r="F66" s="8">
        <f>Таблица3[[#This Row],[Xi-Xmean]]^2</f>
        <v>212.21778064497175</v>
      </c>
      <c r="G66" s="19">
        <f>$J$5+$J$4*Таблица3[[#This Row],[Цена нефти Brent (x)]]+$J$6</f>
        <v>68.128297000104126</v>
      </c>
      <c r="H66" s="19">
        <f>(Таблица3[[#This Row],[Цена USD_RUB (y)]]-Таблица3[[#This Row],[Оценка Y]])^2</f>
        <v>12.965062093459139</v>
      </c>
    </row>
    <row r="67" spans="1:8" x14ac:dyDescent="0.35">
      <c r="A67" s="8">
        <v>71.882499999999993</v>
      </c>
      <c r="B67" s="8">
        <v>43.14</v>
      </c>
      <c r="C67" s="8">
        <f>Таблица3[[#This Row],[Цена USD_RUB (y)]]-$J$1</f>
        <v>7.0937149051490138</v>
      </c>
      <c r="D67" s="8">
        <f>Таблица3[[#This Row],[Цена нефти Brent (x)]]-$J$2</f>
        <v>-14.767696476964773</v>
      </c>
      <c r="E67" s="8">
        <f>Таблица3[[#This Row],[Yi-Ymean]]*Таблица3[[#This Row],[Xi-Xmean]]</f>
        <v>-104.75782861336158</v>
      </c>
      <c r="F67" s="8">
        <f>Таблица3[[#This Row],[Xi-Xmean]]^2</f>
        <v>218.08485923575776</v>
      </c>
      <c r="G67" s="19">
        <f>$J$5+$J$4*Таблица3[[#This Row],[Цена нефти Brent (x)]]+$J$6</f>
        <v>68.174145180844761</v>
      </c>
      <c r="H67" s="19">
        <f>(Таблица3[[#This Row],[Цена USD_RUB (y)]]-Таблица3[[#This Row],[Оценка Y]])^2</f>
        <v>13.751895464751836</v>
      </c>
    </row>
    <row r="68" spans="1:8" x14ac:dyDescent="0.35">
      <c r="A68" s="8">
        <v>70.711799999999997</v>
      </c>
      <c r="B68" s="8">
        <v>43.24</v>
      </c>
      <c r="C68" s="8">
        <f>Таблица3[[#This Row],[Цена USD_RUB (y)]]-$J$1</f>
        <v>5.9230149051490173</v>
      </c>
      <c r="D68" s="8">
        <f>Таблица3[[#This Row],[Цена нефти Brent (x)]]-$J$2</f>
        <v>-14.667696476964771</v>
      </c>
      <c r="E68" s="8">
        <f>Таблица3[[#This Row],[Yi-Ymean]]*Таблица3[[#This Row],[Xi-Xmean]]</f>
        <v>-86.876984857264063</v>
      </c>
      <c r="F68" s="8">
        <f>Таблица3[[#This Row],[Xi-Xmean]]^2</f>
        <v>215.14131994036475</v>
      </c>
      <c r="G68" s="19">
        <f>$J$5+$J$4*Таблица3[[#This Row],[Цена нефти Brent (x)]]+$J$6</f>
        <v>68.151221090474436</v>
      </c>
      <c r="H68" s="19">
        <f>(Таблица3[[#This Row],[Цена USD_RUB (y)]]-Таблица3[[#This Row],[Оценка Y]])^2</f>
        <v>6.5565643519071068</v>
      </c>
    </row>
    <row r="69" spans="1:8" x14ac:dyDescent="0.35">
      <c r="A69" s="8">
        <v>71.398300000000006</v>
      </c>
      <c r="B69" s="8">
        <v>42.8</v>
      </c>
      <c r="C69" s="8">
        <f>Таблица3[[#This Row],[Цена USD_RUB (y)]]-$J$1</f>
        <v>6.6095149051490267</v>
      </c>
      <c r="D69" s="8">
        <f>Таблица3[[#This Row],[Цена нефти Brent (x)]]-$J$2</f>
        <v>-15.107696476964776</v>
      </c>
      <c r="E69" s="8">
        <f>Таблица3[[#This Row],[Yi-Ymean]]*Таблица3[[#This Row],[Xi-Xmean]]</f>
        <v>-99.854545046966123</v>
      </c>
      <c r="F69" s="8">
        <f>Таблица3[[#This Row],[Xi-Xmean]]^2</f>
        <v>228.24249284009389</v>
      </c>
      <c r="G69" s="19">
        <f>$J$5+$J$4*Таблица3[[#This Row],[Цена нефти Brent (x)]]+$J$6</f>
        <v>68.252087088103849</v>
      </c>
      <c r="H69" s="19">
        <f>(Таблица3[[#This Row],[Цена USD_RUB (y)]]-Таблица3[[#This Row],[Оценка Y]])^2</f>
        <v>9.8986556869820959</v>
      </c>
    </row>
    <row r="70" spans="1:8" x14ac:dyDescent="0.35">
      <c r="A70" s="8">
        <v>69.795500000000004</v>
      </c>
      <c r="B70" s="8">
        <v>41.02</v>
      </c>
      <c r="C70" s="8">
        <f>Таблица3[[#This Row],[Цена USD_RUB (y)]]-$J$1</f>
        <v>5.0067149051490247</v>
      </c>
      <c r="D70" s="8">
        <f>Таблица3[[#This Row],[Цена нефти Brent (x)]]-$J$2</f>
        <v>-16.88769647696477</v>
      </c>
      <c r="E70" s="8">
        <f>Таблица3[[#This Row],[Yi-Ymean]]*Таблица3[[#This Row],[Xi-Xmean]]</f>
        <v>-84.551881664852189</v>
      </c>
      <c r="F70" s="8">
        <f>Таблица3[[#This Row],[Xi-Xmean]]^2</f>
        <v>285.19429229808833</v>
      </c>
      <c r="G70" s="19">
        <f>$J$5+$J$4*Таблица3[[#This Row],[Цена нефти Brent (x)]]+$J$6</f>
        <v>68.660135896695522</v>
      </c>
      <c r="H70" s="19">
        <f>(Таблица3[[#This Row],[Цена USD_RUB (y)]]-Таблица3[[#This Row],[Оценка Y]])^2</f>
        <v>1.2890516470723912</v>
      </c>
    </row>
    <row r="71" spans="1:8" x14ac:dyDescent="0.35">
      <c r="A71" s="8">
        <v>69.445999999999998</v>
      </c>
      <c r="B71" s="8">
        <v>42.19</v>
      </c>
      <c r="C71" s="8">
        <f>Таблица3[[#This Row],[Цена USD_RUB (y)]]-$J$1</f>
        <v>4.6572149051490186</v>
      </c>
      <c r="D71" s="8">
        <f>Таблица3[[#This Row],[Цена нефти Brent (x)]]-$J$2</f>
        <v>-15.717696476964775</v>
      </c>
      <c r="E71" s="8">
        <f>Таблица3[[#This Row],[Yi-Ymean]]*Таблица3[[#This Row],[Xi-Xmean]]</f>
        <v>-73.200690307128568</v>
      </c>
      <c r="F71" s="8">
        <f>Таблица3[[#This Row],[Xi-Xmean]]^2</f>
        <v>247.04598254199092</v>
      </c>
      <c r="G71" s="19">
        <f>$J$5+$J$4*Таблица3[[#This Row],[Цена нефти Brent (x)]]+$J$6</f>
        <v>68.391924039362792</v>
      </c>
      <c r="H71" s="19">
        <f>(Таблица3[[#This Row],[Цена USD_RUB (y)]]-Таблица3[[#This Row],[Оценка Y]])^2</f>
        <v>1.1110761307932493</v>
      </c>
    </row>
    <row r="72" spans="1:8" x14ac:dyDescent="0.35">
      <c r="A72" s="8">
        <v>70.201300000000003</v>
      </c>
      <c r="B72" s="8">
        <v>38.729999999999997</v>
      </c>
      <c r="C72" s="8">
        <f>Таблица3[[#This Row],[Цена USD_RUB (y)]]-$J$1</f>
        <v>5.412514905149024</v>
      </c>
      <c r="D72" s="8">
        <f>Таблица3[[#This Row],[Цена нефти Brent (x)]]-$J$2</f>
        <v>-19.177696476964776</v>
      </c>
      <c r="E72" s="8">
        <f>Таблица3[[#This Row],[Yi-Ymean]]*Таблица3[[#This Row],[Xi-Xmean]]</f>
        <v>-103.79956802799578</v>
      </c>
      <c r="F72" s="8">
        <f>Таблица3[[#This Row],[Xi-Xmean]]^2</f>
        <v>367.78404216258718</v>
      </c>
      <c r="G72" s="19">
        <f>$J$5+$J$4*Таблица3[[#This Row],[Цена нефти Brent (x)]]+$J$6</f>
        <v>69.185097566175813</v>
      </c>
      <c r="H72" s="19">
        <f>(Таблица3[[#This Row],[Цена USD_RUB (y)]]-Таблица3[[#This Row],[Оценка Y]])^2</f>
        <v>1.0326673865102085</v>
      </c>
    </row>
    <row r="73" spans="1:8" x14ac:dyDescent="0.35">
      <c r="A73" s="8">
        <v>68.686000000000007</v>
      </c>
      <c r="B73" s="8">
        <v>42.3</v>
      </c>
      <c r="C73" s="8">
        <f>Таблица3[[#This Row],[Цена USD_RUB (y)]]-$J$1</f>
        <v>3.8972149051490277</v>
      </c>
      <c r="D73" s="8">
        <f>Таблица3[[#This Row],[Цена нефти Brent (x)]]-$J$2</f>
        <v>-15.607696476964776</v>
      </c>
      <c r="E73" s="8">
        <f>Таблица3[[#This Row],[Yi-Ymean]]*Таблица3[[#This Row],[Xi-Xmean]]</f>
        <v>-60.826547345069095</v>
      </c>
      <c r="F73" s="8">
        <f>Таблица3[[#This Row],[Xi-Xmean]]^2</f>
        <v>243.60018931705866</v>
      </c>
      <c r="G73" s="19">
        <f>$J$5+$J$4*Таблица3[[#This Row],[Цена нефти Brent (x)]]+$J$6</f>
        <v>68.366707539955442</v>
      </c>
      <c r="H73" s="19">
        <f>(Таблица3[[#This Row],[Цена USD_RUB (y)]]-Таблица3[[#This Row],[Оценка Y]])^2</f>
        <v>0.10194767504131015</v>
      </c>
    </row>
    <row r="74" spans="1:8" x14ac:dyDescent="0.35">
      <c r="A74" s="8">
        <v>70.144499999999994</v>
      </c>
      <c r="B74" s="8">
        <v>35.33</v>
      </c>
      <c r="C74" s="8">
        <f>Таблица3[[#This Row],[Цена USD_RUB (y)]]-$J$1</f>
        <v>5.3557149051490143</v>
      </c>
      <c r="D74" s="8">
        <f>Таблица3[[#This Row],[Цена нефти Brent (x)]]-$J$2</f>
        <v>-22.577696476964775</v>
      </c>
      <c r="E74" s="8">
        <f>Таблица3[[#This Row],[Yi-Ymean]]*Таблица3[[#This Row],[Xi-Xmean]]</f>
        <v>-120.91970554561063</v>
      </c>
      <c r="F74" s="8">
        <f>Таблица3[[#This Row],[Xi-Xmean]]^2</f>
        <v>509.75237820594759</v>
      </c>
      <c r="G74" s="19">
        <f>$J$5+$J$4*Таблица3[[#This Row],[Цена нефти Brent (x)]]+$J$6</f>
        <v>69.964516638766654</v>
      </c>
      <c r="H74" s="19">
        <f>(Таблица3[[#This Row],[Цена USD_RUB (y)]]-Таблица3[[#This Row],[Оценка Y]])^2</f>
        <v>3.2394010320851006E-2</v>
      </c>
    </row>
    <row r="75" spans="1:8" x14ac:dyDescent="0.35">
      <c r="A75" s="8">
        <v>71.612300000000005</v>
      </c>
      <c r="B75" s="8">
        <v>35.130000000000003</v>
      </c>
      <c r="C75" s="8">
        <f>Таблица3[[#This Row],[Цена USD_RUB (y)]]-$J$1</f>
        <v>6.8235149051490254</v>
      </c>
      <c r="D75" s="8">
        <f>Таблица3[[#This Row],[Цена нефти Brent (x)]]-$J$2</f>
        <v>-22.777696476964771</v>
      </c>
      <c r="E75" s="8">
        <f>Таблица3[[#This Row],[Yi-Ymean]]*Таблица3[[#This Row],[Xi-Xmean]]</f>
        <v>-155.42395141552956</v>
      </c>
      <c r="F75" s="8">
        <f>Таблица3[[#This Row],[Xi-Xmean]]^2</f>
        <v>518.82345679673335</v>
      </c>
      <c r="G75" s="19">
        <f>$J$5+$J$4*Таблица3[[#This Row],[Цена нефти Brent (x)]]+$J$6</f>
        <v>70.010364819507288</v>
      </c>
      <c r="H75" s="19">
        <f>(Таблица3[[#This Row],[Цена USD_RUB (y)]]-Таблица3[[#This Row],[Оценка Y]])^2</f>
        <v>2.5661963225002333</v>
      </c>
    </row>
    <row r="76" spans="1:8" x14ac:dyDescent="0.35">
      <c r="A76" s="8">
        <v>73.616</v>
      </c>
      <c r="B76" s="8">
        <v>32.5</v>
      </c>
      <c r="C76" s="8">
        <f>Таблица3[[#This Row],[Цена USD_RUB (y)]]-$J$1</f>
        <v>8.8272149051490203</v>
      </c>
      <c r="D76" s="8">
        <f>Таблица3[[#This Row],[Цена нефти Brent (x)]]-$J$2</f>
        <v>-25.407696476964773</v>
      </c>
      <c r="E76" s="8">
        <f>Таблица3[[#This Row],[Yi-Ymean]]*Таблица3[[#This Row],[Xi-Xmean]]</f>
        <v>-224.27919704696569</v>
      </c>
      <c r="F76" s="8">
        <f>Таблица3[[#This Row],[Xi-Xmean]]^2</f>
        <v>645.55104026556819</v>
      </c>
      <c r="G76" s="19">
        <f>$J$5+$J$4*Таблица3[[#This Row],[Цена нефти Brent (x)]]+$J$6</f>
        <v>70.613268396246681</v>
      </c>
      <c r="H76" s="19">
        <f>(Таблица3[[#This Row],[Цена USD_RUB (y)]]-Таблица3[[#This Row],[Оценка Y]])^2</f>
        <v>9.0163970841789745</v>
      </c>
    </row>
    <row r="77" spans="1:8" x14ac:dyDescent="0.35">
      <c r="A77" s="8">
        <v>73.426699999999997</v>
      </c>
      <c r="B77" s="8">
        <v>30.97</v>
      </c>
      <c r="C77" s="8">
        <f>Таблица3[[#This Row],[Цена USD_RUB (y)]]-$J$1</f>
        <v>8.6379149051490174</v>
      </c>
      <c r="D77" s="8">
        <f>Таблица3[[#This Row],[Цена нефти Brent (x)]]-$J$2</f>
        <v>-26.937696476964774</v>
      </c>
      <c r="E77" s="8">
        <f>Таблица3[[#This Row],[Yi-Ymean]]*Таблица3[[#This Row],[Xi-Xmean]]</f>
        <v>-232.68552990875421</v>
      </c>
      <c r="F77" s="8">
        <f>Таблица3[[#This Row],[Xi-Xmean]]^2</f>
        <v>725.63949148508038</v>
      </c>
      <c r="G77" s="19">
        <f>$J$5+$J$4*Таблица3[[#This Row],[Цена нефти Brent (x)]]+$J$6</f>
        <v>70.96400697891255</v>
      </c>
      <c r="H77" s="19">
        <f>(Таблица3[[#This Row],[Цена USD_RUB (y)]]-Таблица3[[#This Row],[Оценка Y]])^2</f>
        <v>6.064856916112813</v>
      </c>
    </row>
    <row r="78" spans="1:8" x14ac:dyDescent="0.35">
      <c r="A78" s="8">
        <v>74.381299999999996</v>
      </c>
      <c r="B78" s="8">
        <v>26.44</v>
      </c>
      <c r="C78" s="8">
        <f>Таблица3[[#This Row],[Цена USD_RUB (y)]]-$J$1</f>
        <v>9.5925149051490166</v>
      </c>
      <c r="D78" s="8">
        <f>Таблица3[[#This Row],[Цена нефти Brent (x)]]-$J$2</f>
        <v>-31.467696476964772</v>
      </c>
      <c r="E78" s="8">
        <f>Таблица3[[#This Row],[Yi-Ymean]]*Таблица3[[#This Row],[Xi-Xmean]]</f>
        <v>-301.85434748598976</v>
      </c>
      <c r="F78" s="8">
        <f>Таблица3[[#This Row],[Xi-Xmean]]^2</f>
        <v>990.2159215663811</v>
      </c>
      <c r="G78" s="19">
        <f>$J$5+$J$4*Таблица3[[#This Row],[Цена нефти Brent (x)]]+$J$6</f>
        <v>72.002468272687992</v>
      </c>
      <c r="H78" s="19">
        <f>(Таблица3[[#This Row],[Цена USD_RUB (y)]]-Таблица3[[#This Row],[Оценка Y]])^2</f>
        <v>5.6588403868662143</v>
      </c>
    </row>
    <row r="79" spans="1:8" x14ac:dyDescent="0.35">
      <c r="A79" s="8">
        <v>74.565100000000001</v>
      </c>
      <c r="B79" s="8">
        <v>21.44</v>
      </c>
      <c r="C79" s="8">
        <f>Таблица3[[#This Row],[Цена USD_RUB (y)]]-$J$1</f>
        <v>9.7763149051490217</v>
      </c>
      <c r="D79" s="8">
        <f>Таблица3[[#This Row],[Цена нефти Brent (x)]]-$J$2</f>
        <v>-36.467696476964775</v>
      </c>
      <c r="E79" s="8">
        <f>Таблица3[[#This Row],[Yi-Ymean]]*Таблица3[[#This Row],[Xi-Xmean]]</f>
        <v>-356.5196846242012</v>
      </c>
      <c r="F79" s="8">
        <f>Таблица3[[#This Row],[Xi-Xmean]]^2</f>
        <v>1329.8928863360291</v>
      </c>
      <c r="G79" s="19">
        <f>$J$5+$J$4*Таблица3[[#This Row],[Цена нефти Brent (x)]]+$J$6</f>
        <v>73.148672791203936</v>
      </c>
      <c r="H79" s="19">
        <f>(Таблица3[[#This Row],[Цена USD_RUB (y)]]-Таблица3[[#This Row],[Оценка Y]])^2</f>
        <v>2.0062660378178125</v>
      </c>
    </row>
    <row r="80" spans="1:8" x14ac:dyDescent="0.35">
      <c r="A80" s="8">
        <v>73.957999999999998</v>
      </c>
      <c r="B80" s="8">
        <v>28.08</v>
      </c>
      <c r="C80" s="8">
        <f>Таблица3[[#This Row],[Цена USD_RUB (y)]]-$J$1</f>
        <v>9.169214905149019</v>
      </c>
      <c r="D80" s="8">
        <f>Таблица3[[#This Row],[Цена нефти Brent (x)]]-$J$2</f>
        <v>-29.827696476964775</v>
      </c>
      <c r="E80" s="8">
        <f>Таблица3[[#This Row],[Yi-Ymean]]*Таблица3[[#This Row],[Xi-Xmean]]</f>
        <v>-273.49655912284629</v>
      </c>
      <c r="F80" s="8">
        <f>Таблица3[[#This Row],[Xi-Xmean]]^2</f>
        <v>889.69147712193683</v>
      </c>
      <c r="G80" s="19">
        <f>$J$5+$J$4*Таблица3[[#This Row],[Цена нефти Brent (x)]]+$J$6</f>
        <v>71.626513190614773</v>
      </c>
      <c r="H80" s="19">
        <f>(Таблица3[[#This Row],[Цена USD_RUB (y)]]-Таблица3[[#This Row],[Оценка Y]])^2</f>
        <v>5.4358307423372985</v>
      </c>
    </row>
    <row r="81" spans="1:8" x14ac:dyDescent="0.35">
      <c r="A81" s="8">
        <v>73.752300000000005</v>
      </c>
      <c r="B81" s="8">
        <v>31.48</v>
      </c>
      <c r="C81" s="8">
        <f>Таблица3[[#This Row],[Цена USD_RUB (y)]]-$J$1</f>
        <v>8.9635149051490259</v>
      </c>
      <c r="D81" s="8">
        <f>Таблица3[[#This Row],[Цена нефти Brent (x)]]-$J$2</f>
        <v>-26.427696476964773</v>
      </c>
      <c r="E81" s="8">
        <f>Таблица3[[#This Row],[Yi-Ymean]]*Таблица3[[#This Row],[Xi-Xmean]]</f>
        <v>-236.88505128002814</v>
      </c>
      <c r="F81" s="8">
        <f>Таблица3[[#This Row],[Xi-Xmean]]^2</f>
        <v>698.42314107857624</v>
      </c>
      <c r="G81" s="19">
        <f>$J$5+$J$4*Таблица3[[#This Row],[Цена нефти Brent (x)]]+$J$6</f>
        <v>70.847094118023932</v>
      </c>
      <c r="H81" s="19">
        <f>(Таблица3[[#This Row],[Цена USD_RUB (y)]]-Таблица3[[#This Row],[Оценка Y]])^2</f>
        <v>8.4402212166683732</v>
      </c>
    </row>
    <row r="82" spans="1:8" x14ac:dyDescent="0.35">
      <c r="A82" s="8">
        <v>76.491799999999998</v>
      </c>
      <c r="B82" s="8">
        <v>34.11</v>
      </c>
      <c r="C82" s="8">
        <f>Таблица3[[#This Row],[Цена USD_RUB (y)]]-$J$1</f>
        <v>11.703014905149018</v>
      </c>
      <c r="D82" s="8">
        <f>Таблица3[[#This Row],[Цена нефти Brent (x)]]-$J$2</f>
        <v>-23.797696476964774</v>
      </c>
      <c r="E82" s="8">
        <f>Таблица3[[#This Row],[Yi-Ymean]]*Таблица3[[#This Row],[Xi-Xmean]]</f>
        <v>-278.50479657813105</v>
      </c>
      <c r="F82" s="8">
        <f>Таблица3[[#This Row],[Xi-Xmean]]^2</f>
        <v>566.33035760974155</v>
      </c>
      <c r="G82" s="19">
        <f>$J$5+$J$4*Таблица3[[#This Row],[Цена нефти Brent (x)]]+$J$6</f>
        <v>70.244190541284553</v>
      </c>
      <c r="H82" s="19">
        <f>(Таблица3[[#This Row],[Цена USD_RUB (y)]]-Таблица3[[#This Row],[Оценка Y]])^2</f>
        <v>39.032623948630693</v>
      </c>
    </row>
    <row r="83" spans="1:8" x14ac:dyDescent="0.35">
      <c r="A83" s="8">
        <v>78.812200000000004</v>
      </c>
      <c r="B83" s="8">
        <v>24.93</v>
      </c>
      <c r="C83" s="8">
        <f>Таблица3[[#This Row],[Цена USD_RUB (y)]]-$J$1</f>
        <v>14.023414905149025</v>
      </c>
      <c r="D83" s="8">
        <f>Таблица3[[#This Row],[Цена нефти Brent (x)]]-$J$2</f>
        <v>-32.977696476964773</v>
      </c>
      <c r="E83" s="8">
        <f>Таблица3[[#This Row],[Yi-Ymean]]*Таблица3[[#This Row],[Xi-Xmean]]</f>
        <v>-462.45992031254826</v>
      </c>
      <c r="F83" s="8">
        <f>Таблица3[[#This Row],[Xi-Xmean]]^2</f>
        <v>1087.5284649268149</v>
      </c>
      <c r="G83" s="19">
        <f>$J$5+$J$4*Таблица3[[#This Row],[Цена нефти Brent (x)]]+$J$6</f>
        <v>72.34862203727981</v>
      </c>
      <c r="H83" s="19">
        <f>(Таблица3[[#This Row],[Цена USD_RUB (y)]]-Таблица3[[#This Row],[Оценка Y]])^2</f>
        <v>41.777840080162136</v>
      </c>
    </row>
    <row r="84" spans="1:8" x14ac:dyDescent="0.35">
      <c r="A84" s="8">
        <v>79.923599999999993</v>
      </c>
      <c r="B84" s="8">
        <v>26.98</v>
      </c>
      <c r="C84" s="8">
        <f>Таблица3[[#This Row],[Цена USD_RUB (y)]]-$J$1</f>
        <v>15.134814905149014</v>
      </c>
      <c r="D84" s="8">
        <f>Таблица3[[#This Row],[Цена нефти Brent (x)]]-$J$2</f>
        <v>-30.927696476964773</v>
      </c>
      <c r="E84" s="8">
        <f>Таблица3[[#This Row],[Yi-Ymean]]*Таблица3[[#This Row],[Xi-Xmean]]</f>
        <v>-468.08496162149106</v>
      </c>
      <c r="F84" s="8">
        <f>Таблица3[[#This Row],[Xi-Xmean]]^2</f>
        <v>956.52240937125919</v>
      </c>
      <c r="G84" s="19">
        <f>$J$5+$J$4*Таблица3[[#This Row],[Цена нефти Brent (x)]]+$J$6</f>
        <v>71.878678184688269</v>
      </c>
      <c r="H84" s="19">
        <f>(Таблица3[[#This Row],[Цена USD_RUB (y)]]-Таблица3[[#This Row],[Оценка Y]])^2</f>
        <v>64.720767014478497</v>
      </c>
    </row>
    <row r="85" spans="1:8" x14ac:dyDescent="0.35">
      <c r="A85" s="8">
        <v>72.613299999999995</v>
      </c>
      <c r="B85" s="8">
        <v>33.85</v>
      </c>
      <c r="C85" s="8">
        <f>Таблица3[[#This Row],[Цена USD_RUB (y)]]-$J$1</f>
        <v>7.8245149051490159</v>
      </c>
      <c r="D85" s="8">
        <f>Таблица3[[#This Row],[Цена нефти Brent (x)]]-$J$2</f>
        <v>-24.057696476964772</v>
      </c>
      <c r="E85" s="8">
        <f>Таблица3[[#This Row],[Yi-Ymean]]*Таблица3[[#This Row],[Xi-Xmean]]</f>
        <v>-188.23980466756183</v>
      </c>
      <c r="F85" s="8">
        <f>Таблица3[[#This Row],[Xi-Xmean]]^2</f>
        <v>578.77275977776321</v>
      </c>
      <c r="G85" s="19">
        <f>$J$5+$J$4*Таблица3[[#This Row],[Цена нефти Brent (x)]]+$J$6</f>
        <v>70.303793176247368</v>
      </c>
      <c r="H85" s="19">
        <f>(Таблица3[[#This Row],[Цена USD_RUB (y)]]-Таблица3[[#This Row],[Оценка Y]])^2</f>
        <v>5.3338217689599512</v>
      </c>
    </row>
    <row r="86" spans="1:8" x14ac:dyDescent="0.35">
      <c r="A86" s="8">
        <v>68.5685</v>
      </c>
      <c r="B86" s="8">
        <v>45.27</v>
      </c>
      <c r="C86" s="8">
        <f>Таблица3[[#This Row],[Цена USD_RUB (y)]]-$J$1</f>
        <v>3.7797149051490209</v>
      </c>
      <c r="D86" s="8">
        <f>Таблица3[[#This Row],[Цена нефти Brent (x)]]-$J$2</f>
        <v>-12.63769647696477</v>
      </c>
      <c r="E86" s="8">
        <f>Таблица3[[#This Row],[Yi-Ymean]]*Таблица3[[#This Row],[Xi-Xmean]]</f>
        <v>-47.766889740733014</v>
      </c>
      <c r="F86" s="8">
        <f>Таблица3[[#This Row],[Xi-Xmean]]^2</f>
        <v>159.71137224388775</v>
      </c>
      <c r="G86" s="19">
        <f>$J$5+$J$4*Таблица3[[#This Row],[Цена нефти Brent (x)]]+$J$6</f>
        <v>67.685862055956974</v>
      </c>
      <c r="H86" s="19">
        <f>(Таблица3[[#This Row],[Цена USD_RUB (y)]]-Таблица3[[#This Row],[Оценка Y]])^2</f>
        <v>0.77904974026449969</v>
      </c>
    </row>
    <row r="87" spans="1:8" x14ac:dyDescent="0.35">
      <c r="A87" s="8">
        <v>66.880600000000001</v>
      </c>
      <c r="B87" s="8">
        <v>50.52</v>
      </c>
      <c r="C87" s="8">
        <f>Таблица3[[#This Row],[Цена USD_RUB (y)]]-$J$1</f>
        <v>2.0918149051490218</v>
      </c>
      <c r="D87" s="8">
        <f>Таблица3[[#This Row],[Цена нефти Brent (x)]]-$J$2</f>
        <v>-7.3876964769647699</v>
      </c>
      <c r="E87" s="8">
        <f>Таблица3[[#This Row],[Yi-Ymean]]*Таблица3[[#This Row],[Xi-Xmean]]</f>
        <v>-15.453693605231823</v>
      </c>
      <c r="F87" s="8">
        <f>Таблица3[[#This Row],[Xi-Xmean]]^2</f>
        <v>54.578059235757671</v>
      </c>
      <c r="G87" s="19">
        <f>$J$5+$J$4*Таблица3[[#This Row],[Цена нефти Brent (x)]]+$J$6</f>
        <v>66.482347311515227</v>
      </c>
      <c r="H87" s="19">
        <f>(Таблица3[[#This Row],[Цена USD_RUB (y)]]-Таблица3[[#This Row],[Оценка Y]])^2</f>
        <v>0.15860520388535071</v>
      </c>
    </row>
    <row r="88" spans="1:8" x14ac:dyDescent="0.35">
      <c r="A88" s="8">
        <v>64.056100000000001</v>
      </c>
      <c r="B88" s="8">
        <v>58.5</v>
      </c>
      <c r="C88" s="8">
        <f>Таблица3[[#This Row],[Цена USD_RUB (y)]]-$J$1</f>
        <v>-0.73268509485097866</v>
      </c>
      <c r="D88" s="8">
        <f>Таблица3[[#This Row],[Цена нефти Brent (x)]]-$J$2</f>
        <v>0.59230352303522693</v>
      </c>
      <c r="E88" s="8">
        <f>Таблица3[[#This Row],[Yi-Ymean]]*Таблица3[[#This Row],[Xi-Xmean]]</f>
        <v>-0.43397196295563406</v>
      </c>
      <c r="F88" s="8">
        <f>Таблица3[[#This Row],[Xi-Xmean]]^2</f>
        <v>0.35082346339994158</v>
      </c>
      <c r="G88" s="19">
        <f>$J$5+$J$4*Таблица3[[#This Row],[Цена нефти Brent (x)]]+$J$6</f>
        <v>64.65300489996379</v>
      </c>
      <c r="H88" s="19">
        <f>(Таблица3[[#This Row],[Цена USD_RUB (y)]]-Таблица3[[#This Row],[Оценка Y]])^2</f>
        <v>0.35629545960078113</v>
      </c>
    </row>
    <row r="89" spans="1:8" x14ac:dyDescent="0.35">
      <c r="A89" s="8">
        <v>63.555599999999998</v>
      </c>
      <c r="B89" s="8">
        <v>57.32</v>
      </c>
      <c r="C89" s="8">
        <f>Таблица3[[#This Row],[Цена USD_RUB (y)]]-$J$1</f>
        <v>-1.233185094850981</v>
      </c>
      <c r="D89" s="8">
        <f>Таблица3[[#This Row],[Цена нефти Brent (x)]]-$J$2</f>
        <v>-0.58769647696477278</v>
      </c>
      <c r="E89" s="8">
        <f>Таблица3[[#This Row],[Yi-Ymean]]*Таблица3[[#This Row],[Xi-Xmean]]</f>
        <v>0.72473853568939073</v>
      </c>
      <c r="F89" s="8">
        <f>Таблица3[[#This Row],[Xi-Xmean]]^2</f>
        <v>0.34538714903680573</v>
      </c>
      <c r="G89" s="19">
        <f>$J$5+$J$4*Таблица3[[#This Row],[Цена нефти Brent (x)]]+$J$6</f>
        <v>64.92350916633356</v>
      </c>
      <c r="H89" s="19">
        <f>(Таблица3[[#This Row],[Цена USD_RUB (y)]]-Таблица3[[#This Row],[Оценка Y]])^2</f>
        <v>1.8711754873393784</v>
      </c>
    </row>
    <row r="90" spans="1:8" x14ac:dyDescent="0.35">
      <c r="A90" s="8">
        <v>64.11</v>
      </c>
      <c r="B90" s="8">
        <v>54.47</v>
      </c>
      <c r="C90" s="8">
        <f>Таблица3[[#This Row],[Цена USD_RUB (y)]]-$J$1</f>
        <v>-0.67878509485097993</v>
      </c>
      <c r="D90" s="8">
        <f>Таблица3[[#This Row],[Цена нефти Brent (x)]]-$J$2</f>
        <v>-3.4376964769647742</v>
      </c>
      <c r="E90" s="8">
        <f>Таблица3[[#This Row],[Yi-Ymean]]*Таблица3[[#This Row],[Xi-Xmean]]</f>
        <v>2.3334571291854136</v>
      </c>
      <c r="F90" s="8">
        <f>Таблица3[[#This Row],[Xi-Xmean]]^2</f>
        <v>11.81775706773602</v>
      </c>
      <c r="G90" s="19">
        <f>$J$5+$J$4*Таблица3[[#This Row],[Цена нефти Brent (x)]]+$J$6</f>
        <v>65.576845741887638</v>
      </c>
      <c r="H90" s="19">
        <f>(Таблица3[[#This Row],[Цена USD_RUB (y)]]-Таблица3[[#This Row],[Оценка Y]])^2</f>
        <v>2.1516364304938969</v>
      </c>
    </row>
    <row r="91" spans="1:8" x14ac:dyDescent="0.35">
      <c r="A91" s="8">
        <v>63.920299999999997</v>
      </c>
      <c r="B91" s="8">
        <v>58.16</v>
      </c>
      <c r="C91" s="8">
        <f>Таблица3[[#This Row],[Цена USD_RUB (y)]]-$J$1</f>
        <v>-0.86848509485098191</v>
      </c>
      <c r="D91" s="8">
        <f>Таблица3[[#This Row],[Цена нефти Brent (x)]]-$J$2</f>
        <v>0.25230352303522352</v>
      </c>
      <c r="E91" s="8">
        <f>Таблица3[[#This Row],[Yi-Ymean]]*Таблица3[[#This Row],[Xi-Xmean]]</f>
        <v>-0.21912184913448299</v>
      </c>
      <c r="F91" s="8">
        <f>Таблица3[[#This Row],[Xi-Xmean]]^2</f>
        <v>6.3657067735985562E-2</v>
      </c>
      <c r="G91" s="19">
        <f>$J$5+$J$4*Таблица3[[#This Row],[Цена нефти Brent (x)]]+$J$6</f>
        <v>64.730946807222878</v>
      </c>
      <c r="H91" s="19">
        <f>(Таблица3[[#This Row],[Цена USD_RUB (y)]]-Таблица3[[#This Row],[Оценка Y]])^2</f>
        <v>0.65714824606065037</v>
      </c>
    </row>
    <row r="92" spans="1:8" x14ac:dyDescent="0.35">
      <c r="A92" s="8">
        <v>62.085700000000003</v>
      </c>
      <c r="B92" s="8">
        <v>60.69</v>
      </c>
      <c r="C92" s="8">
        <f>Таблица3[[#This Row],[Цена USD_RUB (y)]]-$J$1</f>
        <v>-2.7030850948509766</v>
      </c>
      <c r="D92" s="8">
        <f>Таблица3[[#This Row],[Цена нефти Brent (x)]]-$J$2</f>
        <v>2.7823035230352247</v>
      </c>
      <c r="E92" s="8">
        <f>Таблица3[[#This Row],[Yi-Ymean]]*Таблица3[[#This Row],[Xi-Xmean]]</f>
        <v>-7.5208031824678763</v>
      </c>
      <c r="F92" s="8">
        <f>Таблица3[[#This Row],[Xi-Xmean]]^2</f>
        <v>7.7412128942942227</v>
      </c>
      <c r="G92" s="19">
        <f>$J$5+$J$4*Таблица3[[#This Row],[Цена нефти Brent (x)]]+$J$6</f>
        <v>64.150967320853809</v>
      </c>
      <c r="H92" s="19">
        <f>(Таблица3[[#This Row],[Цена USD_RUB (y)]]-Таблица3[[#This Row],[Оценка Y]])^2</f>
        <v>4.2653291065866581</v>
      </c>
    </row>
    <row r="93" spans="1:8" x14ac:dyDescent="0.35">
      <c r="A93" s="8">
        <v>61.557299999999998</v>
      </c>
      <c r="B93" s="8">
        <v>64.849999999999994</v>
      </c>
      <c r="C93" s="8">
        <f>Таблица3[[#This Row],[Цена USD_RUB (y)]]-$J$1</f>
        <v>-3.2314850948509815</v>
      </c>
      <c r="D93" s="8">
        <f>Таблица3[[#This Row],[Цена нефти Brent (x)]]-$J$2</f>
        <v>6.9423035230352212</v>
      </c>
      <c r="E93" s="8">
        <f>Таблица3[[#This Row],[Yi-Ymean]]*Таблица3[[#This Row],[Xi-Xmean]]</f>
        <v>-22.433950358619775</v>
      </c>
      <c r="F93" s="8">
        <f>Таблица3[[#This Row],[Xi-Xmean]]^2</f>
        <v>48.195578205947243</v>
      </c>
      <c r="G93" s="19">
        <f>$J$5+$J$4*Таблица3[[#This Row],[Цена нефти Brent (x)]]+$J$6</f>
        <v>63.197325161448553</v>
      </c>
      <c r="H93" s="19">
        <f>(Таблица3[[#This Row],[Цена USD_RUB (y)]]-Таблица3[[#This Row],[Оценка Y]])^2</f>
        <v>2.6896825301843603</v>
      </c>
    </row>
    <row r="94" spans="1:8" x14ac:dyDescent="0.35">
      <c r="A94" s="8">
        <v>61.0548</v>
      </c>
      <c r="B94" s="8">
        <v>64.98</v>
      </c>
      <c r="C94" s="8">
        <f>Таблица3[[#This Row],[Цена USD_RUB (y)]]-$J$1</f>
        <v>-3.7339850948509792</v>
      </c>
      <c r="D94" s="8">
        <f>Таблица3[[#This Row],[Цена нефти Brent (x)]]-$J$2</f>
        <v>7.0723035230352309</v>
      </c>
      <c r="E94" s="8">
        <f>Таблица3[[#This Row],[Yi-Ymean]]*Таблица3[[#This Row],[Xi-Xmean]]</f>
        <v>-26.40787594127562</v>
      </c>
      <c r="F94" s="8">
        <f>Таблица3[[#This Row],[Xi-Xmean]]^2</f>
        <v>50.017477121936537</v>
      </c>
      <c r="G94" s="19">
        <f>$J$5+$J$4*Таблица3[[#This Row],[Цена нефти Brent (x)]]+$J$6</f>
        <v>63.167523843967139</v>
      </c>
      <c r="H94" s="19">
        <f>(Таблица3[[#This Row],[Цена USD_RUB (y)]]-Таблица3[[#This Row],[Оценка Y]])^2</f>
        <v>4.4636020408672827</v>
      </c>
    </row>
    <row r="95" spans="1:8" x14ac:dyDescent="0.35">
      <c r="A95" s="8">
        <v>62.092199999999998</v>
      </c>
      <c r="B95" s="8">
        <v>68.599999999999994</v>
      </c>
      <c r="C95" s="8">
        <f>Таблица3[[#This Row],[Цена USD_RUB (y)]]-$J$1</f>
        <v>-2.6965850948509811</v>
      </c>
      <c r="D95" s="8">
        <f>Таблица3[[#This Row],[Цена нефти Brent (x)]]-$J$2</f>
        <v>10.692303523035221</v>
      </c>
      <c r="E95" s="8">
        <f>Таблица3[[#This Row],[Yi-Ymean]]*Таблица3[[#This Row],[Xi-Xmean]]</f>
        <v>-28.832706309839413</v>
      </c>
      <c r="F95" s="8">
        <f>Таблица3[[#This Row],[Xi-Xmean]]^2</f>
        <v>114.32535462871141</v>
      </c>
      <c r="G95" s="19">
        <f>$J$5+$J$4*Таблица3[[#This Row],[Цена нефти Brent (x)]]+$J$6</f>
        <v>62.337671772561599</v>
      </c>
      <c r="H95" s="19">
        <f>(Таблица3[[#This Row],[Цена USD_RUB (y)]]-Таблица3[[#This Row],[Оценка Y]])^2</f>
        <v>6.0256391124534216E-2</v>
      </c>
    </row>
    <row r="96" spans="1:8" x14ac:dyDescent="0.35">
      <c r="A96" s="8">
        <v>62.033200000000001</v>
      </c>
      <c r="B96" s="8">
        <v>68.16</v>
      </c>
      <c r="C96" s="8">
        <f>Таблица3[[#This Row],[Цена USD_RUB (y)]]-$J$1</f>
        <v>-2.7555850948509786</v>
      </c>
      <c r="D96" s="8">
        <f>Таблица3[[#This Row],[Цена нефти Brent (x)]]-$J$2</f>
        <v>10.252303523035224</v>
      </c>
      <c r="E96" s="8">
        <f>Таблица3[[#This Row],[Yi-Ymean]]*Таблица3[[#This Row],[Xi-Xmean]]</f>
        <v>-28.251094775964038</v>
      </c>
      <c r="F96" s="8">
        <f>Таблица3[[#This Row],[Xi-Xmean]]^2</f>
        <v>105.10972752844046</v>
      </c>
      <c r="G96" s="19">
        <f>$J$5+$J$4*Таблица3[[#This Row],[Цена нефти Brent (x)]]+$J$6</f>
        <v>62.438537770191004</v>
      </c>
      <c r="H96" s="19">
        <f>(Таблица3[[#This Row],[Цена USD_RUB (y)]]-Таблица3[[#This Row],[Оценка Y]])^2</f>
        <v>0.16429870794341492</v>
      </c>
    </row>
    <row r="97" spans="1:8" x14ac:dyDescent="0.35">
      <c r="A97" s="8">
        <v>62.263399999999997</v>
      </c>
      <c r="B97" s="8">
        <v>66.14</v>
      </c>
      <c r="C97" s="8">
        <f>Таблица3[[#This Row],[Цена USD_RUB (y)]]-$J$1</f>
        <v>-2.5253850948509822</v>
      </c>
      <c r="D97" s="8">
        <f>Таблица3[[#This Row],[Цена нефти Brent (x)]]-$J$2</f>
        <v>8.2323035230352275</v>
      </c>
      <c r="E97" s="8">
        <f>Таблица3[[#This Row],[Yi-Ymean]]*Таблица3[[#This Row],[Xi-Xmean]]</f>
        <v>-20.789736613362393</v>
      </c>
      <c r="F97" s="8">
        <f>Таблица3[[#This Row],[Xi-Xmean]]^2</f>
        <v>67.770821295378212</v>
      </c>
      <c r="G97" s="19">
        <f>$J$5+$J$4*Таблица3[[#This Row],[Цена нефти Brent (x)]]+$J$6</f>
        <v>62.901604395671441</v>
      </c>
      <c r="H97" s="19">
        <f>(Таблица3[[#This Row],[Цена USD_RUB (y)]]-Таблица3[[#This Row],[Оценка Y]])^2</f>
        <v>0.40730485065435312</v>
      </c>
    </row>
    <row r="98" spans="1:8" x14ac:dyDescent="0.35">
      <c r="A98" s="8">
        <v>62.862400000000001</v>
      </c>
      <c r="B98" s="8">
        <v>65.22</v>
      </c>
      <c r="C98" s="8">
        <f>Таблица3[[#This Row],[Цена USD_RUB (y)]]-$J$1</f>
        <v>-1.9263850948509784</v>
      </c>
      <c r="D98" s="8">
        <f>Таблица3[[#This Row],[Цена нефти Brent (x)]]-$J$2</f>
        <v>7.3123035230352258</v>
      </c>
      <c r="E98" s="8">
        <f>Таблица3[[#This Row],[Yi-Ymean]]*Таблица3[[#This Row],[Xi-Xmean]]</f>
        <v>-14.086312515801357</v>
      </c>
      <c r="F98" s="8">
        <f>Таблица3[[#This Row],[Xi-Xmean]]^2</f>
        <v>53.469782812993373</v>
      </c>
      <c r="G98" s="19">
        <f>$J$5+$J$4*Таблица3[[#This Row],[Цена нефти Brent (x)]]+$J$6</f>
        <v>63.112506027078375</v>
      </c>
      <c r="H98" s="19">
        <f>(Таблица3[[#This Row],[Цена USD_RUB (y)]]-Таблица3[[#This Row],[Оценка Y]])^2</f>
        <v>6.2553024780928307E-2</v>
      </c>
    </row>
    <row r="99" spans="1:8" x14ac:dyDescent="0.35">
      <c r="A99" s="8">
        <v>63.753300000000003</v>
      </c>
      <c r="B99" s="8">
        <v>64.39</v>
      </c>
      <c r="C99" s="8">
        <f>Таблица3[[#This Row],[Цена USD_RUB (y)]]-$J$1</f>
        <v>-1.0354850948509764</v>
      </c>
      <c r="D99" s="8">
        <f>Таблица3[[#This Row],[Цена нефти Brent (x)]]-$J$2</f>
        <v>6.4823035230352275</v>
      </c>
      <c r="E99" s="8">
        <f>Таблица3[[#This Row],[Yi-Ymean]]*Таблица3[[#This Row],[Xi-Xmean]]</f>
        <v>-6.712328678402951</v>
      </c>
      <c r="F99" s="8">
        <f>Таблица3[[#This Row],[Xi-Xmean]]^2</f>
        <v>42.020258964754923</v>
      </c>
      <c r="G99" s="19">
        <f>$J$5+$J$4*Таблица3[[#This Row],[Цена нефти Brent (x)]]+$J$6</f>
        <v>63.302775977152017</v>
      </c>
      <c r="H99" s="19">
        <f>(Таблица3[[#This Row],[Цена USD_RUB (y)]]-Таблица3[[#This Row],[Оценка Y]])^2</f>
        <v>0.20297189516313291</v>
      </c>
    </row>
    <row r="100" spans="1:8" x14ac:dyDescent="0.35">
      <c r="A100" s="8">
        <v>64.319500000000005</v>
      </c>
      <c r="B100" s="8">
        <v>62.43</v>
      </c>
      <c r="C100" s="8">
        <f>Таблица3[[#This Row],[Цена USD_RUB (y)]]-$J$1</f>
        <v>-0.46928509485097436</v>
      </c>
      <c r="D100" s="8">
        <f>Таблица3[[#This Row],[Цена нефти Brent (x)]]-$J$2</f>
        <v>4.5223035230352266</v>
      </c>
      <c r="E100" s="8">
        <f>Таблица3[[#This Row],[Yi-Ymean]]*Таблица3[[#This Row],[Xi-Xmean]]</f>
        <v>-2.122249637752482</v>
      </c>
      <c r="F100" s="8">
        <f>Таблица3[[#This Row],[Xi-Xmean]]^2</f>
        <v>20.451229154456822</v>
      </c>
      <c r="G100" s="19">
        <f>$J$5+$J$4*Таблица3[[#This Row],[Цена нефти Brent (x)]]+$J$6</f>
        <v>63.752088148410266</v>
      </c>
      <c r="H100" s="19">
        <f>(Таблица3[[#This Row],[Цена USD_RUB (y)]]-Таблица3[[#This Row],[Оценка Y]])^2</f>
        <v>0.32195620932449609</v>
      </c>
    </row>
    <row r="101" spans="1:8" x14ac:dyDescent="0.35">
      <c r="A101" s="8">
        <v>63.862299999999998</v>
      </c>
      <c r="B101" s="8">
        <v>63.39</v>
      </c>
      <c r="C101" s="8">
        <f>Таблица3[[#This Row],[Цена USD_RUB (y)]]-$J$1</f>
        <v>-0.92648509485098174</v>
      </c>
      <c r="D101" s="8">
        <f>Таблица3[[#This Row],[Цена нефти Brent (x)]]-$J$2</f>
        <v>5.4823035230352275</v>
      </c>
      <c r="E101" s="8">
        <f>Таблица3[[#This Row],[Yi-Ymean]]*Таблица3[[#This Row],[Xi-Xmean]]</f>
        <v>-5.0792724995411644</v>
      </c>
      <c r="F101" s="8">
        <f>Таблица3[[#This Row],[Xi-Xmean]]^2</f>
        <v>30.055651918684468</v>
      </c>
      <c r="G101" s="19">
        <f>$J$5+$J$4*Таблица3[[#This Row],[Цена нефти Brent (x)]]+$J$6</f>
        <v>63.53201688085521</v>
      </c>
      <c r="H101" s="19">
        <f>(Таблица3[[#This Row],[Цена USD_RUB (y)]]-Таблица3[[#This Row],[Оценка Y]])^2</f>
        <v>0.10908693879201017</v>
      </c>
    </row>
    <row r="102" spans="1:8" x14ac:dyDescent="0.35">
      <c r="A102" s="8">
        <v>63.762799999999999</v>
      </c>
      <c r="B102" s="8">
        <v>63.3</v>
      </c>
      <c r="C102" s="8">
        <f>Таблица3[[#This Row],[Цена USD_RUB (y)]]-$J$1</f>
        <v>-1.0259850948509808</v>
      </c>
      <c r="D102" s="8">
        <f>Таблица3[[#This Row],[Цена нефти Brent (x)]]-$J$2</f>
        <v>5.3923035230352241</v>
      </c>
      <c r="E102" s="8">
        <f>Таблица3[[#This Row],[Yi-Ymean]]*Таблица3[[#This Row],[Xi-Xmean]]</f>
        <v>-5.5324230415465721</v>
      </c>
      <c r="F102" s="8">
        <f>Таблица3[[#This Row],[Xi-Xmean]]^2</f>
        <v>29.07693728453809</v>
      </c>
      <c r="G102" s="19">
        <f>$J$5+$J$4*Таблица3[[#This Row],[Цена нефти Brent (x)]]+$J$6</f>
        <v>63.552648562188494</v>
      </c>
      <c r="H102" s="19">
        <f>(Таблица3[[#This Row],[Цена USD_RUB (y)]]-Таблица3[[#This Row],[Оценка Y]])^2</f>
        <v>4.416362681424249E-2</v>
      </c>
    </row>
    <row r="103" spans="1:8" x14ac:dyDescent="0.35">
      <c r="A103" s="8">
        <v>63.804600000000001</v>
      </c>
      <c r="B103" s="8">
        <v>62.51</v>
      </c>
      <c r="C103" s="8">
        <f>Таблица3[[#This Row],[Цена USD_RUB (y)]]-$J$1</f>
        <v>-0.98418509485097871</v>
      </c>
      <c r="D103" s="8">
        <f>Таблица3[[#This Row],[Цена нефти Brent (x)]]-$J$2</f>
        <v>4.6023035230352249</v>
      </c>
      <c r="E103" s="8">
        <f>Таблица3[[#This Row],[Yi-Ymean]]*Таблица3[[#This Row],[Xi-Xmean]]</f>
        <v>-4.5295185293514164</v>
      </c>
      <c r="F103" s="8">
        <f>Таблица3[[#This Row],[Xi-Xmean]]^2</f>
        <v>21.181197718142442</v>
      </c>
      <c r="G103" s="19">
        <f>$J$5+$J$4*Таблица3[[#This Row],[Цена нефти Brent (x)]]+$J$6</f>
        <v>63.733748876114014</v>
      </c>
      <c r="H103" s="19">
        <f>(Таблица3[[#This Row],[Цена USD_RUB (y)]]-Таблица3[[#This Row],[Оценка Y]])^2</f>
        <v>5.019881755907481E-3</v>
      </c>
    </row>
    <row r="104" spans="1:8" x14ac:dyDescent="0.35">
      <c r="A104" s="8">
        <v>63.5244</v>
      </c>
      <c r="B104" s="8">
        <v>61.69</v>
      </c>
      <c r="C104" s="8">
        <f>Таблица3[[#This Row],[Цена USD_RUB (y)]]-$J$1</f>
        <v>-1.2643850948509794</v>
      </c>
      <c r="D104" s="8">
        <f>Таблица3[[#This Row],[Цена нефти Brent (x)]]-$J$2</f>
        <v>3.7823035230352247</v>
      </c>
      <c r="E104" s="8">
        <f>Таблица3[[#This Row],[Yi-Ymean]]*Таблица3[[#This Row],[Xi-Xmean]]</f>
        <v>-4.7822881987280859</v>
      </c>
      <c r="F104" s="8">
        <f>Таблица3[[#This Row],[Xi-Xmean]]^2</f>
        <v>14.305819940364673</v>
      </c>
      <c r="G104" s="19">
        <f>$J$5+$J$4*Таблица3[[#This Row],[Цена нефти Brent (x)]]+$J$6</f>
        <v>63.921726417150623</v>
      </c>
      <c r="H104" s="19">
        <f>(Таблица3[[#This Row],[Цена USD_RUB (y)]]-Таблица3[[#This Row],[Оценка Y]])^2</f>
        <v>0.15786828176575088</v>
      </c>
    </row>
    <row r="105" spans="1:8" x14ac:dyDescent="0.35">
      <c r="A105" s="8">
        <v>63.863900000000001</v>
      </c>
      <c r="B105" s="8">
        <v>62.02</v>
      </c>
      <c r="C105" s="8">
        <f>Таблица3[[#This Row],[Цена USD_RUB (y)]]-$J$1</f>
        <v>-0.92488509485097836</v>
      </c>
      <c r="D105" s="8">
        <f>Таблица3[[#This Row],[Цена нефти Brent (x)]]-$J$2</f>
        <v>4.1123035230352301</v>
      </c>
      <c r="E105" s="8">
        <f>Таблица3[[#This Row],[Yi-Ymean]]*Таблица3[[#This Row],[Xi-Xmean]]</f>
        <v>-3.8034082339584514</v>
      </c>
      <c r="F105" s="8">
        <f>Таблица3[[#This Row],[Xi-Xmean]]^2</f>
        <v>16.911040265567966</v>
      </c>
      <c r="G105" s="19">
        <f>$J$5+$J$4*Таблица3[[#This Row],[Цена нефти Brent (x)]]+$J$6</f>
        <v>63.846076918928574</v>
      </c>
      <c r="H105" s="19">
        <f>(Таблица3[[#This Row],[Цена USD_RUB (y)]]-Таблица3[[#This Row],[Оценка Y]])^2</f>
        <v>3.1766221887865329E-4</v>
      </c>
    </row>
    <row r="106" spans="1:8" x14ac:dyDescent="0.35">
      <c r="A106" s="8">
        <v>63.765099999999997</v>
      </c>
      <c r="B106" s="8">
        <v>59.42</v>
      </c>
      <c r="C106" s="8">
        <f>Таблица3[[#This Row],[Цена USD_RUB (y)]]-$J$1</f>
        <v>-1.0236850948509826</v>
      </c>
      <c r="D106" s="8">
        <f>Таблица3[[#This Row],[Цена нефти Brent (x)]]-$J$2</f>
        <v>1.5123035230352286</v>
      </c>
      <c r="E106" s="8">
        <f>Таблица3[[#This Row],[Yi-Ymean]]*Таблица3[[#This Row],[Xi-Xmean]]</f>
        <v>-1.5481225754217931</v>
      </c>
      <c r="F106" s="8">
        <f>Таблица3[[#This Row],[Xi-Xmean]]^2</f>
        <v>2.2870619457847643</v>
      </c>
      <c r="G106" s="19">
        <f>$J$5+$J$4*Таблица3[[#This Row],[Цена нефти Brent (x)]]+$J$6</f>
        <v>64.442103268556863</v>
      </c>
      <c r="H106" s="19">
        <f>(Таблица3[[#This Row],[Цена USD_RUB (y)]]-Таблица3[[#This Row],[Оценка Y]])^2</f>
        <v>0.45833342563668078</v>
      </c>
    </row>
    <row r="107" spans="1:8" x14ac:dyDescent="0.35">
      <c r="A107" s="8">
        <v>64.222399999999993</v>
      </c>
      <c r="B107" s="8">
        <v>60.51</v>
      </c>
      <c r="C107" s="8">
        <f>Таблица3[[#This Row],[Цена USD_RUB (y)]]-$J$1</f>
        <v>-0.56638509485098609</v>
      </c>
      <c r="D107" s="8">
        <f>Таблица3[[#This Row],[Цена нефти Brent (x)]]-$J$2</f>
        <v>2.6023035230352249</v>
      </c>
      <c r="E107" s="8">
        <f>Таблица3[[#This Row],[Yi-Ymean]]*Таблица3[[#This Row],[Xi-Xmean]]</f>
        <v>-1.4739059277253612</v>
      </c>
      <c r="F107" s="8">
        <f>Таблица3[[#This Row],[Xi-Xmean]]^2</f>
        <v>6.7719836260015436</v>
      </c>
      <c r="G107" s="19">
        <f>$J$5+$J$4*Таблица3[[#This Row],[Цена нефти Brent (x)]]+$J$6</f>
        <v>64.192230683520393</v>
      </c>
      <c r="H107" s="19">
        <f>(Таблица3[[#This Row],[Цена USD_RUB (y)]]-Таблица3[[#This Row],[Оценка Y]])^2</f>
        <v>9.1018765684630263E-4</v>
      </c>
    </row>
    <row r="108" spans="1:8" x14ac:dyDescent="0.35">
      <c r="A108" s="8">
        <v>64.628799999999998</v>
      </c>
      <c r="B108" s="8">
        <v>58.37</v>
      </c>
      <c r="C108" s="8">
        <f>Таблица3[[#This Row],[Цена USD_RUB (y)]]-$J$1</f>
        <v>-0.15998509485098111</v>
      </c>
      <c r="D108" s="8">
        <f>Таблица3[[#This Row],[Цена нефти Brent (x)]]-$J$2</f>
        <v>0.46230352303522437</v>
      </c>
      <c r="E108" s="8">
        <f>Таблица3[[#This Row],[Yi-Ymean]]*Таблица3[[#This Row],[Xi-Xmean]]</f>
        <v>-7.3961672982733109E-2</v>
      </c>
      <c r="F108" s="8">
        <f>Таблица3[[#This Row],[Xi-Xmean]]^2</f>
        <v>0.21372454741078023</v>
      </c>
      <c r="G108" s="19">
        <f>$J$5+$J$4*Таблица3[[#This Row],[Цена нефти Brent (x)]]+$J$6</f>
        <v>64.682806217445204</v>
      </c>
      <c r="H108" s="19">
        <f>(Таблица3[[#This Row],[Цена USD_RUB (y)]]-Таблица3[[#This Row],[Оценка Y]])^2</f>
        <v>2.9166715227388795E-3</v>
      </c>
    </row>
    <row r="109" spans="1:8" x14ac:dyDescent="0.35">
      <c r="A109" s="8">
        <v>64.684100000000001</v>
      </c>
      <c r="B109" s="8">
        <v>61.91</v>
      </c>
      <c r="C109" s="8">
        <f>Таблица3[[#This Row],[Цена USD_RUB (y)]]-$J$1</f>
        <v>-0.10468509485097854</v>
      </c>
      <c r="D109" s="8">
        <f>Таблица3[[#This Row],[Цена нефти Brent (x)]]-$J$2</f>
        <v>4.0023035230352235</v>
      </c>
      <c r="E109" s="8">
        <f>Таблица3[[#This Row],[Yi-Ymean]]*Таблица3[[#This Row],[Xi-Xmean]]</f>
        <v>-0.41898152393134797</v>
      </c>
      <c r="F109" s="8">
        <f>Таблица3[[#This Row],[Xi-Xmean]]^2</f>
        <v>16.018433490500161</v>
      </c>
      <c r="G109" s="19">
        <f>$J$5+$J$4*Таблица3[[#This Row],[Цена нефти Brent (x)]]+$J$6</f>
        <v>63.871293418335924</v>
      </c>
      <c r="H109" s="19">
        <f>(Таблица3[[#This Row],[Цена USD_RUB (y)]]-Таблица3[[#This Row],[Оценка Y]])^2</f>
        <v>0.6606545391964419</v>
      </c>
    </row>
    <row r="110" spans="1:8" x14ac:dyDescent="0.35">
      <c r="A110" s="8">
        <v>64.02</v>
      </c>
      <c r="B110" s="8">
        <v>64.28</v>
      </c>
      <c r="C110" s="8">
        <f>Таблица3[[#This Row],[Цена USD_RUB (y)]]-$J$1</f>
        <v>-0.76878509485098334</v>
      </c>
      <c r="D110" s="8">
        <f>Таблица3[[#This Row],[Цена нефти Brent (x)]]-$J$2</f>
        <v>6.3723035230352281</v>
      </c>
      <c r="E110" s="8">
        <f>Таблица3[[#This Row],[Yi-Ymean]]*Таблица3[[#This Row],[Xi-Xmean]]</f>
        <v>-4.8989319683758934</v>
      </c>
      <c r="F110" s="8">
        <f>Таблица3[[#This Row],[Xi-Xmean]]^2</f>
        <v>40.606252189687183</v>
      </c>
      <c r="G110" s="19">
        <f>$J$5+$J$4*Таблица3[[#This Row],[Цена нефти Brent (x)]]+$J$6</f>
        <v>63.327992476559373</v>
      </c>
      <c r="H110" s="19">
        <f>(Таблица3[[#This Row],[Цена USD_RUB (y)]]-Таблица3[[#This Row],[Оценка Y]])^2</f>
        <v>0.47887441249842394</v>
      </c>
    </row>
    <row r="111" spans="1:8" x14ac:dyDescent="0.35">
      <c r="A111" s="8">
        <v>64.340299999999999</v>
      </c>
      <c r="B111" s="8">
        <v>60.22</v>
      </c>
      <c r="C111" s="8">
        <f>Таблица3[[#This Row],[Цена USD_RUB (y)]]-$J$1</f>
        <v>-0.4484850948509802</v>
      </c>
      <c r="D111" s="8">
        <f>Таблица3[[#This Row],[Цена нефти Brent (x)]]-$J$2</f>
        <v>2.3123035230352258</v>
      </c>
      <c r="E111" s="8">
        <f>Таблица3[[#This Row],[Yi-Ymean]]*Таблица3[[#This Row],[Xi-Xmean]]</f>
        <v>-1.037033664852709</v>
      </c>
      <c r="F111" s="8">
        <f>Таблица3[[#This Row],[Xi-Xmean]]^2</f>
        <v>5.3467475826411173</v>
      </c>
      <c r="G111" s="19">
        <f>$J$5+$J$4*Таблица3[[#This Row],[Цена нефти Brent (x)]]+$J$6</f>
        <v>64.258710545594312</v>
      </c>
      <c r="H111" s="19">
        <f>(Таблица3[[#This Row],[Цена USD_RUB (y)]]-Таблица3[[#This Row],[Оценка Y]])^2</f>
        <v>6.6568390702177486E-3</v>
      </c>
    </row>
    <row r="112" spans="1:8" x14ac:dyDescent="0.35">
      <c r="A112" s="8">
        <v>65.728899999999996</v>
      </c>
      <c r="B112" s="8">
        <v>61.54</v>
      </c>
      <c r="C112" s="8">
        <f>Таблица3[[#This Row],[Цена USD_RUB (y)]]-$J$1</f>
        <v>0.94011490514901652</v>
      </c>
      <c r="D112" s="8">
        <f>Таблица3[[#This Row],[Цена нефти Brent (x)]]-$J$2</f>
        <v>3.6323035230352261</v>
      </c>
      <c r="E112" s="8">
        <f>Таблица3[[#This Row],[Yi-Ymean]]*Таблица3[[#This Row],[Xi-Xmean]]</f>
        <v>3.4147826820307001</v>
      </c>
      <c r="F112" s="8">
        <f>Таблица3[[#This Row],[Xi-Xmean]]^2</f>
        <v>13.193628883454116</v>
      </c>
      <c r="G112" s="19">
        <f>$J$5+$J$4*Таблица3[[#This Row],[Цена нефти Brent (x)]]+$J$6</f>
        <v>63.956112552706102</v>
      </c>
      <c r="H112" s="19">
        <f>(Таблица3[[#This Row],[Цена USD_RUB (y)]]-Таблица3[[#This Row],[Оценка Y]])^2</f>
        <v>3.1427753332827995</v>
      </c>
    </row>
    <row r="113" spans="1:8" x14ac:dyDescent="0.35">
      <c r="A113" s="8">
        <v>66.765699999999995</v>
      </c>
      <c r="B113" s="8">
        <v>60.43</v>
      </c>
      <c r="C113" s="8">
        <f>Таблица3[[#This Row],[Цена USD_RUB (y)]]-$J$1</f>
        <v>1.976914905149016</v>
      </c>
      <c r="D113" s="8">
        <f>Таблица3[[#This Row],[Цена нефти Brent (x)]]-$J$2</f>
        <v>2.5223035230352266</v>
      </c>
      <c r="E113" s="8">
        <f>Таблица3[[#This Row],[Yi-Ymean]]*Таблица3[[#This Row],[Xi-Xmean]]</f>
        <v>4.9863794299982143</v>
      </c>
      <c r="F113" s="8">
        <f>Таблица3[[#This Row],[Xi-Xmean]]^2</f>
        <v>6.3620150623159164</v>
      </c>
      <c r="G113" s="19">
        <f>$J$5+$J$4*Таблица3[[#This Row],[Цена нефти Brent (x)]]+$J$6</f>
        <v>64.210569955816638</v>
      </c>
      <c r="H113" s="19">
        <f>(Таблица3[[#This Row],[Цена USD_RUB (y)]]-Таблица3[[#This Row],[Оценка Y]])^2</f>
        <v>6.528689542688447</v>
      </c>
    </row>
    <row r="114" spans="1:8" x14ac:dyDescent="0.35">
      <c r="A114" s="8">
        <v>65.998999999999995</v>
      </c>
      <c r="B114" s="8">
        <v>59.34</v>
      </c>
      <c r="C114" s="8">
        <f>Таблица3[[#This Row],[Цена USD_RUB (y)]]-$J$1</f>
        <v>1.2102149051490159</v>
      </c>
      <c r="D114" s="8">
        <f>Таблица3[[#This Row],[Цена нефти Brent (x)]]-$J$2</f>
        <v>1.4323035230352303</v>
      </c>
      <c r="E114" s="8">
        <f>Таблица3[[#This Row],[Yi-Ymean]]*Таблица3[[#This Row],[Xi-Xmean]]</f>
        <v>1.7333950722746825</v>
      </c>
      <c r="F114" s="8">
        <f>Таблица3[[#This Row],[Xi-Xmean]]^2</f>
        <v>2.0514933820991326</v>
      </c>
      <c r="G114" s="19">
        <f>$J$5+$J$4*Таблица3[[#This Row],[Цена нефти Brent (x)]]+$J$6</f>
        <v>64.460442540853109</v>
      </c>
      <c r="H114" s="19">
        <f>(Таблица3[[#This Row],[Цена USD_RUB (y)]]-Таблица3[[#This Row],[Оценка Y]])^2</f>
        <v>2.3671590550965238</v>
      </c>
    </row>
    <row r="115" spans="1:8" x14ac:dyDescent="0.35">
      <c r="A115" s="8">
        <v>66.514799999999994</v>
      </c>
      <c r="B115" s="8">
        <v>58.64</v>
      </c>
      <c r="C115" s="8">
        <f>Таблица3[[#This Row],[Цена USD_RUB (y)]]-$J$1</f>
        <v>1.7260149051490146</v>
      </c>
      <c r="D115" s="8">
        <f>Таблица3[[#This Row],[Цена нефти Brent (x)]]-$J$2</f>
        <v>0.7323035230352275</v>
      </c>
      <c r="E115" s="8">
        <f>Таблица3[[#This Row],[Yi-Ymean]]*Таблица3[[#This Row],[Xi-Xmean]]</f>
        <v>1.2639667958519374</v>
      </c>
      <c r="F115" s="8">
        <f>Таблица3[[#This Row],[Xi-Xmean]]^2</f>
        <v>0.53626844984980593</v>
      </c>
      <c r="G115" s="19">
        <f>$J$5+$J$4*Таблица3[[#This Row],[Цена нефти Brent (x)]]+$J$6</f>
        <v>64.62091117344535</v>
      </c>
      <c r="H115" s="19">
        <f>(Таблица3[[#This Row],[Цена USD_RUB (y)]]-Таблица3[[#This Row],[Оценка Y]])^2</f>
        <v>3.5868148873485257</v>
      </c>
    </row>
    <row r="116" spans="1:8" x14ac:dyDescent="0.35">
      <c r="A116" s="8">
        <v>65.281599999999997</v>
      </c>
      <c r="B116" s="8">
        <v>58.53</v>
      </c>
      <c r="C116" s="8">
        <f>Таблица3[[#This Row],[Цена USD_RUB (y)]]-$J$1</f>
        <v>0.49281490514901805</v>
      </c>
      <c r="D116" s="8">
        <f>Таблица3[[#This Row],[Цена нефти Brent (x)]]-$J$2</f>
        <v>0.62230352303522807</v>
      </c>
      <c r="E116" s="8">
        <f>Таблица3[[#This Row],[Yi-Ymean]]*Таблица3[[#This Row],[Xi-Xmean]]</f>
        <v>0.30668045167850566</v>
      </c>
      <c r="F116" s="8">
        <f>Таблица3[[#This Row],[Xi-Xmean]]^2</f>
        <v>0.38726167478205664</v>
      </c>
      <c r="G116" s="19">
        <f>$J$5+$J$4*Таблица3[[#This Row],[Цена нефти Brent (x)]]+$J$6</f>
        <v>64.6461276728527</v>
      </c>
      <c r="H116" s="19">
        <f>(Таблица3[[#This Row],[Цена USD_RUB (y)]]-Таблица3[[#This Row],[Оценка Y]])^2</f>
        <v>0.40382507857000222</v>
      </c>
    </row>
    <row r="117" spans="1:8" x14ac:dyDescent="0.35">
      <c r="A117" s="8">
        <v>65.271299999999997</v>
      </c>
      <c r="B117" s="8">
        <v>61.89</v>
      </c>
      <c r="C117" s="8">
        <f>Таблица3[[#This Row],[Цена USD_RUB (y)]]-$J$1</f>
        <v>0.48251490514901718</v>
      </c>
      <c r="D117" s="8">
        <f>Таблица3[[#This Row],[Цена нефти Brent (x)]]-$J$2</f>
        <v>3.9823035230352275</v>
      </c>
      <c r="E117" s="8">
        <f>Таблица3[[#This Row],[Yi-Ymean]]*Таблица3[[#This Row],[Xi-Xmean]]</f>
        <v>1.9215208066919398</v>
      </c>
      <c r="F117" s="8">
        <f>Таблица3[[#This Row],[Xi-Xmean]]^2</f>
        <v>15.858741349578784</v>
      </c>
      <c r="G117" s="19">
        <f>$J$5+$J$4*Таблица3[[#This Row],[Цена нефти Brent (x)]]+$J$6</f>
        <v>63.875878236409989</v>
      </c>
      <c r="H117" s="19">
        <f>(Таблица3[[#This Row],[Цена USD_RUB (y)]]-Таблица3[[#This Row],[Оценка Y]])^2</f>
        <v>1.9472018983006478</v>
      </c>
    </row>
    <row r="118" spans="1:8" x14ac:dyDescent="0.35">
      <c r="A118" s="8">
        <v>63.366300000000003</v>
      </c>
      <c r="B118" s="8">
        <v>63.46</v>
      </c>
      <c r="C118" s="8">
        <f>Таблица3[[#This Row],[Цена USD_RUB (y)]]-$J$1</f>
        <v>-1.4224850948509769</v>
      </c>
      <c r="D118" s="8">
        <f>Таблица3[[#This Row],[Цена нефти Brent (x)]]-$J$2</f>
        <v>5.5523035230352278</v>
      </c>
      <c r="E118" s="8">
        <f>Таблица3[[#This Row],[Yi-Ymean]]*Таблица3[[#This Row],[Xi-Xmean]]</f>
        <v>-7.8980690036061789</v>
      </c>
      <c r="F118" s="8">
        <f>Таблица3[[#This Row],[Xi-Xmean]]^2</f>
        <v>30.828074411909402</v>
      </c>
      <c r="G118" s="19">
        <f>$J$5+$J$4*Таблица3[[#This Row],[Цена нефти Brent (x)]]+$J$6</f>
        <v>63.515970017595983</v>
      </c>
      <c r="H118" s="19">
        <f>(Таблица3[[#This Row],[Цена USD_RUB (y)]]-Таблица3[[#This Row],[Оценка Y]])^2</f>
        <v>2.2401114167181022E-2</v>
      </c>
    </row>
    <row r="119" spans="1:8" x14ac:dyDescent="0.35">
      <c r="A119" s="8">
        <v>63.029499999999999</v>
      </c>
      <c r="B119" s="8">
        <v>62.47</v>
      </c>
      <c r="C119" s="8">
        <f>Таблица3[[#This Row],[Цена USD_RUB (y)]]-$J$1</f>
        <v>-1.7592850948509806</v>
      </c>
      <c r="D119" s="8">
        <f>Таблица3[[#This Row],[Цена нефти Brent (x)]]-$J$2</f>
        <v>4.5623035230352258</v>
      </c>
      <c r="E119" s="8">
        <f>Таблица3[[#This Row],[Yi-Ymean]]*Таблица3[[#This Row],[Xi-Xmean]]</f>
        <v>-8.0263925862619896</v>
      </c>
      <c r="F119" s="8">
        <f>Таблица3[[#This Row],[Xi-Xmean]]^2</f>
        <v>20.814613436299634</v>
      </c>
      <c r="G119" s="19">
        <f>$J$5+$J$4*Таблица3[[#This Row],[Цена нефти Brent (x)]]+$J$6</f>
        <v>63.742918512262136</v>
      </c>
      <c r="H119" s="19">
        <f>(Таблица3[[#This Row],[Цена USD_RUB (y)]]-Таблица3[[#This Row],[Оценка Y]])^2</f>
        <v>0.50896597363832163</v>
      </c>
    </row>
    <row r="120" spans="1:8" x14ac:dyDescent="0.35">
      <c r="A120" s="8">
        <v>62.950499999999998</v>
      </c>
      <c r="B120" s="8">
        <v>66.72</v>
      </c>
      <c r="C120" s="8">
        <f>Таблица3[[#This Row],[Цена USD_RUB (y)]]-$J$1</f>
        <v>-1.8382850948509812</v>
      </c>
      <c r="D120" s="8">
        <f>Таблица3[[#This Row],[Цена нефти Brent (x)]]-$J$2</f>
        <v>8.8123035230352258</v>
      </c>
      <c r="E120" s="8">
        <f>Таблица3[[#This Row],[Yi-Ymean]]*Таблица3[[#This Row],[Xi-Xmean]]</f>
        <v>-16.199526217698445</v>
      </c>
      <c r="F120" s="8">
        <f>Таблица3[[#This Row],[Xi-Xmean]]^2</f>
        <v>77.65669338209905</v>
      </c>
      <c r="G120" s="19">
        <f>$J$5+$J$4*Таблица3[[#This Row],[Цена нефти Brent (x)]]+$J$6</f>
        <v>62.768644671523589</v>
      </c>
      <c r="H120" s="19">
        <f>(Таблица3[[#This Row],[Цена USD_RUB (y)]]-Таблица3[[#This Row],[Оценка Y]])^2</f>
        <v>3.3071360495262721E-2</v>
      </c>
    </row>
    <row r="121" spans="1:8" x14ac:dyDescent="0.35">
      <c r="A121" s="8">
        <v>63.815899999999999</v>
      </c>
      <c r="B121" s="8">
        <v>64.23</v>
      </c>
      <c r="C121" s="8">
        <f>Таблица3[[#This Row],[Цена USD_RUB (y)]]-$J$1</f>
        <v>-0.97288509485098018</v>
      </c>
      <c r="D121" s="8">
        <f>Таблица3[[#This Row],[Цена нефти Brent (x)]]-$J$2</f>
        <v>6.3223035230352309</v>
      </c>
      <c r="E121" s="8">
        <f>Таблица3[[#This Row],[Yi-Ymean]]*Таблица3[[#This Row],[Xi-Xmean]]</f>
        <v>-6.1508748626848169</v>
      </c>
      <c r="F121" s="8">
        <f>Таблица3[[#This Row],[Xi-Xmean]]^2</f>
        <v>39.97152183738369</v>
      </c>
      <c r="G121" s="19">
        <f>$J$5+$J$4*Таблица3[[#This Row],[Цена нефти Brent (x)]]+$J$6</f>
        <v>63.339454521744528</v>
      </c>
      <c r="H121" s="19">
        <f>(Таблица3[[#This Row],[Цена USD_RUB (y)]]-Таблица3[[#This Row],[Оценка Y]])^2</f>
        <v>0.22700029375008429</v>
      </c>
    </row>
    <row r="122" spans="1:8" x14ac:dyDescent="0.35">
      <c r="A122" s="8">
        <v>63.230499999999999</v>
      </c>
      <c r="B122" s="8">
        <v>66.55</v>
      </c>
      <c r="C122" s="8">
        <f>Таблица3[[#This Row],[Цена USD_RUB (y)]]-$J$1</f>
        <v>-1.5582850948509801</v>
      </c>
      <c r="D122" s="8">
        <f>Таблица3[[#This Row],[Цена нефти Brent (x)]]-$J$2</f>
        <v>8.6423035230352241</v>
      </c>
      <c r="E122" s="8">
        <f>Таблица3[[#This Row],[Yi-Ymean]]*Таблица3[[#This Row],[Xi-Xmean]]</f>
        <v>-13.467172765123903</v>
      </c>
      <c r="F122" s="8">
        <f>Таблица3[[#This Row],[Xi-Xmean]]^2</f>
        <v>74.689410184267047</v>
      </c>
      <c r="G122" s="19">
        <f>$J$5+$J$4*Таблица3[[#This Row],[Цена нефти Brent (x)]]+$J$6</f>
        <v>62.807615625153133</v>
      </c>
      <c r="H122" s="19">
        <f>(Таблица3[[#This Row],[Цена USD_RUB (y)]]-Таблица3[[#This Row],[Оценка Y]])^2</f>
        <v>0.1788311944896249</v>
      </c>
    </row>
    <row r="123" spans="1:8" x14ac:dyDescent="0.35">
      <c r="A123" s="8">
        <v>63.007300000000001</v>
      </c>
      <c r="B123" s="8">
        <v>65.2</v>
      </c>
      <c r="C123" s="8">
        <f>Таблица3[[#This Row],[Цена USD_RUB (y)]]-$J$1</f>
        <v>-1.7814850948509786</v>
      </c>
      <c r="D123" s="8">
        <f>Таблица3[[#This Row],[Цена нефти Brent (x)]]-$J$2</f>
        <v>7.2923035230352298</v>
      </c>
      <c r="E123" s="8">
        <f>Таблица3[[#This Row],[Yi-Ymean]]*Таблица3[[#This Row],[Xi-Xmean]]</f>
        <v>-12.991130033416542</v>
      </c>
      <c r="F123" s="8">
        <f>Таблица3[[#This Row],[Xi-Xmean]]^2</f>
        <v>53.177690672072025</v>
      </c>
      <c r="G123" s="19">
        <f>$J$5+$J$4*Таблица3[[#This Row],[Цена нефти Brent (x)]]+$J$6</f>
        <v>63.117090845152433</v>
      </c>
      <c r="H123" s="19">
        <f>(Таблица3[[#This Row],[Цена USD_RUB (y)]]-Таблица3[[#This Row],[Оценка Y]])^2</f>
        <v>1.2054029679285273E-2</v>
      </c>
    </row>
    <row r="124" spans="1:8" x14ac:dyDescent="0.35">
      <c r="A124" s="8">
        <v>64.391499999999994</v>
      </c>
      <c r="B124" s="8">
        <v>62.01</v>
      </c>
      <c r="C124" s="8">
        <f>Таблица3[[#This Row],[Цена USD_RUB (y)]]-$J$1</f>
        <v>-0.39728509485098584</v>
      </c>
      <c r="D124" s="8">
        <f>Таблица3[[#This Row],[Цена нефти Brent (x)]]-$J$2</f>
        <v>4.1023035230352249</v>
      </c>
      <c r="E124" s="8">
        <f>Таблица3[[#This Row],[Yi-Ymean]]*Таблица3[[#This Row],[Xi-Xmean]]</f>
        <v>-1.6297840442565827</v>
      </c>
      <c r="F124" s="8">
        <f>Таблица3[[#This Row],[Xi-Xmean]]^2</f>
        <v>16.828894195107218</v>
      </c>
      <c r="G124" s="19">
        <f>$J$5+$J$4*Таблица3[[#This Row],[Цена нефти Brent (x)]]+$J$6</f>
        <v>63.848369327965607</v>
      </c>
      <c r="H124" s="19">
        <f>(Таблица3[[#This Row],[Цена USD_RUB (y)]]-Таблица3[[#This Row],[Оценка Y]])^2</f>
        <v>0.29499092690452478</v>
      </c>
    </row>
    <row r="125" spans="1:8" x14ac:dyDescent="0.35">
      <c r="A125" s="8">
        <v>64.87</v>
      </c>
      <c r="B125" s="8">
        <v>63.29</v>
      </c>
      <c r="C125" s="8">
        <f>Таблица3[[#This Row],[Цена USD_RUB (y)]]-$J$1</f>
        <v>8.1214905149025185E-2</v>
      </c>
      <c r="D125" s="8">
        <f>Таблица3[[#This Row],[Цена нефти Brent (x)]]-$J$2</f>
        <v>5.3823035230352261</v>
      </c>
      <c r="E125" s="8">
        <f>Таблица3[[#This Row],[Yi-Ymean]]*Таблица3[[#This Row],[Xi-Xmean]]</f>
        <v>0.43712327010656998</v>
      </c>
      <c r="F125" s="8">
        <f>Таблица3[[#This Row],[Xi-Xmean]]^2</f>
        <v>28.969191214077405</v>
      </c>
      <c r="G125" s="19">
        <f>$J$5+$J$4*Таблица3[[#This Row],[Цена нефти Brent (x)]]+$J$6</f>
        <v>63.554940971225527</v>
      </c>
      <c r="H125" s="19">
        <f>(Таблица3[[#This Row],[Цена USD_RUB (y)]]-Таблица3[[#This Row],[Оценка Y]])^2</f>
        <v>1.7293802491612724</v>
      </c>
    </row>
    <row r="126" spans="1:8" x14ac:dyDescent="0.35">
      <c r="A126" s="8">
        <v>65.430599999999998</v>
      </c>
      <c r="B126" s="8">
        <v>64.489999999999995</v>
      </c>
      <c r="C126" s="8">
        <f>Таблица3[[#This Row],[Цена USD_RUB (y)]]-$J$1</f>
        <v>0.64181490514901895</v>
      </c>
      <c r="D126" s="8">
        <f>Таблица3[[#This Row],[Цена нефти Brent (x)]]-$J$2</f>
        <v>6.5823035230352218</v>
      </c>
      <c r="E126" s="8">
        <f>Таблица3[[#This Row],[Yi-Ymean]]*Таблица3[[#This Row],[Xi-Xmean]]</f>
        <v>4.2246205112989044</v>
      </c>
      <c r="F126" s="8">
        <f>Таблица3[[#This Row],[Xi-Xmean]]^2</f>
        <v>43.326719669361893</v>
      </c>
      <c r="G126" s="19">
        <f>$J$5+$J$4*Таблица3[[#This Row],[Цена нефти Brent (x)]]+$J$6</f>
        <v>63.279851886781699</v>
      </c>
      <c r="H126" s="19">
        <f>(Таблица3[[#This Row],[Цена USD_RUB (y)]]-Таблица3[[#This Row],[Оценка Y]])^2</f>
        <v>4.6257174465120725</v>
      </c>
    </row>
    <row r="127" spans="1:8" x14ac:dyDescent="0.35">
      <c r="A127" s="8">
        <v>64.480900000000005</v>
      </c>
      <c r="B127" s="8">
        <v>68.69</v>
      </c>
      <c r="C127" s="8">
        <f>Таблица3[[#This Row],[Цена USD_RUB (y)]]-$J$1</f>
        <v>-0.30788509485097393</v>
      </c>
      <c r="D127" s="8">
        <f>Таблица3[[#This Row],[Цена нефти Brent (x)]]-$J$2</f>
        <v>10.782303523035225</v>
      </c>
      <c r="E127" s="8">
        <f>Таблица3[[#This Row],[Yi-Ymean]]*Таблица3[[#This Row],[Xi-Xmean]]</f>
        <v>-3.3197105429016904</v>
      </c>
      <c r="F127" s="8">
        <f>Таблица3[[#This Row],[Xi-Xmean]]^2</f>
        <v>116.25806926285782</v>
      </c>
      <c r="G127" s="19">
        <f>$J$5+$J$4*Таблица3[[#This Row],[Цена нефти Brent (x)]]+$J$6</f>
        <v>62.317040091228307</v>
      </c>
      <c r="H127" s="19">
        <f>(Таблица3[[#This Row],[Цена USD_RUB (y)]]-Таблица3[[#This Row],[Оценка Y]])^2</f>
        <v>4.6822897047894623</v>
      </c>
    </row>
    <row r="128" spans="1:8" x14ac:dyDescent="0.35">
      <c r="A128" s="8">
        <v>64.768299999999996</v>
      </c>
      <c r="B128" s="8">
        <v>72.209999999999994</v>
      </c>
      <c r="C128" s="8">
        <f>Таблица3[[#This Row],[Цена USD_RUB (y)]]-$J$1</f>
        <v>-2.0485094850982932E-2</v>
      </c>
      <c r="D128" s="8">
        <f>Таблица3[[#This Row],[Цена нефти Brent (x)]]-$J$2</f>
        <v>14.302303523035221</v>
      </c>
      <c r="E128" s="8">
        <f>Таблица3[[#This Row],[Yi-Ymean]]*Таблица3[[#This Row],[Xi-Xmean]]</f>
        <v>-0.29298404425692387</v>
      </c>
      <c r="F128" s="8">
        <f>Таблица3[[#This Row],[Xi-Xmean]]^2</f>
        <v>204.55588606502567</v>
      </c>
      <c r="G128" s="19">
        <f>$J$5+$J$4*Таблица3[[#This Row],[Цена нефти Brent (x)]]+$J$6</f>
        <v>61.510112110193091</v>
      </c>
      <c r="H128" s="19">
        <f>(Таблица3[[#This Row],[Цена USD_RUB (y)]]-Таблица3[[#This Row],[Оценка Y]])^2</f>
        <v>10.615788325284372</v>
      </c>
    </row>
    <row r="129" spans="1:8" x14ac:dyDescent="0.35">
      <c r="A129" s="8">
        <v>65.103300000000004</v>
      </c>
      <c r="B129" s="8">
        <v>70.62</v>
      </c>
      <c r="C129" s="8">
        <f>Таблица3[[#This Row],[Цена USD_RUB (y)]]-$J$1</f>
        <v>0.31451490514902503</v>
      </c>
      <c r="D129" s="8">
        <f>Таблица3[[#This Row],[Цена нефти Brent (x)]]-$J$2</f>
        <v>12.712303523035231</v>
      </c>
      <c r="E129" s="8">
        <f>Таблица3[[#This Row],[Yi-Ymean]]*Таблица3[[#This Row],[Xi-Xmean]]</f>
        <v>3.9982089367730427</v>
      </c>
      <c r="F129" s="8">
        <f>Таблица3[[#This Row],[Xi-Xmean]]^2</f>
        <v>161.60266086177396</v>
      </c>
      <c r="G129" s="19">
        <f>$J$5+$J$4*Таблица3[[#This Row],[Цена нефти Brent (x)]]+$J$6</f>
        <v>61.874605147081155</v>
      </c>
      <c r="H129" s="19">
        <f>(Таблица3[[#This Row],[Цена USD_RUB (y)]]-Таблица3[[#This Row],[Оценка Y]])^2</f>
        <v>10.42447045326467</v>
      </c>
    </row>
    <row r="130" spans="1:8" x14ac:dyDescent="0.35">
      <c r="A130" s="8">
        <v>65.087999999999994</v>
      </c>
      <c r="B130" s="8">
        <v>70.849999999999994</v>
      </c>
      <c r="C130" s="8">
        <f>Таблица3[[#This Row],[Цена USD_RUB (y)]]-$J$1</f>
        <v>0.2992149051490145</v>
      </c>
      <c r="D130" s="8">
        <f>Таблица3[[#This Row],[Цена нефти Brent (x)]]-$J$2</f>
        <v>12.942303523035221</v>
      </c>
      <c r="E130" s="8">
        <f>Таблица3[[#This Row],[Yi-Ymean]]*Таблица3[[#This Row],[Xi-Xmean]]</f>
        <v>3.8725301210547398</v>
      </c>
      <c r="F130" s="8">
        <f>Таблица3[[#This Row],[Xi-Xmean]]^2</f>
        <v>167.5032204823699</v>
      </c>
      <c r="G130" s="19">
        <f>$J$5+$J$4*Таблица3[[#This Row],[Цена нефти Brent (x)]]+$J$6</f>
        <v>61.821879739229431</v>
      </c>
      <c r="H130" s="19">
        <f>(Таблица3[[#This Row],[Цена USD_RUB (y)]]-Таблица3[[#This Row],[Оценка Y]])^2</f>
        <v>10.667541557815973</v>
      </c>
    </row>
    <row r="131" spans="1:8" x14ac:dyDescent="0.35">
      <c r="A131" s="8">
        <v>64.733400000000003</v>
      </c>
      <c r="B131" s="8">
        <v>72.150000000000006</v>
      </c>
      <c r="C131" s="8">
        <f>Таблица3[[#This Row],[Цена USD_RUB (y)]]-$J$1</f>
        <v>-5.5385094850976202E-2</v>
      </c>
      <c r="D131" s="8">
        <f>Таблица3[[#This Row],[Цена нефти Brent (x)]]-$J$2</f>
        <v>14.242303523035233</v>
      </c>
      <c r="E131" s="8">
        <f>Таблица3[[#This Row],[Yi-Ymean]]*Таблица3[[#This Row],[Xi-Xmean]]</f>
        <v>-0.78881133151969884</v>
      </c>
      <c r="F131" s="8">
        <f>Таблица3[[#This Row],[Xi-Xmean]]^2</f>
        <v>202.8432096422618</v>
      </c>
      <c r="G131" s="19">
        <f>$J$5+$J$4*Таблица3[[#This Row],[Цена нефти Brent (x)]]+$J$6</f>
        <v>61.523866564415279</v>
      </c>
      <c r="H131" s="19">
        <f>(Таблица3[[#This Row],[Цена USD_RUB (y)]]-Таблица3[[#This Row],[Оценка Y]])^2</f>
        <v>10.301104874136284</v>
      </c>
    </row>
    <row r="132" spans="1:8" x14ac:dyDescent="0.35">
      <c r="A132" s="8">
        <v>64.051500000000004</v>
      </c>
      <c r="B132" s="8">
        <v>71.97</v>
      </c>
      <c r="C132" s="8">
        <f>Таблица3[[#This Row],[Цена USD_RUB (y)]]-$J$1</f>
        <v>-0.73728509485097504</v>
      </c>
      <c r="D132" s="8">
        <f>Таблица3[[#This Row],[Цена нефти Brent (x)]]-$J$2</f>
        <v>14.062303523035226</v>
      </c>
      <c r="E132" s="8">
        <f>Таблица3[[#This Row],[Yi-Ymean]]*Таблица3[[#This Row],[Xi-Xmean]]</f>
        <v>-10.367926786804228</v>
      </c>
      <c r="F132" s="8">
        <f>Таблица3[[#This Row],[Xi-Xmean]]^2</f>
        <v>197.74838037396893</v>
      </c>
      <c r="G132" s="19">
        <f>$J$5+$J$4*Таблица3[[#This Row],[Цена нефти Brent (x)]]+$J$6</f>
        <v>61.565129927081855</v>
      </c>
      <c r="H132" s="19">
        <f>(Таблица3[[#This Row],[Цена USD_RUB (y)]]-Таблица3[[#This Row],[Оценка Y]])^2</f>
        <v>6.1820361395030003</v>
      </c>
    </row>
    <row r="133" spans="1:8" x14ac:dyDescent="0.35">
      <c r="A133" s="8">
        <v>64.349699999999999</v>
      </c>
      <c r="B133" s="8">
        <v>71.55</v>
      </c>
      <c r="C133" s="8">
        <f>Таблица3[[#This Row],[Цена USD_RUB (y)]]-$J$1</f>
        <v>-0.43908509485098079</v>
      </c>
      <c r="D133" s="8">
        <f>Таблица3[[#This Row],[Цена нефти Brent (x)]]-$J$2</f>
        <v>13.642303523035224</v>
      </c>
      <c r="E133" s="8">
        <f>Таблица3[[#This Row],[Yi-Ymean]]*Таблица3[[#This Row],[Xi-Xmean]]</f>
        <v>-5.9901321363977909</v>
      </c>
      <c r="F133" s="8">
        <f>Таблица3[[#This Row],[Xi-Xmean]]^2</f>
        <v>186.11244541461929</v>
      </c>
      <c r="G133" s="19">
        <f>$J$5+$J$4*Таблица3[[#This Row],[Цена нефти Brent (x)]]+$J$6</f>
        <v>61.661411106637196</v>
      </c>
      <c r="H133" s="19">
        <f>(Таблица3[[#This Row],[Цена USD_RUB (y)]]-Таблица3[[#This Row],[Оценка Y]])^2</f>
        <v>7.2268971741778012</v>
      </c>
    </row>
    <row r="134" spans="1:8" x14ac:dyDescent="0.35">
      <c r="A134" s="8">
        <v>65.346500000000006</v>
      </c>
      <c r="B134" s="8">
        <v>70.34</v>
      </c>
      <c r="C134" s="8">
        <f>Таблица3[[#This Row],[Цена USD_RUB (y)]]-$J$1</f>
        <v>0.55771490514902666</v>
      </c>
      <c r="D134" s="8">
        <f>Таблица3[[#This Row],[Цена нефти Brent (x)]]-$J$2</f>
        <v>12.43230352303523</v>
      </c>
      <c r="E134" s="8">
        <f>Таблица3[[#This Row],[Yi-Ymean]]*Таблица3[[#This Row],[Xi-Xmean]]</f>
        <v>6.9336809801335031</v>
      </c>
      <c r="F134" s="8">
        <f>Таблица3[[#This Row],[Xi-Xmean]]^2</f>
        <v>154.56217088887419</v>
      </c>
      <c r="G134" s="19">
        <f>$J$5+$J$4*Таблица3[[#This Row],[Цена нефти Brent (x)]]+$J$6</f>
        <v>61.938792600118049</v>
      </c>
      <c r="H134" s="19">
        <f>(Таблица3[[#This Row],[Цена USD_RUB (y)]]-Таблица3[[#This Row],[Оценка Y]])^2</f>
        <v>11.61246972321025</v>
      </c>
    </row>
    <row r="135" spans="1:8" x14ac:dyDescent="0.35">
      <c r="A135" s="8">
        <v>65.634</v>
      </c>
      <c r="B135" s="8">
        <v>68.39</v>
      </c>
      <c r="C135" s="8">
        <f>Таблица3[[#This Row],[Цена USD_RUB (y)]]-$J$1</f>
        <v>0.84521490514902098</v>
      </c>
      <c r="D135" s="8">
        <f>Таблица3[[#This Row],[Цена нефти Brent (x)]]-$J$2</f>
        <v>10.482303523035227</v>
      </c>
      <c r="E135" s="8">
        <f>Таблица3[[#This Row],[Yi-Ymean]]*Таблица3[[#This Row],[Xi-Xmean]]</f>
        <v>8.8597991779654688</v>
      </c>
      <c r="F135" s="8">
        <f>Таблица3[[#This Row],[Xi-Xmean]]^2</f>
        <v>109.87868714903674</v>
      </c>
      <c r="G135" s="19">
        <f>$J$5+$J$4*Таблица3[[#This Row],[Цена нефти Brent (x)]]+$J$6</f>
        <v>62.385812362339266</v>
      </c>
      <c r="H135" s="19">
        <f>(Таблица3[[#This Row],[Цена USD_RUB (y)]]-Таблица3[[#This Row],[Оценка Y]])^2</f>
        <v>10.550722929452023</v>
      </c>
    </row>
    <row r="136" spans="1:8" x14ac:dyDescent="0.35">
      <c r="A136" s="8">
        <v>64.661600000000007</v>
      </c>
      <c r="B136" s="8">
        <v>67.03</v>
      </c>
      <c r="C136" s="8">
        <f>Таблица3[[#This Row],[Цена USD_RUB (y)]]-$J$1</f>
        <v>-0.12718509485097229</v>
      </c>
      <c r="D136" s="8">
        <f>Таблица3[[#This Row],[Цена нефти Brent (x)]]-$J$2</f>
        <v>9.1223035230352281</v>
      </c>
      <c r="E136" s="8">
        <f>Таблица3[[#This Row],[Yi-Ymean]]*Таблица3[[#This Row],[Xi-Xmean]]</f>
        <v>-1.1602210388365941</v>
      </c>
      <c r="F136" s="8">
        <f>Таблица3[[#This Row],[Xi-Xmean]]^2</f>
        <v>83.21642156638093</v>
      </c>
      <c r="G136" s="19">
        <f>$J$5+$J$4*Таблица3[[#This Row],[Цена нефти Brent (x)]]+$J$6</f>
        <v>62.697579991375605</v>
      </c>
      <c r="H136" s="19">
        <f>(Таблица3[[#This Row],[Цена USD_RUB (y)]]-Таблица3[[#This Row],[Оценка Y]])^2</f>
        <v>3.857374594276997</v>
      </c>
    </row>
    <row r="137" spans="1:8" x14ac:dyDescent="0.35">
      <c r="A137" s="8">
        <v>64.807500000000005</v>
      </c>
      <c r="B137" s="8">
        <v>67.16</v>
      </c>
      <c r="C137" s="8">
        <f>Таблица3[[#This Row],[Цена USD_RUB (y)]]-$J$1</f>
        <v>1.8714905149025185E-2</v>
      </c>
      <c r="D137" s="8">
        <f>Таблица3[[#This Row],[Цена нефти Brent (x)]]-$J$2</f>
        <v>9.2523035230352235</v>
      </c>
      <c r="E137" s="8">
        <f>Таблица3[[#This Row],[Yi-Ymean]]*Таблица3[[#This Row],[Xi-Xmean]]</f>
        <v>0.17315598284359576</v>
      </c>
      <c r="F137" s="8">
        <f>Таблица3[[#This Row],[Xi-Xmean]]^2</f>
        <v>85.605120482370012</v>
      </c>
      <c r="G137" s="19">
        <f>$J$5+$J$4*Таблица3[[#This Row],[Цена нефти Brent (x)]]+$J$6</f>
        <v>62.66777867389419</v>
      </c>
      <c r="H137" s="19">
        <f>(Таблица3[[#This Row],[Цена USD_RUB (y)]]-Таблица3[[#This Row],[Оценка Y]])^2</f>
        <v>4.5784073533920235</v>
      </c>
    </row>
    <row r="138" spans="1:8" x14ac:dyDescent="0.35">
      <c r="A138" s="8">
        <v>66.282700000000006</v>
      </c>
      <c r="B138" s="8">
        <v>65.739999999999995</v>
      </c>
      <c r="C138" s="8">
        <f>Таблица3[[#This Row],[Цена USD_RUB (y)]]-$J$1</f>
        <v>1.4939149051490261</v>
      </c>
      <c r="D138" s="8">
        <f>Таблица3[[#This Row],[Цена нефти Brent (x)]]-$J$2</f>
        <v>7.8323035230352218</v>
      </c>
      <c r="E138" s="8">
        <f>Таблица3[[#This Row],[Yi-Ymean]]*Таблица3[[#This Row],[Xi-Xmean]]</f>
        <v>11.700794974713547</v>
      </c>
      <c r="F138" s="8">
        <f>Таблица3[[#This Row],[Xi-Xmean]]^2</f>
        <v>61.344978476949947</v>
      </c>
      <c r="G138" s="19">
        <f>$J$5+$J$4*Таблица3[[#This Row],[Цена нефти Brent (x)]]+$J$6</f>
        <v>62.993300757152717</v>
      </c>
      <c r="H138" s="19">
        <f>(Таблица3[[#This Row],[Цена USD_RUB (y)]]-Таблица3[[#This Row],[Оценка Y]])^2</f>
        <v>10.820147378844315</v>
      </c>
    </row>
    <row r="139" spans="1:8" x14ac:dyDescent="0.35">
      <c r="A139" s="8">
        <v>65.936499999999995</v>
      </c>
      <c r="B139" s="8">
        <v>65.069999999999993</v>
      </c>
      <c r="C139" s="8">
        <f>Таблица3[[#This Row],[Цена USD_RUB (y)]]-$J$1</f>
        <v>1.1477149051490159</v>
      </c>
      <c r="D139" s="8">
        <f>Таблица3[[#This Row],[Цена нефти Brent (x)]]-$J$2</f>
        <v>7.1623035230352201</v>
      </c>
      <c r="E139" s="8">
        <f>Таблица3[[#This Row],[Yi-Ymean]]*Таблица3[[#This Row],[Xi-Xmean]]</f>
        <v>8.2202825085888289</v>
      </c>
      <c r="F139" s="8">
        <f>Таблица3[[#This Row],[Xi-Xmean]]^2</f>
        <v>51.298591756082729</v>
      </c>
      <c r="G139" s="19">
        <f>$J$5+$J$4*Таблица3[[#This Row],[Цена нефти Brent (x)]]+$J$6</f>
        <v>63.146892162633854</v>
      </c>
      <c r="H139" s="19">
        <f>(Таблица3[[#This Row],[Цена USD_RUB (y)]]-Таблица3[[#This Row],[Оценка Y]])^2</f>
        <v>7.7819118862945986</v>
      </c>
    </row>
    <row r="140" spans="1:8" x14ac:dyDescent="0.35">
      <c r="A140" s="8">
        <v>65.386899999999997</v>
      </c>
      <c r="B140" s="8">
        <v>67.12</v>
      </c>
      <c r="C140" s="8">
        <f>Таблица3[[#This Row],[Цена USD_RUB (y)]]-$J$1</f>
        <v>0.59811490514901777</v>
      </c>
      <c r="D140" s="8">
        <f>Таблица3[[#This Row],[Цена нефти Brent (x)]]-$J$2</f>
        <v>9.2123035230352315</v>
      </c>
      <c r="E140" s="8">
        <f>Таблица3[[#This Row],[Yi-Ymean]]*Таблица3[[#This Row],[Xi-Xmean]]</f>
        <v>5.5100160478841795</v>
      </c>
      <c r="F140" s="8">
        <f>Таблица3[[#This Row],[Xi-Xmean]]^2</f>
        <v>84.866536200527335</v>
      </c>
      <c r="G140" s="19">
        <f>$J$5+$J$4*Таблица3[[#This Row],[Цена нефти Brent (x)]]+$J$6</f>
        <v>62.676948310042313</v>
      </c>
      <c r="H140" s="19">
        <f>(Таблица3[[#This Row],[Цена USD_RUB (y)]]-Таблица3[[#This Row],[Оценка Y]])^2</f>
        <v>7.3438381619045083</v>
      </c>
    </row>
    <row r="141" spans="1:8" x14ac:dyDescent="0.35">
      <c r="A141" s="8">
        <v>66.309299999999993</v>
      </c>
      <c r="B141" s="8">
        <v>66.25</v>
      </c>
      <c r="C141" s="8">
        <f>Таблица3[[#This Row],[Цена USD_RUB (y)]]-$J$1</f>
        <v>1.5205149051490139</v>
      </c>
      <c r="D141" s="8">
        <f>Таблица3[[#This Row],[Цена нефти Brent (x)]]-$J$2</f>
        <v>8.3423035230352269</v>
      </c>
      <c r="E141" s="8">
        <f>Таблица3[[#This Row],[Yi-Ymean]]*Таблица3[[#This Row],[Xi-Xmean]]</f>
        <v>12.684596850052193</v>
      </c>
      <c r="F141" s="8">
        <f>Таблица3[[#This Row],[Xi-Xmean]]^2</f>
        <v>69.594028070445958</v>
      </c>
      <c r="G141" s="19">
        <f>$J$5+$J$4*Таблица3[[#This Row],[Цена нефти Brent (x)]]+$J$6</f>
        <v>62.876387896264092</v>
      </c>
      <c r="H141" s="19">
        <f>(Таблица3[[#This Row],[Цена USD_RUB (y)]]-Таблица3[[#This Row],[Оценка Y]])^2</f>
        <v>11.784885511976453</v>
      </c>
    </row>
    <row r="142" spans="1:8" x14ac:dyDescent="0.35">
      <c r="A142" s="8">
        <v>65.793199999999999</v>
      </c>
      <c r="B142" s="8">
        <v>62.1</v>
      </c>
      <c r="C142" s="8">
        <f>Таблица3[[#This Row],[Цена USD_RUB (y)]]-$J$1</f>
        <v>1.0044149051490194</v>
      </c>
      <c r="D142" s="8">
        <f>Таблица3[[#This Row],[Цена нефти Brent (x)]]-$J$2</f>
        <v>4.1923035230352284</v>
      </c>
      <c r="E142" s="8">
        <f>Таблица3[[#This Row],[Yi-Ymean]]*Таблица3[[#This Row],[Xi-Xmean]]</f>
        <v>4.2108121454453284</v>
      </c>
      <c r="F142" s="8">
        <f>Таблица3[[#This Row],[Xi-Xmean]]^2</f>
        <v>17.575408829253586</v>
      </c>
      <c r="G142" s="19">
        <f>$J$5+$J$4*Таблица3[[#This Row],[Цена нефти Brent (x)]]+$J$6</f>
        <v>63.827737646632315</v>
      </c>
      <c r="H142" s="19">
        <f>(Таблица3[[#This Row],[Цена USD_RUB (y)]]-Таблица3[[#This Row],[Оценка Y]])^2</f>
        <v>3.8630422625056351</v>
      </c>
    </row>
    <row r="143" spans="1:8" x14ac:dyDescent="0.35">
      <c r="A143" s="8">
        <v>65.504900000000006</v>
      </c>
      <c r="B143" s="8">
        <v>62.75</v>
      </c>
      <c r="C143" s="8">
        <f>Таблица3[[#This Row],[Цена USD_RUB (y)]]-$J$1</f>
        <v>0.71611490514902698</v>
      </c>
      <c r="D143" s="8">
        <f>Таблица3[[#This Row],[Цена нефти Brent (x)]]-$J$2</f>
        <v>4.8423035230352269</v>
      </c>
      <c r="E143" s="8">
        <f>Таблица3[[#This Row],[Yi-Ymean]]*Таблица3[[#This Row],[Xi-Xmean]]</f>
        <v>3.4676457281011706</v>
      </c>
      <c r="F143" s="8">
        <f>Таблица3[[#This Row],[Xi-Xmean]]^2</f>
        <v>23.44790340919937</v>
      </c>
      <c r="G143" s="19">
        <f>$J$5+$J$4*Таблица3[[#This Row],[Цена нефти Brent (x)]]+$J$6</f>
        <v>63.678731059225242</v>
      </c>
      <c r="H143" s="19">
        <f>(Таблица3[[#This Row],[Цена USD_RUB (y)]]-Таблица3[[#This Row],[Оценка Y]])^2</f>
        <v>3.3348930002504229</v>
      </c>
    </row>
    <row r="144" spans="1:8" x14ac:dyDescent="0.35">
      <c r="A144" s="8">
        <v>65.993799999999993</v>
      </c>
      <c r="B144" s="8">
        <v>61.64</v>
      </c>
      <c r="C144" s="8">
        <f>Таблица3[[#This Row],[Цена USD_RUB (y)]]-$J$1</f>
        <v>1.2050149051490138</v>
      </c>
      <c r="D144" s="8">
        <f>Таблица3[[#This Row],[Цена нефти Brent (x)]]-$J$2</f>
        <v>3.7323035230352275</v>
      </c>
      <c r="E144" s="8">
        <f>Таблица3[[#This Row],[Yi-Ymean]]*Таблица3[[#This Row],[Xi-Xmean]]</f>
        <v>4.4974813757976246</v>
      </c>
      <c r="F144" s="8">
        <f>Таблица3[[#This Row],[Xi-Xmean]]^2</f>
        <v>13.93008958806117</v>
      </c>
      <c r="G144" s="19">
        <f>$J$5+$J$4*Таблица3[[#This Row],[Цена нефти Brent (x)]]+$J$6</f>
        <v>63.933188462335785</v>
      </c>
      <c r="H144" s="19">
        <f>(Таблица3[[#This Row],[Цена USD_RUB (y)]]-Таблица3[[#This Row],[Оценка Y]])^2</f>
        <v>4.246119909154852</v>
      </c>
    </row>
    <row r="145" spans="1:8" x14ac:dyDescent="0.35">
      <c r="A145" s="8">
        <v>66.272199999999998</v>
      </c>
      <c r="B145" s="8">
        <v>62.7</v>
      </c>
      <c r="C145" s="8">
        <f>Таблица3[[#This Row],[Цена USD_RUB (y)]]-$J$1</f>
        <v>1.4834149051490186</v>
      </c>
      <c r="D145" s="8">
        <f>Таблица3[[#This Row],[Цена нефти Brent (x)]]-$J$2</f>
        <v>4.7923035230352298</v>
      </c>
      <c r="E145" s="8">
        <f>Таблица3[[#This Row],[Yi-Ymean]]*Таблица3[[#This Row],[Xi-Xmean]]</f>
        <v>7.1089744760686129</v>
      </c>
      <c r="F145" s="8">
        <f>Таблица3[[#This Row],[Xi-Xmean]]^2</f>
        <v>22.966173056895876</v>
      </c>
      <c r="G145" s="19">
        <f>$J$5+$J$4*Таблица3[[#This Row],[Цена нефти Brent (x)]]+$J$6</f>
        <v>63.690193104410405</v>
      </c>
      <c r="H145" s="19">
        <f>(Таблица3[[#This Row],[Цена USD_RUB (y)]]-Таблица3[[#This Row],[Оценка Y]])^2</f>
        <v>6.6667596088722094</v>
      </c>
    </row>
    <row r="146" spans="1:8" x14ac:dyDescent="0.35">
      <c r="A146" s="8">
        <v>66.893799999999999</v>
      </c>
      <c r="B146" s="8">
        <v>60.48</v>
      </c>
      <c r="C146" s="8">
        <f>Таблица3[[#This Row],[Цена USD_RUB (y)]]-$J$1</f>
        <v>2.1050149051490195</v>
      </c>
      <c r="D146" s="8">
        <f>Таблица3[[#This Row],[Цена нефти Brent (x)]]-$J$2</f>
        <v>2.5723035230352238</v>
      </c>
      <c r="E146" s="8">
        <f>Таблица3[[#This Row],[Yi-Ymean]]*Таблица3[[#This Row],[Xi-Xmean]]</f>
        <v>5.4147372565564806</v>
      </c>
      <c r="F146" s="8">
        <f>Таблица3[[#This Row],[Xi-Xmean]]^2</f>
        <v>6.616745414619424</v>
      </c>
      <c r="G146" s="19">
        <f>$J$5+$J$4*Таблица3[[#This Row],[Цена нефти Brent (x)]]+$J$6</f>
        <v>64.199107910631483</v>
      </c>
      <c r="H146" s="19">
        <f>(Таблица3[[#This Row],[Цена USD_RUB (y)]]-Таблица3[[#This Row],[Оценка Y]])^2</f>
        <v>7.2613654565052581</v>
      </c>
    </row>
    <row r="147" spans="1:8" x14ac:dyDescent="0.35">
      <c r="A147" s="8">
        <v>67.736800000000002</v>
      </c>
      <c r="B147" s="8">
        <v>57.06</v>
      </c>
      <c r="C147" s="8">
        <f>Таблица3[[#This Row],[Цена USD_RUB (y)]]-$J$1</f>
        <v>2.948014905149023</v>
      </c>
      <c r="D147" s="8">
        <f>Таблица3[[#This Row],[Цена нефти Brent (x)]]-$J$2</f>
        <v>-0.8476964769647708</v>
      </c>
      <c r="E147" s="8">
        <f>Таблица3[[#This Row],[Yi-Ymean]]*Таблица3[[#This Row],[Xi-Xmean]]</f>
        <v>-2.4990218491344596</v>
      </c>
      <c r="F147" s="8">
        <f>Таблица3[[#This Row],[Xi-Xmean]]^2</f>
        <v>0.71858931705848417</v>
      </c>
      <c r="G147" s="19">
        <f>$J$5+$J$4*Таблица3[[#This Row],[Цена нефти Brent (x)]]+$J$6</f>
        <v>64.983111801296388</v>
      </c>
      <c r="H147" s="19">
        <f>(Таблица3[[#This Row],[Цена USD_RUB (y)]]-Таблица3[[#This Row],[Оценка Y]])^2</f>
        <v>7.5827986956795543</v>
      </c>
    </row>
    <row r="148" spans="1:8" x14ac:dyDescent="0.35">
      <c r="A148" s="8">
        <v>69.501199999999997</v>
      </c>
      <c r="B148" s="8">
        <v>52.2</v>
      </c>
      <c r="C148" s="8">
        <f>Таблица3[[#This Row],[Цена USD_RUB (y)]]-$J$1</f>
        <v>4.7124149051490178</v>
      </c>
      <c r="D148" s="8">
        <f>Таблица3[[#This Row],[Цена нефти Brent (x)]]-$J$2</f>
        <v>-5.7076964769647702</v>
      </c>
      <c r="E148" s="8">
        <f>Таблица3[[#This Row],[Yi-Ymean]]*Таблица3[[#This Row],[Xi-Xmean]]</f>
        <v>-26.897033952115322</v>
      </c>
      <c r="F148" s="8">
        <f>Таблица3[[#This Row],[Xi-Xmean]]^2</f>
        <v>32.577799073156051</v>
      </c>
      <c r="G148" s="19">
        <f>$J$5+$J$4*Таблица3[[#This Row],[Цена нефти Brent (x)]]+$J$6</f>
        <v>66.097222593293878</v>
      </c>
      <c r="H148" s="19">
        <f>(Таблица3[[#This Row],[Цена USD_RUB (y)]]-Таблица3[[#This Row],[Оценка Y]])^2</f>
        <v>11.587062185365713</v>
      </c>
    </row>
    <row r="149" spans="1:8" x14ac:dyDescent="0.35">
      <c r="A149" s="8">
        <v>68.867099999999994</v>
      </c>
      <c r="B149" s="8">
        <v>53.82</v>
      </c>
      <c r="C149" s="8">
        <f>Таблица3[[#This Row],[Цена USD_RUB (y)]]-$J$1</f>
        <v>4.0783149051490142</v>
      </c>
      <c r="D149" s="8">
        <f>Таблица3[[#This Row],[Цена нефти Brent (x)]]-$J$2</f>
        <v>-4.0876964769647728</v>
      </c>
      <c r="E149" s="8">
        <f>Таблица3[[#This Row],[Yi-Ymean]]*Таблица3[[#This Row],[Xi-Xmean]]</f>
        <v>-16.670913469730547</v>
      </c>
      <c r="F149" s="8">
        <f>Таблица3[[#This Row],[Xi-Xmean]]^2</f>
        <v>16.709262487790216</v>
      </c>
      <c r="G149" s="19">
        <f>$J$5+$J$4*Таблица3[[#This Row],[Цена нефти Brent (x)]]+$J$6</f>
        <v>65.72585232929471</v>
      </c>
      <c r="H149" s="19">
        <f>(Таблица3[[#This Row],[Цена USD_RUB (y)]]-Таблица3[[#This Row],[Оценка Y]])^2</f>
        <v>9.867436928711367</v>
      </c>
    </row>
    <row r="150" spans="1:8" x14ac:dyDescent="0.35">
      <c r="A150" s="8">
        <v>66.745000000000005</v>
      </c>
      <c r="B150" s="8">
        <v>60.28</v>
      </c>
      <c r="C150" s="8">
        <f>Таблица3[[#This Row],[Цена USD_RUB (y)]]-$J$1</f>
        <v>1.9562149051490252</v>
      </c>
      <c r="D150" s="8">
        <f>Таблица3[[#This Row],[Цена нефти Brent (x)]]-$J$2</f>
        <v>2.3723035230352281</v>
      </c>
      <c r="E150" s="8">
        <f>Таблица3[[#This Row],[Yi-Ymean]]*Таблица3[[#This Row],[Xi-Xmean]]</f>
        <v>4.6407355112990567</v>
      </c>
      <c r="F150" s="8">
        <f>Таблица3[[#This Row],[Xi-Xmean]]^2</f>
        <v>5.6278240054053548</v>
      </c>
      <c r="G150" s="19">
        <f>$J$5+$J$4*Таблица3[[#This Row],[Цена нефти Brent (x)]]+$J$6</f>
        <v>64.244956091372117</v>
      </c>
      <c r="H150" s="19">
        <f>(Таблица3[[#This Row],[Цена USD_RUB (y)]]-Таблица3[[#This Row],[Оценка Y]])^2</f>
        <v>6.250219545067405</v>
      </c>
    </row>
    <row r="151" spans="1:8" x14ac:dyDescent="0.35">
      <c r="A151" s="8">
        <v>66.400599999999997</v>
      </c>
      <c r="B151" s="8">
        <v>61.67</v>
      </c>
      <c r="C151" s="8">
        <f>Таблица3[[#This Row],[Цена USD_RUB (y)]]-$J$1</f>
        <v>1.6118149051490178</v>
      </c>
      <c r="D151" s="8">
        <f>Таблица3[[#This Row],[Цена нефти Brent (x)]]-$J$2</f>
        <v>3.7623035230352286</v>
      </c>
      <c r="E151" s="8">
        <f>Таблица3[[#This Row],[Yi-Ymean]]*Таблица3[[#This Row],[Xi-Xmean]]</f>
        <v>6.064136896122843</v>
      </c>
      <c r="F151" s="8">
        <f>Таблица3[[#This Row],[Xi-Xmean]]^2</f>
        <v>14.154927799443293</v>
      </c>
      <c r="G151" s="19">
        <f>$J$5+$J$4*Таблица3[[#This Row],[Цена нефти Brent (x)]]+$J$6</f>
        <v>63.926311235224688</v>
      </c>
      <c r="H151" s="19">
        <f>(Таблица3[[#This Row],[Цена USD_RUB (y)]]-Таблица3[[#This Row],[Оценка Y]])^2</f>
        <v>6.1221048914933265</v>
      </c>
    </row>
    <row r="152" spans="1:8" x14ac:dyDescent="0.35">
      <c r="A152" s="8">
        <v>66.950999999999993</v>
      </c>
      <c r="B152" s="8">
        <v>58.71</v>
      </c>
      <c r="C152" s="8">
        <f>Таблица3[[#This Row],[Цена USD_RUB (y)]]-$J$1</f>
        <v>2.162214905149014</v>
      </c>
      <c r="D152" s="8">
        <f>Таблица3[[#This Row],[Цена нефти Brent (x)]]-$J$2</f>
        <v>0.80230352303522778</v>
      </c>
      <c r="E152" s="8">
        <f>Таблица3[[#This Row],[Yi-Ymean]]*Таблица3[[#This Row],[Xi-Xmean]]</f>
        <v>1.7347526359603349</v>
      </c>
      <c r="F152" s="8">
        <f>Таблица3[[#This Row],[Xi-Xmean]]^2</f>
        <v>0.64369094307473829</v>
      </c>
      <c r="G152" s="19">
        <f>$J$5+$J$4*Таблица3[[#This Row],[Цена нефти Brent (x)]]+$J$6</f>
        <v>64.60486431018613</v>
      </c>
      <c r="H152" s="19">
        <f>(Таблица3[[#This Row],[Цена USD_RUB (y)]]-Таблица3[[#This Row],[Оценка Y]])^2</f>
        <v>5.5043526750183718</v>
      </c>
    </row>
    <row r="153" spans="1:8" x14ac:dyDescent="0.35">
      <c r="A153" s="8">
        <v>66.195300000000003</v>
      </c>
      <c r="B153" s="8">
        <v>58.8</v>
      </c>
      <c r="C153" s="8">
        <f>Таблица3[[#This Row],[Цена USD_RUB (y)]]-$J$1</f>
        <v>1.4065149051490238</v>
      </c>
      <c r="D153" s="8">
        <f>Таблица3[[#This Row],[Цена нефти Brent (x)]]-$J$2</f>
        <v>0.89230352303522409</v>
      </c>
      <c r="E153" s="8">
        <f>Таблица3[[#This Row],[Yi-Ymean]]*Таблица3[[#This Row],[Xi-Xmean]]</f>
        <v>1.255038205066028</v>
      </c>
      <c r="F153" s="8">
        <f>Таблица3[[#This Row],[Xi-Xmean]]^2</f>
        <v>0.79620557722107266</v>
      </c>
      <c r="G153" s="19">
        <f>$J$5+$J$4*Таблица3[[#This Row],[Цена нефти Brent (x)]]+$J$6</f>
        <v>64.584232628852845</v>
      </c>
      <c r="H153" s="19">
        <f>(Таблица3[[#This Row],[Цена USD_RUB (y)]]-Таблица3[[#This Row],[Оценка Y]])^2</f>
        <v>2.5955380743750136</v>
      </c>
    </row>
    <row r="154" spans="1:8" x14ac:dyDescent="0.35">
      <c r="A154" s="8">
        <v>65.980099999999993</v>
      </c>
      <c r="B154" s="8">
        <v>66.760000000000005</v>
      </c>
      <c r="C154" s="8">
        <f>Таблица3[[#This Row],[Цена USD_RUB (y)]]-$J$1</f>
        <v>1.1913149051490137</v>
      </c>
      <c r="D154" s="8">
        <f>Таблица3[[#This Row],[Цена нефти Brent (x)]]-$J$2</f>
        <v>8.852303523035232</v>
      </c>
      <c r="E154" s="8">
        <f>Таблица3[[#This Row],[Yi-Ymean]]*Таблица3[[#This Row],[Xi-Xmean]]</f>
        <v>10.545881131894998</v>
      </c>
      <c r="F154" s="8">
        <f>Таблица3[[#This Row],[Xi-Xmean]]^2</f>
        <v>78.363277663941986</v>
      </c>
      <c r="G154" s="19">
        <f>$J$5+$J$4*Таблица3[[#This Row],[Цена нефти Brent (x)]]+$J$6</f>
        <v>62.759475035375459</v>
      </c>
      <c r="H154" s="19">
        <f>(Таблица3[[#This Row],[Цена USD_RUB (y)]]-Таблица3[[#This Row],[Оценка Y]])^2</f>
        <v>10.372425162762781</v>
      </c>
    </row>
    <row r="155" spans="1:8" x14ac:dyDescent="0.35">
      <c r="A155" s="8">
        <v>68.108800000000002</v>
      </c>
      <c r="B155" s="8">
        <v>70.180000000000007</v>
      </c>
      <c r="C155" s="8">
        <f>Таблица3[[#This Row],[Цена USD_RUB (y)]]-$J$1</f>
        <v>3.3200149051490229</v>
      </c>
      <c r="D155" s="8">
        <f>Таблица3[[#This Row],[Цена нефти Brent (x)]]-$J$2</f>
        <v>12.272303523035234</v>
      </c>
      <c r="E155" s="8">
        <f>Таблица3[[#This Row],[Yi-Ymean]]*Таблица3[[#This Row],[Xi-Xmean]]</f>
        <v>40.744230616989839</v>
      </c>
      <c r="F155" s="8">
        <f>Таблица3[[#This Row],[Xi-Xmean]]^2</f>
        <v>150.609433761503</v>
      </c>
      <c r="G155" s="19">
        <f>$J$5+$J$4*Таблица3[[#This Row],[Цена нефти Brent (x)]]+$J$6</f>
        <v>61.975471144710561</v>
      </c>
      <c r="H155" s="19">
        <f>(Таблица3[[#This Row],[Цена USD_RUB (y)]]-Таблица3[[#This Row],[Оценка Y]])^2</f>
        <v>37.617722847126089</v>
      </c>
    </row>
    <row r="156" spans="1:8" x14ac:dyDescent="0.35">
      <c r="A156" s="8">
        <v>66.202100000000002</v>
      </c>
      <c r="B156" s="8">
        <v>72.83</v>
      </c>
      <c r="C156" s="8">
        <f>Таблица3[[#This Row],[Цена USD_RUB (y)]]-$J$1</f>
        <v>1.4133149051490221</v>
      </c>
      <c r="D156" s="8">
        <f>Таблица3[[#This Row],[Цена нефти Brent (x)]]-$J$2</f>
        <v>14.922303523035225</v>
      </c>
      <c r="E156" s="8">
        <f>Таблица3[[#This Row],[Yi-Ymean]]*Таблица3[[#This Row],[Xi-Xmean]]</f>
        <v>21.089913988263447</v>
      </c>
      <c r="F156" s="8">
        <f>Таблица3[[#This Row],[Xi-Xmean]]^2</f>
        <v>222.67514243358949</v>
      </c>
      <c r="G156" s="19">
        <f>$J$5+$J$4*Таблица3[[#This Row],[Цена нефти Brent (x)]]+$J$6</f>
        <v>61.367982749897109</v>
      </c>
      <c r="H156" s="19">
        <f>(Таблица3[[#This Row],[Цена USD_RUB (y)]]-Таблица3[[#This Row],[Оценка Y]])^2</f>
        <v>23.368689587742349</v>
      </c>
    </row>
    <row r="157" spans="1:8" x14ac:dyDescent="0.35">
      <c r="A157" s="8">
        <v>65.718800000000002</v>
      </c>
      <c r="B157" s="8">
        <v>77.62</v>
      </c>
      <c r="C157" s="8">
        <f>Таблица3[[#This Row],[Цена USD_RUB (y)]]-$J$1</f>
        <v>0.9300149051490223</v>
      </c>
      <c r="D157" s="8">
        <f>Таблица3[[#This Row],[Цена нефти Brent (x)]]-$J$2</f>
        <v>19.712303523035231</v>
      </c>
      <c r="E157" s="8">
        <f>Таблица3[[#This Row],[Yi-Ymean]]*Таблица3[[#This Row],[Xi-Xmean]]</f>
        <v>18.33273609124435</v>
      </c>
      <c r="F157" s="8">
        <f>Таблица3[[#This Row],[Xi-Xmean]]^2</f>
        <v>388.5749101842672</v>
      </c>
      <c r="G157" s="19">
        <f>$J$5+$J$4*Таблица3[[#This Row],[Цена нефти Brent (x)]]+$J$6</f>
        <v>60.269918821158839</v>
      </c>
      <c r="H157" s="19">
        <f>(Таблица3[[#This Row],[Цена USD_RUB (y)]]-Таблица3[[#This Row],[Оценка Y]])^2</f>
        <v>29.690306101129455</v>
      </c>
    </row>
    <row r="158" spans="1:8" x14ac:dyDescent="0.35">
      <c r="A158" s="8">
        <v>65.491100000000003</v>
      </c>
      <c r="B158" s="8">
        <v>79.78</v>
      </c>
      <c r="C158" s="8">
        <f>Таблица3[[#This Row],[Цена USD_RUB (y)]]-$J$1</f>
        <v>0.70231490514902362</v>
      </c>
      <c r="D158" s="8">
        <f>Таблица3[[#This Row],[Цена нефти Brent (x)]]-$J$2</f>
        <v>21.872303523035228</v>
      </c>
      <c r="E158" s="8">
        <f>Таблица3[[#This Row],[Yi-Ymean]]*Таблица3[[#This Row],[Xi-Xmean]]</f>
        <v>15.361244774171141</v>
      </c>
      <c r="F158" s="8">
        <f>Таблица3[[#This Row],[Xi-Xmean]]^2</f>
        <v>478.39766140377924</v>
      </c>
      <c r="G158" s="19">
        <f>$J$5+$J$4*Таблица3[[#This Row],[Цена нефти Brent (x)]]+$J$6</f>
        <v>59.774758469159963</v>
      </c>
      <c r="H158" s="19">
        <f>(Таблица3[[#This Row],[Цена USD_RUB (y)]]-Таблица3[[#This Row],[Оценка Y]])^2</f>
        <v>32.676560497206658</v>
      </c>
    </row>
    <row r="159" spans="1:8" x14ac:dyDescent="0.35">
      <c r="A159" s="8">
        <v>66.1173</v>
      </c>
      <c r="B159" s="8">
        <v>80.430000000000007</v>
      </c>
      <c r="C159" s="8">
        <f>Таблица3[[#This Row],[Цена USD_RUB (y)]]-$J$1</f>
        <v>1.3285149051490208</v>
      </c>
      <c r="D159" s="8">
        <f>Таблица3[[#This Row],[Цена нефти Brent (x)]]-$J$2</f>
        <v>22.522303523035234</v>
      </c>
      <c r="E159" s="8">
        <f>Таблица3[[#This Row],[Yi-Ymean]]*Таблица3[[#This Row],[Xi-Xmean]]</f>
        <v>29.92121592864261</v>
      </c>
      <c r="F159" s="8">
        <f>Таблица3[[#This Row],[Xi-Xmean]]^2</f>
        <v>507.2541559837253</v>
      </c>
      <c r="G159" s="19">
        <f>$J$5+$J$4*Таблица3[[#This Row],[Цена нефти Brent (x)]]+$J$6</f>
        <v>59.625751881752883</v>
      </c>
      <c r="H159" s="19">
        <f>(Таблица3[[#This Row],[Цена USD_RUB (y)]]-Таблица3[[#This Row],[Оценка Y]])^2</f>
        <v>42.140196971517682</v>
      </c>
    </row>
    <row r="160" spans="1:8" x14ac:dyDescent="0.35">
      <c r="A160" s="8">
        <v>66.579499999999996</v>
      </c>
      <c r="B160" s="8">
        <v>84.16</v>
      </c>
      <c r="C160" s="8">
        <f>Таблица3[[#This Row],[Цена USD_RUB (y)]]-$J$1</f>
        <v>1.7907149051490165</v>
      </c>
      <c r="D160" s="8">
        <f>Таблица3[[#This Row],[Цена нефти Brent (x)]]-$J$2</f>
        <v>26.252303523035224</v>
      </c>
      <c r="E160" s="8">
        <f>Таблица3[[#This Row],[Yi-Ymean]]*Таблица3[[#This Row],[Xi-Xmean]]</f>
        <v>47.010391213195213</v>
      </c>
      <c r="F160" s="8">
        <f>Таблица3[[#This Row],[Xi-Xmean]]^2</f>
        <v>689.18344026556758</v>
      </c>
      <c r="G160" s="19">
        <f>$J$5+$J$4*Таблица3[[#This Row],[Цена нефти Brent (x)]]+$J$6</f>
        <v>58.770683310940001</v>
      </c>
      <c r="H160" s="19">
        <f>(Таблица3[[#This Row],[Цена USD_RUB (y)]]-Таблица3[[#This Row],[Оценка Y]])^2</f>
        <v>60.977618083341902</v>
      </c>
    </row>
    <row r="161" spans="1:8" x14ac:dyDescent="0.35">
      <c r="A161" s="8">
        <v>65.550299999999993</v>
      </c>
      <c r="B161" s="8">
        <v>82.72</v>
      </c>
      <c r="C161" s="8">
        <f>Таблица3[[#This Row],[Цена USD_RUB (y)]]-$J$1</f>
        <v>0.76151490514901354</v>
      </c>
      <c r="D161" s="8">
        <f>Таблица3[[#This Row],[Цена нефти Brent (x)]]-$J$2</f>
        <v>24.812303523035226</v>
      </c>
      <c r="E161" s="8">
        <f>Таблица3[[#This Row],[Yi-Ymean]]*Таблица3[[#This Row],[Xi-Xmean]]</f>
        <v>18.894938963872704</v>
      </c>
      <c r="F161" s="8">
        <f>Таблица3[[#This Row],[Xi-Xmean]]^2</f>
        <v>615.65040611922632</v>
      </c>
      <c r="G161" s="19">
        <f>$J$5+$J$4*Таблица3[[#This Row],[Цена нефти Brent (x)]]+$J$6</f>
        <v>59.100790212272585</v>
      </c>
      <c r="H161" s="19">
        <f>(Таблица3[[#This Row],[Цена USD_RUB (y)]]-Таблица3[[#This Row],[Оценка Y]])^2</f>
        <v>41.596176501991629</v>
      </c>
    </row>
    <row r="162" spans="1:8" x14ac:dyDescent="0.35">
      <c r="A162" s="8">
        <v>66.413799999999995</v>
      </c>
      <c r="B162" s="8">
        <v>78.8</v>
      </c>
      <c r="C162" s="8">
        <f>Таблица3[[#This Row],[Цена USD_RUB (y)]]-$J$1</f>
        <v>1.6250149051490155</v>
      </c>
      <c r="D162" s="8">
        <f>Таблица3[[#This Row],[Цена нефти Brent (x)]]-$J$2</f>
        <v>20.892303523035224</v>
      </c>
      <c r="E162" s="8">
        <f>Таблица3[[#This Row],[Yi-Ymean]]*Таблица3[[#This Row],[Xi-Xmean]]</f>
        <v>33.950304627829524</v>
      </c>
      <c r="F162" s="8">
        <f>Таблица3[[#This Row],[Xi-Xmean]]^2</f>
        <v>436.48834649863005</v>
      </c>
      <c r="G162" s="19">
        <f>$J$5+$J$4*Таблица3[[#This Row],[Цена нефти Brent (x)]]+$J$6</f>
        <v>59.999414554789084</v>
      </c>
      <c r="H162" s="19">
        <f>(Таблица3[[#This Row],[Цена USD_RUB (y)]]-Таблица3[[#This Row],[Оценка Y]])^2</f>
        <v>41.144340639733578</v>
      </c>
    </row>
    <row r="163" spans="1:8" x14ac:dyDescent="0.35">
      <c r="A163" s="8">
        <v>68.0749</v>
      </c>
      <c r="B163" s="8">
        <v>78.09</v>
      </c>
      <c r="C163" s="8">
        <f>Таблица3[[#This Row],[Цена USD_RUB (y)]]-$J$1</f>
        <v>3.2861149051490202</v>
      </c>
      <c r="D163" s="8">
        <f>Таблица3[[#This Row],[Цена нефти Brent (x)]]-$J$2</f>
        <v>20.18230352303523</v>
      </c>
      <c r="E163" s="8">
        <f>Таблица3[[#This Row],[Yi-Ymean]]*Таблица3[[#This Row],[Xi-Xmean]]</f>
        <v>66.321368427287652</v>
      </c>
      <c r="F163" s="8">
        <f>Таблица3[[#This Row],[Xi-Xmean]]^2</f>
        <v>407.3253754959203</v>
      </c>
      <c r="G163" s="19">
        <f>$J$5+$J$4*Таблица3[[#This Row],[Цена нефти Brent (x)]]+$J$6</f>
        <v>60.162175596418344</v>
      </c>
      <c r="H163" s="19">
        <f>(Таблица3[[#This Row],[Цена USD_RUB (y)]]-Таблица3[[#This Row],[Оценка Y]])^2</f>
        <v>62.611207487036673</v>
      </c>
    </row>
    <row r="164" spans="1:8" x14ac:dyDescent="0.35">
      <c r="A164" s="8">
        <v>69.902500000000003</v>
      </c>
      <c r="B164" s="8">
        <v>76.83</v>
      </c>
      <c r="C164" s="8">
        <f>Таблица3[[#This Row],[Цена USD_RUB (y)]]-$J$1</f>
        <v>5.113714905149024</v>
      </c>
      <c r="D164" s="8">
        <f>Таблица3[[#This Row],[Цена нефти Brent (x)]]-$J$2</f>
        <v>18.922303523035225</v>
      </c>
      <c r="E164" s="8">
        <f>Таблица3[[#This Row],[Yi-Ymean]]*Таблица3[[#This Row],[Xi-Xmean]]</f>
        <v>96.763265565499125</v>
      </c>
      <c r="F164" s="8">
        <f>Таблица3[[#This Row],[Xi-Xmean]]^2</f>
        <v>358.05357061787129</v>
      </c>
      <c r="G164" s="19">
        <f>$J$5+$J$4*Таблица3[[#This Row],[Цена нефти Brent (x)]]+$J$6</f>
        <v>60.451019135084366</v>
      </c>
      <c r="H164" s="19">
        <f>(Таблица3[[#This Row],[Цена USD_RUB (y)]]-Таблица3[[#This Row],[Оценка Y]])^2</f>
        <v>89.33049053986646</v>
      </c>
    </row>
    <row r="165" spans="1:8" x14ac:dyDescent="0.35">
      <c r="A165" s="8">
        <v>67.5458</v>
      </c>
      <c r="B165" s="8">
        <v>77.42</v>
      </c>
      <c r="C165" s="8">
        <f>Таблица3[[#This Row],[Цена USD_RUB (y)]]-$J$1</f>
        <v>2.7570149051490205</v>
      </c>
      <c r="D165" s="8">
        <f>Таблица3[[#This Row],[Цена нефти Brent (x)]]-$J$2</f>
        <v>19.512303523035229</v>
      </c>
      <c r="E165" s="8">
        <f>Таблица3[[#This Row],[Yi-Ymean]]*Таблица3[[#This Row],[Xi-Xmean]]</f>
        <v>53.795711646799866</v>
      </c>
      <c r="F165" s="8">
        <f>Таблица3[[#This Row],[Xi-Xmean]]^2</f>
        <v>380.72998877505302</v>
      </c>
      <c r="G165" s="19">
        <f>$J$5+$J$4*Таблица3[[#This Row],[Цена нефти Brent (x)]]+$J$6</f>
        <v>60.315767001899481</v>
      </c>
      <c r="H165" s="19">
        <f>(Таблица3[[#This Row],[Цена USD_RUB (y)]]-Таблица3[[#This Row],[Оценка Y]])^2</f>
        <v>52.273377153622384</v>
      </c>
    </row>
    <row r="166" spans="1:8" x14ac:dyDescent="0.35">
      <c r="A166" s="8">
        <v>67.089399999999998</v>
      </c>
      <c r="B166" s="8">
        <v>75.819999999999993</v>
      </c>
      <c r="C166" s="8">
        <f>Таблица3[[#This Row],[Цена USD_RUB (y)]]-$J$1</f>
        <v>2.3006149051490183</v>
      </c>
      <c r="D166" s="8">
        <f>Таблица3[[#This Row],[Цена нефти Brent (x)]]-$J$2</f>
        <v>17.91230352303522</v>
      </c>
      <c r="E166" s="8">
        <f>Таблица3[[#This Row],[Yi-Ymean]]*Таблица3[[#This Row],[Xi-Xmean]]</f>
        <v>41.209312470648101</v>
      </c>
      <c r="F166" s="8">
        <f>Таблица3[[#This Row],[Xi-Xmean]]^2</f>
        <v>320.85061750133997</v>
      </c>
      <c r="G166" s="19">
        <f>$J$5+$J$4*Таблица3[[#This Row],[Цена нефти Brent (x)]]+$J$6</f>
        <v>60.682552447824584</v>
      </c>
      <c r="H166" s="19">
        <f>(Таблица3[[#This Row],[Цена USD_RUB (y)]]-Таблица3[[#This Row],[Оценка Y]])^2</f>
        <v>41.047695556816095</v>
      </c>
    </row>
    <row r="167" spans="1:8" x14ac:dyDescent="0.35">
      <c r="A167" s="8">
        <v>67.044799999999995</v>
      </c>
      <c r="B167" s="8">
        <v>71.83</v>
      </c>
      <c r="C167" s="8">
        <f>Таблица3[[#This Row],[Цена USD_RUB (y)]]-$J$1</f>
        <v>2.2560149051490157</v>
      </c>
      <c r="D167" s="8">
        <f>Таблица3[[#This Row],[Цена нефти Brent (x)]]-$J$2</f>
        <v>13.922303523035225</v>
      </c>
      <c r="E167" s="8">
        <f>Таблица3[[#This Row],[Yi-Ymean]]*Таблица3[[#This Row],[Xi-Xmean]]</f>
        <v>31.408924261976122</v>
      </c>
      <c r="F167" s="8">
        <f>Таблица3[[#This Row],[Xi-Xmean]]^2</f>
        <v>193.83053538751903</v>
      </c>
      <c r="G167" s="19">
        <f>$J$5+$J$4*Таблица3[[#This Row],[Цена нефти Brent (x)]]+$J$6</f>
        <v>61.597223653600302</v>
      </c>
      <c r="H167" s="19">
        <f>(Таблица3[[#This Row],[Цена USD_RUB (y)]]-Таблица3[[#This Row],[Оценка Y]])^2</f>
        <v>29.676088049853423</v>
      </c>
    </row>
    <row r="168" spans="1:8" x14ac:dyDescent="0.35">
      <c r="A168" s="8">
        <v>67.706100000000006</v>
      </c>
      <c r="B168" s="8">
        <v>72.81</v>
      </c>
      <c r="C168" s="8">
        <f>Таблица3[[#This Row],[Цена USD_RUB (y)]]-$J$1</f>
        <v>2.917314905149027</v>
      </c>
      <c r="D168" s="8">
        <f>Таблица3[[#This Row],[Цена нефти Brent (x)]]-$J$2</f>
        <v>14.902303523035229</v>
      </c>
      <c r="E168" s="8">
        <f>Таблица3[[#This Row],[Yi-Ymean]]*Таблица3[[#This Row],[Xi-Xmean]]</f>
        <v>43.474712188805533</v>
      </c>
      <c r="F168" s="8">
        <f>Таблица3[[#This Row],[Xi-Xmean]]^2</f>
        <v>222.07865029266821</v>
      </c>
      <c r="G168" s="19">
        <f>$J$5+$J$4*Таблица3[[#This Row],[Цена нефти Brent (x)]]+$J$6</f>
        <v>61.372567567971174</v>
      </c>
      <c r="H168" s="19">
        <f>(Таблица3[[#This Row],[Цена USD_RUB (y)]]-Таблица3[[#This Row],[Оценка Y]])^2</f>
        <v>40.113633067561054</v>
      </c>
    </row>
    <row r="169" spans="1:8" x14ac:dyDescent="0.35">
      <c r="A169" s="8">
        <v>63.338900000000002</v>
      </c>
      <c r="B169" s="8">
        <v>73.209999999999994</v>
      </c>
      <c r="C169" s="8">
        <f>Таблица3[[#This Row],[Цена USD_RUB (y)]]-$J$1</f>
        <v>-1.4498850948509769</v>
      </c>
      <c r="D169" s="8">
        <f>Таблица3[[#This Row],[Цена нефти Brent (x)]]-$J$2</f>
        <v>15.302303523035221</v>
      </c>
      <c r="E169" s="8">
        <f>Таблица3[[#This Row],[Yi-Ymean]]*Таблица3[[#This Row],[Xi-Xmean]]</f>
        <v>-22.186581794934359</v>
      </c>
      <c r="F169" s="8">
        <f>Таблица3[[#This Row],[Xi-Xmean]]^2</f>
        <v>234.16049311109612</v>
      </c>
      <c r="G169" s="19">
        <f>$J$5+$J$4*Таблица3[[#This Row],[Цена нефти Brent (x)]]+$J$6</f>
        <v>61.280871206489905</v>
      </c>
      <c r="H169" s="19">
        <f>(Таблица3[[#This Row],[Цена USD_RUB (y)]]-Таблица3[[#This Row],[Оценка Y]])^2</f>
        <v>4.2354825149166251</v>
      </c>
    </row>
    <row r="170" spans="1:8" x14ac:dyDescent="0.35">
      <c r="A170" s="8">
        <v>62.796700000000001</v>
      </c>
      <c r="B170" s="8">
        <v>74.290000000000006</v>
      </c>
      <c r="C170" s="8">
        <f>Таблица3[[#This Row],[Цена USD_RUB (y)]]-$J$1</f>
        <v>-1.9920850948509781</v>
      </c>
      <c r="D170" s="8">
        <f>Таблица3[[#This Row],[Цена нефти Brent (x)]]-$J$2</f>
        <v>16.382303523035233</v>
      </c>
      <c r="E170" s="8">
        <f>Таблица3[[#This Row],[Yi-Ymean]]*Таблица3[[#This Row],[Xi-Xmean]]</f>
        <v>-32.634942667563152</v>
      </c>
      <c r="F170" s="8">
        <f>Таблица3[[#This Row],[Xi-Xmean]]^2</f>
        <v>268.37986872085258</v>
      </c>
      <c r="G170" s="19">
        <f>$J$5+$J$4*Таблица3[[#This Row],[Цена нефти Brent (x)]]+$J$6</f>
        <v>61.03329103049046</v>
      </c>
      <c r="H170" s="19">
        <f>(Таблица3[[#This Row],[Цена USD_RUB (y)]]-Таблица3[[#This Row],[Оценка Y]])^2</f>
        <v>3.1096111937467019</v>
      </c>
    </row>
    <row r="171" spans="1:8" x14ac:dyDescent="0.35">
      <c r="A171" s="8">
        <v>63.509300000000003</v>
      </c>
      <c r="B171" s="8">
        <v>73.069999999999993</v>
      </c>
      <c r="C171" s="8">
        <f>Таблица3[[#This Row],[Цена USD_RUB (y)]]-$J$1</f>
        <v>-1.2794850948509762</v>
      </c>
      <c r="D171" s="8">
        <f>Таблица3[[#This Row],[Цена нефти Brent (x)]]-$J$2</f>
        <v>15.16230352303522</v>
      </c>
      <c r="E171" s="8">
        <f>Таблица3[[#This Row],[Yi-Ymean]]*Таблица3[[#This Row],[Xi-Xmean]]</f>
        <v>-19.399941361330008</v>
      </c>
      <c r="F171" s="8">
        <f>Таблица3[[#This Row],[Xi-Xmean]]^2</f>
        <v>229.89544812464624</v>
      </c>
      <c r="G171" s="19">
        <f>$J$5+$J$4*Таблица3[[#This Row],[Цена нефти Brent (x)]]+$J$6</f>
        <v>61.312964933008345</v>
      </c>
      <c r="H171" s="19">
        <f>(Таблица3[[#This Row],[Цена USD_RUB (y)]]-Таблица3[[#This Row],[Оценка Y]])^2</f>
        <v>4.8238877264972508</v>
      </c>
    </row>
    <row r="172" spans="1:8" x14ac:dyDescent="0.35">
      <c r="A172" s="8">
        <v>62.555300000000003</v>
      </c>
      <c r="B172" s="8">
        <v>75.33</v>
      </c>
      <c r="C172" s="8">
        <f>Таблица3[[#This Row],[Цена USD_RUB (y)]]-$J$1</f>
        <v>-2.2334850948509768</v>
      </c>
      <c r="D172" s="8">
        <f>Таблица3[[#This Row],[Цена нефти Brent (x)]]-$J$2</f>
        <v>17.422303523035225</v>
      </c>
      <c r="E172" s="8">
        <f>Таблица3[[#This Row],[Yi-Ymean]]*Таблица3[[#This Row],[Xi-Xmean]]</f>
        <v>-38.912455236668841</v>
      </c>
      <c r="F172" s="8">
        <f>Таблица3[[#This Row],[Xi-Xmean]]^2</f>
        <v>303.53666004876561</v>
      </c>
      <c r="G172" s="19">
        <f>$J$5+$J$4*Таблица3[[#This Row],[Цена нефти Brent (x)]]+$J$6</f>
        <v>60.794880490639144</v>
      </c>
      <c r="H172" s="19">
        <f>(Таблица3[[#This Row],[Цена USD_RUB (y)]]-Таблица3[[#This Row],[Оценка Y]])^2</f>
        <v>3.0990768489383242</v>
      </c>
    </row>
    <row r="173" spans="1:8" x14ac:dyDescent="0.35">
      <c r="A173" s="8">
        <v>62.967700000000001</v>
      </c>
      <c r="B173" s="8">
        <v>77.11</v>
      </c>
      <c r="C173" s="8">
        <f>Таблица3[[#This Row],[Цена USD_RUB (y)]]-$J$1</f>
        <v>-1.8210850948509787</v>
      </c>
      <c r="D173" s="8">
        <f>Таблица3[[#This Row],[Цена нефти Brent (x)]]-$J$2</f>
        <v>19.202303523035226</v>
      </c>
      <c r="E173" s="8">
        <f>Таблица3[[#This Row],[Yi-Ymean]]*Таблица3[[#This Row],[Xi-Xmean]]</f>
        <v>-34.969028732603888</v>
      </c>
      <c r="F173" s="8">
        <f>Таблица3[[#This Row],[Xi-Xmean]]^2</f>
        <v>368.72846059077108</v>
      </c>
      <c r="G173" s="19">
        <f>$J$5+$J$4*Таблица3[[#This Row],[Цена нефти Brent (x)]]+$J$6</f>
        <v>60.386831682047472</v>
      </c>
      <c r="H173" s="19">
        <f>(Таблица3[[#This Row],[Цена USD_RUB (y)]]-Таблица3[[#This Row],[Оценка Y]])^2</f>
        <v>6.6608812746111159</v>
      </c>
    </row>
    <row r="174" spans="1:8" x14ac:dyDescent="0.35">
      <c r="A174" s="8">
        <v>62.733800000000002</v>
      </c>
      <c r="B174" s="8">
        <v>79.44</v>
      </c>
      <c r="C174" s="8">
        <f>Таблица3[[#This Row],[Цена USD_RUB (y)]]-$J$1</f>
        <v>-2.0549850948509771</v>
      </c>
      <c r="D174" s="8">
        <f>Таблица3[[#This Row],[Цена нефти Brent (x)]]-$J$2</f>
        <v>21.532303523035225</v>
      </c>
      <c r="E174" s="8">
        <f>Таблица3[[#This Row],[Yi-Ymean]]*Таблица3[[#This Row],[Xi-Xmean]]</f>
        <v>-44.248562797644567</v>
      </c>
      <c r="F174" s="8">
        <f>Таблица3[[#This Row],[Xi-Xmean]]^2</f>
        <v>463.64009500811517</v>
      </c>
      <c r="G174" s="19">
        <f>$J$5+$J$4*Таблица3[[#This Row],[Цена нефти Brent (x)]]+$J$6</f>
        <v>59.852700376419044</v>
      </c>
      <c r="H174" s="19">
        <f>(Таблица3[[#This Row],[Цена USD_RUB (y)]]-Таблица3[[#This Row],[Оценка Y]])^2</f>
        <v>8.3007350409983403</v>
      </c>
    </row>
    <row r="175" spans="1:8" x14ac:dyDescent="0.35">
      <c r="A175" s="8">
        <v>62.877299999999998</v>
      </c>
      <c r="B175" s="8">
        <v>75.55</v>
      </c>
      <c r="C175" s="8">
        <f>Таблица3[[#This Row],[Цена USD_RUB (y)]]-$J$1</f>
        <v>-1.9114850948509812</v>
      </c>
      <c r="D175" s="8">
        <f>Таблица3[[#This Row],[Цена нефти Brent (x)]]-$J$2</f>
        <v>17.642303523035224</v>
      </c>
      <c r="E175" s="8">
        <f>Таблица3[[#This Row],[Yi-Ymean]]*Таблица3[[#This Row],[Xi-Xmean]]</f>
        <v>-33.723000223118781</v>
      </c>
      <c r="F175" s="8">
        <f>Таблица3[[#This Row],[Xi-Xmean]]^2</f>
        <v>311.25087359890108</v>
      </c>
      <c r="G175" s="19">
        <f>$J$5+$J$4*Таблица3[[#This Row],[Цена нефти Brent (x)]]+$J$6</f>
        <v>60.744447491824445</v>
      </c>
      <c r="H175" s="19">
        <f>(Таблица3[[#This Row],[Цена USD_RUB (y)]]-Таблица3[[#This Row],[Оценка Y]])^2</f>
        <v>4.5490598216307472</v>
      </c>
    </row>
    <row r="176" spans="1:8" x14ac:dyDescent="0.35">
      <c r="A176" s="8">
        <v>63.188000000000002</v>
      </c>
      <c r="B176" s="8">
        <v>73.44</v>
      </c>
      <c r="C176" s="8">
        <f>Таблица3[[#This Row],[Цена USD_RUB (y)]]-$J$1</f>
        <v>-1.600785094850977</v>
      </c>
      <c r="D176" s="8">
        <f>Таблица3[[#This Row],[Цена нефти Brent (x)]]-$J$2</f>
        <v>15.532303523035225</v>
      </c>
      <c r="E176" s="8">
        <f>Таблица3[[#This Row],[Yi-Ymean]]*Таблица3[[#This Row],[Xi-Xmean]]</f>
        <v>-24.863879968376107</v>
      </c>
      <c r="F176" s="8">
        <f>Таблица3[[#This Row],[Xi-Xmean]]^2</f>
        <v>241.25245273169244</v>
      </c>
      <c r="G176" s="19">
        <f>$J$5+$J$4*Таблица3[[#This Row],[Цена нефти Brent (x)]]+$J$6</f>
        <v>61.228145798638167</v>
      </c>
      <c r="H176" s="19">
        <f>(Таблица3[[#This Row],[Цена USD_RUB (y)]]-Таблица3[[#This Row],[Оценка Y]])^2</f>
        <v>3.8410284905956384</v>
      </c>
    </row>
    <row r="177" spans="1:8" x14ac:dyDescent="0.35">
      <c r="A177" s="8">
        <v>62.319299999999998</v>
      </c>
      <c r="B177" s="8">
        <v>76.459999999999994</v>
      </c>
      <c r="C177" s="8">
        <f>Таблица3[[#This Row],[Цена USD_RUB (y)]]-$J$1</f>
        <v>-2.469485094850981</v>
      </c>
      <c r="D177" s="8">
        <f>Таблица3[[#This Row],[Цена нефти Brent (x)]]-$J$2</f>
        <v>18.552303523035221</v>
      </c>
      <c r="E177" s="8">
        <f>Таблица3[[#This Row],[Yi-Ymean]]*Таблица3[[#This Row],[Xi-Xmean]]</f>
        <v>-45.814637025286821</v>
      </c>
      <c r="F177" s="8">
        <f>Таблица3[[#This Row],[Xi-Xmean]]^2</f>
        <v>344.18796601082505</v>
      </c>
      <c r="G177" s="19">
        <f>$J$5+$J$4*Таблица3[[#This Row],[Цена нефти Brent (x)]]+$J$6</f>
        <v>60.535838269454544</v>
      </c>
      <c r="H177" s="19">
        <f>(Таблица3[[#This Row],[Цена USD_RUB (y)]]-Таблица3[[#This Row],[Оценка Y]])^2</f>
        <v>3.1807357443201867</v>
      </c>
    </row>
    <row r="178" spans="1:8" x14ac:dyDescent="0.35">
      <c r="A178" s="8">
        <v>62.2012</v>
      </c>
      <c r="B178" s="8">
        <v>76.790000000000006</v>
      </c>
      <c r="C178" s="8">
        <f>Таблица3[[#This Row],[Цена USD_RUB (y)]]-$J$1</f>
        <v>-2.5875850948509793</v>
      </c>
      <c r="D178" s="8">
        <f>Таблица3[[#This Row],[Цена нефти Brent (x)]]-$J$2</f>
        <v>18.882303523035233</v>
      </c>
      <c r="E178" s="8">
        <f>Таблица3[[#This Row],[Yi-Ymean]]*Таблица3[[#This Row],[Xi-Xmean]]</f>
        <v>-48.859567152658101</v>
      </c>
      <c r="F178" s="8">
        <f>Таблица3[[#This Row],[Xi-Xmean]]^2</f>
        <v>356.54138633602878</v>
      </c>
      <c r="G178" s="19">
        <f>$J$5+$J$4*Таблица3[[#This Row],[Цена нефти Brent (x)]]+$J$6</f>
        <v>60.460188771232488</v>
      </c>
      <c r="H178" s="19">
        <f>(Таблица3[[#This Row],[Цена USD_RUB (y)]]-Таблица3[[#This Row],[Оценка Y]])^2</f>
        <v>3.0311200986945619</v>
      </c>
    </row>
    <row r="179" spans="1:8" x14ac:dyDescent="0.35">
      <c r="A179" s="8">
        <v>62.276499999999999</v>
      </c>
      <c r="B179" s="8">
        <v>76.44</v>
      </c>
      <c r="C179" s="8">
        <f>Таблица3[[#This Row],[Цена USD_RUB (y)]]-$J$1</f>
        <v>-2.5122850948509807</v>
      </c>
      <c r="D179" s="8">
        <f>Таблица3[[#This Row],[Цена нефти Brent (x)]]-$J$2</f>
        <v>18.532303523035225</v>
      </c>
      <c r="E179" s="8">
        <f>Таблица3[[#This Row],[Yi-Ymean]]*Таблица3[[#This Row],[Xi-Xmean]]</f>
        <v>-46.558429914175711</v>
      </c>
      <c r="F179" s="8">
        <f>Таблица3[[#This Row],[Xi-Xmean]]^2</f>
        <v>343.44627386990379</v>
      </c>
      <c r="G179" s="19">
        <f>$J$5+$J$4*Таблица3[[#This Row],[Цена нефти Brent (x)]]+$J$6</f>
        <v>60.540423087528609</v>
      </c>
      <c r="H179" s="19">
        <f>(Таблица3[[#This Row],[Цена USD_RUB (y)]]-Таблица3[[#This Row],[Оценка Y]])^2</f>
        <v>3.0139630460161935</v>
      </c>
    </row>
    <row r="180" spans="1:8" x14ac:dyDescent="0.35">
      <c r="A180" s="8">
        <v>62.274900000000002</v>
      </c>
      <c r="B180" s="8">
        <v>78.510000000000005</v>
      </c>
      <c r="C180" s="8">
        <f>Таблица3[[#This Row],[Цена USD_RUB (y)]]-$J$1</f>
        <v>-2.513885094850977</v>
      </c>
      <c r="D180" s="8">
        <f>Таблица3[[#This Row],[Цена нефти Brent (x)]]-$J$2</f>
        <v>20.602303523035232</v>
      </c>
      <c r="E180" s="8">
        <f>Таблица3[[#This Row],[Yi-Ymean]]*Таблица3[[#This Row],[Xi-Xmean]]</f>
        <v>-51.791823746154044</v>
      </c>
      <c r="F180" s="8">
        <f>Таблица3[[#This Row],[Xi-Xmean]]^2</f>
        <v>424.45491045526995</v>
      </c>
      <c r="G180" s="19">
        <f>$J$5+$J$4*Таблица3[[#This Row],[Цена нефти Brent (x)]]+$J$6</f>
        <v>60.065894416863003</v>
      </c>
      <c r="H180" s="19">
        <f>(Таблица3[[#This Row],[Цена USD_RUB (y)]]-Таблица3[[#This Row],[Оценка Y]])^2</f>
        <v>4.8797056663304348</v>
      </c>
    </row>
    <row r="181" spans="1:8" x14ac:dyDescent="0.35">
      <c r="A181" s="8">
        <v>61.9193</v>
      </c>
      <c r="B181" s="8">
        <v>77.12</v>
      </c>
      <c r="C181" s="8">
        <f>Таблица3[[#This Row],[Цена USD_RUB (y)]]-$J$1</f>
        <v>-2.8694850948509796</v>
      </c>
      <c r="D181" s="8">
        <f>Таблица3[[#This Row],[Цена нефти Brent (x)]]-$J$2</f>
        <v>19.212303523035231</v>
      </c>
      <c r="E181" s="8">
        <f>Таблица3[[#This Row],[Yi-Ymean]]*Таблица3[[#This Row],[Xi-Xmean]]</f>
        <v>-55.129418597102557</v>
      </c>
      <c r="F181" s="8">
        <f>Таблица3[[#This Row],[Xi-Xmean]]^2</f>
        <v>369.11260666123195</v>
      </c>
      <c r="G181" s="19">
        <f>$J$5+$J$4*Таблица3[[#This Row],[Цена нефти Brent (x)]]+$J$6</f>
        <v>60.384539273010432</v>
      </c>
      <c r="H181" s="19">
        <f>(Таблица3[[#This Row],[Цена USD_RUB (y)]]-Таблица3[[#This Row],[Оценка Y]])^2</f>
        <v>2.3554904891095458</v>
      </c>
    </row>
    <row r="182" spans="1:8" x14ac:dyDescent="0.35">
      <c r="A182" s="8">
        <v>62.545200000000001</v>
      </c>
      <c r="B182" s="8">
        <v>74.87</v>
      </c>
      <c r="C182" s="8">
        <f>Таблица3[[#This Row],[Цена USD_RUB (y)]]-$J$1</f>
        <v>-2.2435850948509781</v>
      </c>
      <c r="D182" s="8">
        <f>Таблица3[[#This Row],[Цена нефти Brent (x)]]-$J$2</f>
        <v>16.962303523035231</v>
      </c>
      <c r="E182" s="8">
        <f>Таблица3[[#This Row],[Yi-Ymean]]*Таблица3[[#This Row],[Xi-Xmean]]</f>
        <v>-38.056371358620083</v>
      </c>
      <c r="F182" s="8">
        <f>Таблица3[[#This Row],[Xi-Xmean]]^2</f>
        <v>287.71974080757343</v>
      </c>
      <c r="G182" s="19">
        <f>$J$5+$J$4*Таблица3[[#This Row],[Цена нефти Brent (x)]]+$J$6</f>
        <v>60.900331306342608</v>
      </c>
      <c r="H182" s="19">
        <f>(Таблица3[[#This Row],[Цена USD_RUB (y)]]-Таблица3[[#This Row],[Оценка Y]])^2</f>
        <v>2.7055930193741804</v>
      </c>
    </row>
    <row r="183" spans="1:8" x14ac:dyDescent="0.35">
      <c r="A183" s="8">
        <v>62.146799999999999</v>
      </c>
      <c r="B183" s="8">
        <v>74.64</v>
      </c>
      <c r="C183" s="8">
        <f>Таблица3[[#This Row],[Цена USD_RUB (y)]]-$J$1</f>
        <v>-2.6419850948509804</v>
      </c>
      <c r="D183" s="8">
        <f>Таблица3[[#This Row],[Цена нефти Brent (x)]]-$J$2</f>
        <v>16.732303523035227</v>
      </c>
      <c r="E183" s="8">
        <f>Таблица3[[#This Row],[Yi-Ymean]]*Таблица3[[#This Row],[Xi-Xmean]]</f>
        <v>-44.206496510381619</v>
      </c>
      <c r="F183" s="8">
        <f>Таблица3[[#This Row],[Xi-Xmean]]^2</f>
        <v>279.96998118697707</v>
      </c>
      <c r="G183" s="19">
        <f>$J$5+$J$4*Таблица3[[#This Row],[Цена нефти Brent (x)]]+$J$6</f>
        <v>60.953056714194346</v>
      </c>
      <c r="H183" s="19">
        <f>(Таблица3[[#This Row],[Цена USD_RUB (y)]]-Таблица3[[#This Row],[Оценка Y]])^2</f>
        <v>1.4250230324060758</v>
      </c>
    </row>
    <row r="184" spans="1:8" x14ac:dyDescent="0.35">
      <c r="A184" s="8">
        <v>61.398899999999998</v>
      </c>
      <c r="B184" s="8">
        <v>74.06</v>
      </c>
      <c r="C184" s="8">
        <f>Таблица3[[#This Row],[Цена USD_RUB (y)]]-$J$1</f>
        <v>-3.3898850948509818</v>
      </c>
      <c r="D184" s="8">
        <f>Таблица3[[#This Row],[Цена нефти Brent (x)]]-$J$2</f>
        <v>16.152303523035229</v>
      </c>
      <c r="E184" s="8">
        <f>Таблица3[[#This Row],[Yi-Ymean]]*Таблица3[[#This Row],[Xi-Xmean]]</f>
        <v>-54.754452960246127</v>
      </c>
      <c r="F184" s="8">
        <f>Таблица3[[#This Row],[Xi-Xmean]]^2</f>
        <v>260.89690910025627</v>
      </c>
      <c r="G184" s="19">
        <f>$J$5+$J$4*Таблица3[[#This Row],[Цена нефти Brent (x)]]+$J$6</f>
        <v>61.086016438342192</v>
      </c>
      <c r="H184" s="19">
        <f>(Таблица3[[#This Row],[Цена USD_RUB (y)]]-Таблица3[[#This Row],[Оценка Y]])^2</f>
        <v>9.7896123155673989E-2</v>
      </c>
    </row>
    <row r="185" spans="1:8" x14ac:dyDescent="0.35">
      <c r="A185" s="8">
        <v>62.014099999999999</v>
      </c>
      <c r="B185" s="8">
        <v>72.58</v>
      </c>
      <c r="C185" s="8">
        <f>Таблица3[[#This Row],[Цена USD_RUB (y)]]-$J$1</f>
        <v>-2.7746850948509802</v>
      </c>
      <c r="D185" s="8">
        <f>Таблица3[[#This Row],[Цена нефти Brent (x)]]-$J$2</f>
        <v>14.672303523035225</v>
      </c>
      <c r="E185" s="8">
        <f>Таблица3[[#This Row],[Yi-Ymean]]*Таблица3[[#This Row],[Xi-Xmean]]</f>
        <v>-40.711021892495367</v>
      </c>
      <c r="F185" s="8">
        <f>Таблица3[[#This Row],[Xi-Xmean]]^2</f>
        <v>215.27649067207187</v>
      </c>
      <c r="G185" s="19">
        <f>$J$5+$J$4*Таблица3[[#This Row],[Цена нефти Brent (x)]]+$J$6</f>
        <v>61.425292975822913</v>
      </c>
      <c r="H185" s="19">
        <f>(Таблица3[[#This Row],[Цена USD_RUB (y)]]-Таблица3[[#This Row],[Оценка Y]])^2</f>
        <v>0.34669371172027574</v>
      </c>
    </row>
    <row r="186" spans="1:8" x14ac:dyDescent="0.35">
      <c r="A186" s="8">
        <v>58.160499999999999</v>
      </c>
      <c r="B186" s="8">
        <v>67.11</v>
      </c>
      <c r="C186" s="8">
        <f>Таблица3[[#This Row],[Цена USD_RUB (y)]]-$J$1</f>
        <v>-6.6282850948509804</v>
      </c>
      <c r="D186" s="8">
        <f>Таблица3[[#This Row],[Цена нефти Brent (x)]]-$J$2</f>
        <v>9.2023035230352264</v>
      </c>
      <c r="E186" s="8">
        <f>Таблица3[[#This Row],[Yi-Ymean]]*Таблица3[[#This Row],[Xi-Xmean]]</f>
        <v>-60.995491280029057</v>
      </c>
      <c r="F186" s="8">
        <f>Таблица3[[#This Row],[Xi-Xmean]]^2</f>
        <v>84.682390130066537</v>
      </c>
      <c r="G186" s="19">
        <f>$J$5+$J$4*Таблица3[[#This Row],[Цена нефти Brent (x)]]+$J$6</f>
        <v>62.679240719079345</v>
      </c>
      <c r="H186" s="19">
        <f>(Таблица3[[#This Row],[Цена USD_RUB (y)]]-Таблица3[[#This Row],[Оценка Y]])^2</f>
        <v>20.419017686265729</v>
      </c>
    </row>
    <row r="187" spans="1:8" x14ac:dyDescent="0.35">
      <c r="A187" s="8">
        <v>57.144399999999997</v>
      </c>
      <c r="B187" s="8">
        <v>70.27</v>
      </c>
      <c r="C187" s="8">
        <f>Таблица3[[#This Row],[Цена USD_RUB (y)]]-$J$1</f>
        <v>-7.6443850948509819</v>
      </c>
      <c r="D187" s="8">
        <f>Таблица3[[#This Row],[Цена нефти Brent (x)]]-$J$2</f>
        <v>12.362303523035223</v>
      </c>
      <c r="E187" s="8">
        <f>Таблица3[[#This Row],[Yi-Ymean]]*Таблица3[[#This Row],[Xi-Xmean]]</f>
        <v>-94.502208789514242</v>
      </c>
      <c r="F187" s="8">
        <f>Таблица3[[#This Row],[Xi-Xmean]]^2</f>
        <v>152.8265483956491</v>
      </c>
      <c r="G187" s="19">
        <f>$J$5+$J$4*Таблица3[[#This Row],[Цена нефти Brent (x)]]+$J$6</f>
        <v>61.954839463377276</v>
      </c>
      <c r="H187" s="19">
        <f>(Таблица3[[#This Row],[Цена USD_RUB (y)]]-Таблица3[[#This Row],[Оценка Y]])^2</f>
        <v>23.14032783081748</v>
      </c>
    </row>
    <row r="188" spans="1:8" x14ac:dyDescent="0.35">
      <c r="A188" s="8">
        <v>57.273800000000001</v>
      </c>
      <c r="B188" s="8">
        <v>70.45</v>
      </c>
      <c r="C188" s="8">
        <f>Таблица3[[#This Row],[Цена USD_RUB (y)]]-$J$1</f>
        <v>-7.514985094850978</v>
      </c>
      <c r="D188" s="8">
        <f>Таблица3[[#This Row],[Цена нефти Brent (x)]]-$J$2</f>
        <v>12.54230352303523</v>
      </c>
      <c r="E188" s="8">
        <f>Таблица3[[#This Row],[Yi-Ymean]]*Таблица3[[#This Row],[Xi-Xmean]]</f>
        <v>-94.255224030706657</v>
      </c>
      <c r="F188" s="8">
        <f>Таблица3[[#This Row],[Xi-Xmean]]^2</f>
        <v>157.30937766394194</v>
      </c>
      <c r="G188" s="19">
        <f>$J$5+$J$4*Таблица3[[#This Row],[Цена нефти Brent (x)]]+$J$6</f>
        <v>61.913576100710699</v>
      </c>
      <c r="H188" s="19">
        <f>(Таблица3[[#This Row],[Цена USD_RUB (y)]]-Таблица3[[#This Row],[Оценка Y]])^2</f>
        <v>21.527522264726169</v>
      </c>
    </row>
    <row r="189" spans="1:8" x14ac:dyDescent="0.35">
      <c r="A189" s="8">
        <v>57.4925</v>
      </c>
      <c r="B189" s="8">
        <v>66.209999999999994</v>
      </c>
      <c r="C189" s="8">
        <f>Таблица3[[#This Row],[Цена USD_RUB (y)]]-$J$1</f>
        <v>-7.2962850948509796</v>
      </c>
      <c r="D189" s="8">
        <f>Таблица3[[#This Row],[Цена нефти Brent (x)]]-$J$2</f>
        <v>8.3023035230352207</v>
      </c>
      <c r="E189" s="8">
        <f>Таблица3[[#This Row],[Yi-Ymean]]*Таблица3[[#This Row],[Xi-Xmean]]</f>
        <v>-60.575973448050661</v>
      </c>
      <c r="F189" s="8">
        <f>Таблица3[[#This Row],[Xi-Xmean]]^2</f>
        <v>68.928243788603041</v>
      </c>
      <c r="G189" s="19">
        <f>$J$5+$J$4*Таблица3[[#This Row],[Цена нефти Brent (x)]]+$J$6</f>
        <v>62.885557532412221</v>
      </c>
      <c r="H189" s="19">
        <f>(Таблица3[[#This Row],[Цена USD_RUB (y)]]-Таблица3[[#This Row],[Оценка Y]])^2</f>
        <v>29.085069547908201</v>
      </c>
    </row>
    <row r="190" spans="1:8" x14ac:dyDescent="0.35">
      <c r="A190" s="8">
        <v>56.657400000000003</v>
      </c>
      <c r="B190" s="8">
        <v>65.489999999999995</v>
      </c>
      <c r="C190" s="8">
        <f>Таблица3[[#This Row],[Цена USD_RUB (y)]]-$J$1</f>
        <v>-8.1313850948509767</v>
      </c>
      <c r="D190" s="8">
        <f>Таблица3[[#This Row],[Цена нефти Brent (x)]]-$J$2</f>
        <v>7.5823035230352218</v>
      </c>
      <c r="E190" s="8">
        <f>Таблица3[[#This Row],[Yi-Ymean]]*Таблица3[[#This Row],[Xi-Xmean]]</f>
        <v>-61.654629851844653</v>
      </c>
      <c r="F190" s="8">
        <f>Таблица3[[#This Row],[Xi-Xmean]]^2</f>
        <v>57.491326715432336</v>
      </c>
      <c r="G190" s="19">
        <f>$J$5+$J$4*Таблица3[[#This Row],[Цена нефти Brent (x)]]+$J$6</f>
        <v>63.050610983078514</v>
      </c>
      <c r="H190" s="19">
        <f>(Таблица3[[#This Row],[Цена USD_RUB (y)]]-Таблица3[[#This Row],[Оценка Y]])^2</f>
        <v>40.873146674155699</v>
      </c>
    </row>
    <row r="191" spans="1:8" x14ac:dyDescent="0.35">
      <c r="A191" s="8">
        <v>56.809199999999997</v>
      </c>
      <c r="B191" s="8">
        <v>64.37</v>
      </c>
      <c r="C191" s="8">
        <f>Таблица3[[#This Row],[Цена USD_RUB (y)]]-$J$1</f>
        <v>-7.9795850948509823</v>
      </c>
      <c r="D191" s="8">
        <f>Таблица3[[#This Row],[Цена нефти Brent (x)]]-$J$2</f>
        <v>6.4623035230352315</v>
      </c>
      <c r="E191" s="8">
        <f>Таблица3[[#This Row],[Yi-Ymean]]*Таблица3[[#This Row],[Xi-Xmean]]</f>
        <v>-51.566500870814927</v>
      </c>
      <c r="F191" s="8">
        <f>Таблица3[[#This Row],[Xi-Xmean]]^2</f>
        <v>41.761366823833562</v>
      </c>
      <c r="G191" s="19">
        <f>$J$5+$J$4*Таблица3[[#This Row],[Цена нефти Brent (x)]]+$J$6</f>
        <v>63.307360795226082</v>
      </c>
      <c r="H191" s="19">
        <f>(Таблица3[[#This Row],[Цена USD_RUB (y)]]-Таблица3[[#This Row],[Оценка Y]])^2</f>
        <v>42.226093720613299</v>
      </c>
    </row>
    <row r="192" spans="1:8" x14ac:dyDescent="0.35">
      <c r="A192" s="8">
        <v>56.517400000000002</v>
      </c>
      <c r="B192" s="8">
        <v>67.31</v>
      </c>
      <c r="C192" s="8">
        <f>Таблица3[[#This Row],[Цена USD_RUB (y)]]-$J$1</f>
        <v>-8.2713850948509773</v>
      </c>
      <c r="D192" s="8">
        <f>Таблица3[[#This Row],[Цена нефти Brent (x)]]-$J$2</f>
        <v>9.4023035230352292</v>
      </c>
      <c r="E192" s="8">
        <f>Таблица3[[#This Row],[Yi-Ymean]]*Таблица3[[#This Row],[Xi-Xmean]]</f>
        <v>-77.770073217698425</v>
      </c>
      <c r="F192" s="8">
        <f>Таблица3[[#This Row],[Xi-Xmean]]^2</f>
        <v>88.403311539280679</v>
      </c>
      <c r="G192" s="19">
        <f>$J$5+$J$4*Таблица3[[#This Row],[Цена нефти Brent (x)]]+$J$6</f>
        <v>62.633392538338711</v>
      </c>
      <c r="H192" s="19">
        <f>(Таблица3[[#This Row],[Цена USD_RUB (y)]]-Таблица3[[#This Row],[Оценка Y]])^2</f>
        <v>37.405364729014764</v>
      </c>
    </row>
    <row r="193" spans="1:8" x14ac:dyDescent="0.35">
      <c r="A193" s="8">
        <v>56.390599999999999</v>
      </c>
      <c r="B193" s="8">
        <v>64.84</v>
      </c>
      <c r="C193" s="8">
        <f>Таблица3[[#This Row],[Цена USD_RUB (y)]]-$J$1</f>
        <v>-8.3981850948509802</v>
      </c>
      <c r="D193" s="8">
        <f>Таблица3[[#This Row],[Цена нефти Brent (x)]]-$J$2</f>
        <v>6.9323035230352303</v>
      </c>
      <c r="E193" s="8">
        <f>Таблица3[[#This Row],[Yi-Ymean]]*Таблица3[[#This Row],[Xi-Xmean]]</f>
        <v>-58.218768120137412</v>
      </c>
      <c r="F193" s="8">
        <f>Таблица3[[#This Row],[Xi-Xmean]]^2</f>
        <v>48.056832135486665</v>
      </c>
      <c r="G193" s="19">
        <f>$J$5+$J$4*Таблица3[[#This Row],[Цена нефти Brent (x)]]+$J$6</f>
        <v>63.199617570485586</v>
      </c>
      <c r="H193" s="19">
        <f>(Таблица3[[#This Row],[Цена USD_RUB (y)]]-Таблица3[[#This Row],[Оценка Y]])^2</f>
        <v>46.362720275181438</v>
      </c>
    </row>
    <row r="194" spans="1:8" x14ac:dyDescent="0.35">
      <c r="A194" s="8">
        <v>58.386299999999999</v>
      </c>
      <c r="B194" s="8">
        <v>62.79</v>
      </c>
      <c r="C194" s="8">
        <f>Таблица3[[#This Row],[Цена USD_RUB (y)]]-$J$1</f>
        <v>-6.4024850948509808</v>
      </c>
      <c r="D194" s="8">
        <f>Таблица3[[#This Row],[Цена нефти Brent (x)]]-$J$2</f>
        <v>4.8823035230352261</v>
      </c>
      <c r="E194" s="8">
        <f>Таблица3[[#This Row],[Yi-Ymean]]*Таблица3[[#This Row],[Xi-Xmean]]</f>
        <v>-31.258875534771466</v>
      </c>
      <c r="F194" s="8">
        <f>Таблица3[[#This Row],[Xi-Xmean]]^2</f>
        <v>23.836887691042179</v>
      </c>
      <c r="G194" s="19">
        <f>$J$5+$J$4*Таблица3[[#This Row],[Цена нефти Brent (x)]]+$J$6</f>
        <v>63.66956142307712</v>
      </c>
      <c r="H194" s="19">
        <f>(Таблица3[[#This Row],[Цена USD_RUB (y)]]-Таблица3[[#This Row],[Оценка Y]])^2</f>
        <v>27.91285126457489</v>
      </c>
    </row>
    <row r="195" spans="1:8" x14ac:dyDescent="0.35">
      <c r="A195" s="8">
        <v>56.5501</v>
      </c>
      <c r="B195" s="8">
        <v>68.58</v>
      </c>
      <c r="C195" s="8">
        <f>Таблица3[[#This Row],[Цена USD_RUB (y)]]-$J$1</f>
        <v>-8.2386850948509789</v>
      </c>
      <c r="D195" s="8">
        <f>Таблица3[[#This Row],[Цена нефти Brent (x)]]-$J$2</f>
        <v>10.672303523035225</v>
      </c>
      <c r="E195" s="8">
        <f>Таблица3[[#This Row],[Yi-Ymean]]*Таблица3[[#This Row],[Xi-Xmean]]</f>
        <v>-87.925747962955896</v>
      </c>
      <c r="F195" s="8">
        <f>Таблица3[[#This Row],[Xi-Xmean]]^2</f>
        <v>113.89806248779009</v>
      </c>
      <c r="G195" s="19">
        <f>$J$5+$J$4*Таблица3[[#This Row],[Цена нефти Brent (x)]]+$J$6</f>
        <v>62.342256590635664</v>
      </c>
      <c r="H195" s="19">
        <f>(Таблица3[[#This Row],[Цена USD_RUB (y)]]-Таблица3[[#This Row],[Оценка Y]])^2</f>
        <v>33.549077970444152</v>
      </c>
    </row>
    <row r="196" spans="1:8" x14ac:dyDescent="0.35">
      <c r="A196" s="8">
        <v>56.257199999999997</v>
      </c>
      <c r="B196" s="8">
        <v>70.52</v>
      </c>
      <c r="C196" s="8">
        <f>Таблица3[[#This Row],[Цена USD_RUB (y)]]-$J$1</f>
        <v>-8.5315850948509819</v>
      </c>
      <c r="D196" s="8">
        <f>Таблица3[[#This Row],[Цена нефти Brent (x)]]-$J$2</f>
        <v>12.612303523035223</v>
      </c>
      <c r="E196" s="8">
        <f>Таблица3[[#This Row],[Yi-Ymean]]*Таблица3[[#This Row],[Xi-Xmean]]</f>
        <v>-107.60294074886383</v>
      </c>
      <c r="F196" s="8">
        <f>Таблица3[[#This Row],[Xi-Xmean]]^2</f>
        <v>159.07020015716671</v>
      </c>
      <c r="G196" s="19">
        <f>$J$5+$J$4*Таблица3[[#This Row],[Цена нефти Brent (x)]]+$J$6</f>
        <v>61.897529237451479</v>
      </c>
      <c r="H196" s="19">
        <f>(Таблица3[[#This Row],[Цена USD_RUB (y)]]-Таблица3[[#This Row],[Оценка Y]])^2</f>
        <v>31.813313906850016</v>
      </c>
    </row>
    <row r="197" spans="1:8" x14ac:dyDescent="0.35">
      <c r="A197" s="8">
        <v>56.717399999999998</v>
      </c>
      <c r="B197" s="8">
        <v>68.61</v>
      </c>
      <c r="C197" s="8">
        <f>Таблица3[[#This Row],[Цена USD_RUB (y)]]-$J$1</f>
        <v>-8.0713850948509815</v>
      </c>
      <c r="D197" s="8">
        <f>Таблица3[[#This Row],[Цена нефти Brent (x)]]-$J$2</f>
        <v>10.702303523035226</v>
      </c>
      <c r="E197" s="8">
        <f>Таблица3[[#This Row],[Yi-Ymean]]*Таблица3[[#This Row],[Xi-Xmean]]</f>
        <v>-86.382413136397673</v>
      </c>
      <c r="F197" s="8">
        <f>Таблица3[[#This Row],[Xi-Xmean]]^2</f>
        <v>114.53930069917222</v>
      </c>
      <c r="G197" s="19">
        <f>$J$5+$J$4*Таблица3[[#This Row],[Цена нефти Brent (x)]]+$J$6</f>
        <v>62.335379363524567</v>
      </c>
      <c r="H197" s="19">
        <f>(Таблица3[[#This Row],[Цена USD_RUB (y)]]-Таблица3[[#This Row],[Оценка Y]])^2</f>
        <v>31.561692128987918</v>
      </c>
    </row>
    <row r="198" spans="1:8" x14ac:dyDescent="0.35">
      <c r="A198" s="8">
        <v>56.643300000000004</v>
      </c>
      <c r="B198" s="8">
        <v>69.87</v>
      </c>
      <c r="C198" s="8">
        <f>Таблица3[[#This Row],[Цена USD_RUB (y)]]-$J$1</f>
        <v>-8.1454850948509758</v>
      </c>
      <c r="D198" s="8">
        <f>Таблица3[[#This Row],[Цена нефти Brent (x)]]-$J$2</f>
        <v>11.962303523035231</v>
      </c>
      <c r="E198" s="8">
        <f>Таблица3[[#This Row],[Yi-Ymean]]*Таблица3[[#This Row],[Xi-Xmean]]</f>
        <v>-97.438765046966793</v>
      </c>
      <c r="F198" s="8">
        <f>Таблица3[[#This Row],[Xi-Xmean]]^2</f>
        <v>143.09670557722112</v>
      </c>
      <c r="G198" s="19">
        <f>$J$5+$J$4*Таблица3[[#This Row],[Цена нефти Brent (x)]]+$J$6</f>
        <v>62.046535824858552</v>
      </c>
      <c r="H198" s="19">
        <f>(Таблица3[[#This Row],[Цена USD_RUB (y)]]-Таблица3[[#This Row],[Оценка Y]])^2</f>
        <v>29.194957379034836</v>
      </c>
    </row>
    <row r="199" spans="1:8" x14ac:dyDescent="0.35">
      <c r="A199" s="8">
        <v>56.990299999999998</v>
      </c>
      <c r="B199" s="8">
        <v>67.62</v>
      </c>
      <c r="C199" s="8">
        <f>Таблица3[[#This Row],[Цена USD_RUB (y)]]-$J$1</f>
        <v>-7.7984850948509816</v>
      </c>
      <c r="D199" s="8">
        <f>Таблица3[[#This Row],[Цена нефти Brent (x)]]-$J$2</f>
        <v>9.7123035230352315</v>
      </c>
      <c r="E199" s="8">
        <f>Таблица3[[#This Row],[Yi-Ymean]]*Таблица3[[#This Row],[Xi-Xmean]]</f>
        <v>-75.741254261058927</v>
      </c>
      <c r="F199" s="8">
        <f>Таблица3[[#This Row],[Xi-Xmean]]^2</f>
        <v>94.328839723562567</v>
      </c>
      <c r="G199" s="19">
        <f>$J$5+$J$4*Таблица3[[#This Row],[Цена нефти Brent (x)]]+$J$6</f>
        <v>62.56232785819072</v>
      </c>
      <c r="H199" s="19">
        <f>(Таблица3[[#This Row],[Цена USD_RUB (y)]]-Таблица3[[#This Row],[Оценка Y]])^2</f>
        <v>31.047494452453488</v>
      </c>
    </row>
    <row r="200" spans="1:8" x14ac:dyDescent="0.35">
      <c r="A200" s="8">
        <v>57.611400000000003</v>
      </c>
      <c r="B200" s="8">
        <v>66.87</v>
      </c>
      <c r="C200" s="8">
        <f>Таблица3[[#This Row],[Цена USD_RUB (y)]]-$J$1</f>
        <v>-7.1773850948509761</v>
      </c>
      <c r="D200" s="8">
        <f>Таблица3[[#This Row],[Цена нефти Brent (x)]]-$J$2</f>
        <v>8.9623035230352315</v>
      </c>
      <c r="E200" s="8">
        <f>Таблица3[[#This Row],[Yi-Ymean]]*Таблица3[[#This Row],[Xi-Xmean]]</f>
        <v>-64.325903721763467</v>
      </c>
      <c r="F200" s="8">
        <f>Таблица3[[#This Row],[Xi-Xmean]]^2</f>
        <v>80.322884439009727</v>
      </c>
      <c r="G200" s="19">
        <f>$J$5+$J$4*Таблица3[[#This Row],[Цена нефти Brent (x)]]+$J$6</f>
        <v>62.73425853596811</v>
      </c>
      <c r="H200" s="19">
        <f>(Таблица3[[#This Row],[Цена USD_RUB (y)]]-Таблица3[[#This Row],[Оценка Y]])^2</f>
        <v>26.24367957954129</v>
      </c>
    </row>
    <row r="201" spans="1:8" x14ac:dyDescent="0.35">
      <c r="A201" s="8">
        <v>58.369700000000002</v>
      </c>
      <c r="B201" s="8">
        <v>65.25</v>
      </c>
      <c r="C201" s="8">
        <f>Таблица3[[#This Row],[Цена USD_RUB (y)]]-$J$1</f>
        <v>-6.4190850948509777</v>
      </c>
      <c r="D201" s="8">
        <f>Таблица3[[#This Row],[Цена нефти Brent (x)]]-$J$2</f>
        <v>7.3423035230352269</v>
      </c>
      <c r="E201" s="8">
        <f>Таблица3[[#This Row],[Yi-Ymean]]*Таблица3[[#This Row],[Xi-Xmean]]</f>
        <v>-47.13087110658725</v>
      </c>
      <c r="F201" s="8">
        <f>Таблица3[[#This Row],[Xi-Xmean]]^2</f>
        <v>53.909421024375504</v>
      </c>
      <c r="G201" s="19">
        <f>$J$5+$J$4*Таблица3[[#This Row],[Цена нефти Brent (x)]]+$J$6</f>
        <v>63.105628799967278</v>
      </c>
      <c r="H201" s="19">
        <f>(Таблица3[[#This Row],[Цена USD_RUB (y)]]-Таблица3[[#This Row],[Оценка Y]])^2</f>
        <v>22.429021598359483</v>
      </c>
    </row>
    <row r="202" spans="1:8" x14ac:dyDescent="0.35">
      <c r="A202" s="8">
        <v>58.800899999999999</v>
      </c>
      <c r="B202" s="8">
        <v>63.23</v>
      </c>
      <c r="C202" s="8">
        <f>Таблица3[[#This Row],[Цена USD_RUB (y)]]-$J$1</f>
        <v>-5.9878850948509807</v>
      </c>
      <c r="D202" s="8">
        <f>Таблица3[[#This Row],[Цена нефти Brent (x)]]-$J$2</f>
        <v>5.3223035230352238</v>
      </c>
      <c r="E202" s="8">
        <f>Таблица3[[#This Row],[Yi-Ymean]]*Таблица3[[#This Row],[Xi-Xmean]]</f>
        <v>-31.869341935855481</v>
      </c>
      <c r="F202" s="8">
        <f>Таблица3[[#This Row],[Xi-Xmean]]^2</f>
        <v>28.326914791313154</v>
      </c>
      <c r="G202" s="19">
        <f>$J$5+$J$4*Таблица3[[#This Row],[Цена нефти Brent (x)]]+$J$6</f>
        <v>63.568695425447714</v>
      </c>
      <c r="H202" s="19">
        <f>(Таблица3[[#This Row],[Цена USD_RUB (y)]]-Таблица3[[#This Row],[Оценка Y]])^2</f>
        <v>22.731873218920164</v>
      </c>
    </row>
    <row r="203" spans="1:8" x14ac:dyDescent="0.35">
      <c r="A203" s="8">
        <v>59.163899999999998</v>
      </c>
      <c r="B203" s="8">
        <v>63.4</v>
      </c>
      <c r="C203" s="8">
        <f>Таблица3[[#This Row],[Цена USD_RUB (y)]]-$J$1</f>
        <v>-5.6248850948509812</v>
      </c>
      <c r="D203" s="8">
        <f>Таблица3[[#This Row],[Цена нефти Brent (x)]]-$J$2</f>
        <v>5.4923035230352255</v>
      </c>
      <c r="E203" s="8">
        <f>Таблица3[[#This Row],[Yi-Ymean]]*Таблица3[[#This Row],[Xi-Xmean]]</f>
        <v>-30.893576223118373</v>
      </c>
      <c r="F203" s="8">
        <f>Таблица3[[#This Row],[Xi-Xmean]]^2</f>
        <v>30.165397989145148</v>
      </c>
      <c r="G203" s="19">
        <f>$J$5+$J$4*Таблица3[[#This Row],[Цена нефти Brent (x)]]+$J$6</f>
        <v>63.529724471818177</v>
      </c>
      <c r="H203" s="19">
        <f>(Таблица3[[#This Row],[Цена USD_RUB (y)]]-Таблица3[[#This Row],[Оценка Y]])^2</f>
        <v>19.060423318726482</v>
      </c>
    </row>
    <row r="204" spans="1:8" x14ac:dyDescent="0.35">
      <c r="A204" s="8">
        <v>58.896000000000001</v>
      </c>
      <c r="B204" s="8">
        <v>63.73</v>
      </c>
      <c r="C204" s="8">
        <f>Таблица3[[#This Row],[Цена USD_RUB (y)]]-$J$1</f>
        <v>-5.8927850948509786</v>
      </c>
      <c r="D204" s="8">
        <f>Таблица3[[#This Row],[Цена нефти Brent (x)]]-$J$2</f>
        <v>5.8223035230352238</v>
      </c>
      <c r="E204" s="8">
        <f>Таблица3[[#This Row],[Yi-Ymean]]*Таблица3[[#This Row],[Xi-Xmean]]</f>
        <v>-34.309583418240308</v>
      </c>
      <c r="F204" s="8">
        <f>Таблица3[[#This Row],[Xi-Xmean]]^2</f>
        <v>33.899218314348381</v>
      </c>
      <c r="G204" s="19">
        <f>$J$5+$J$4*Таблица3[[#This Row],[Цена нефти Brent (x)]]+$J$6</f>
        <v>63.454074973596121</v>
      </c>
      <c r="H204" s="19">
        <f>(Таблица3[[#This Row],[Цена USD_RUB (y)]]-Таблица3[[#This Row],[Оценка Y]])^2</f>
        <v>20.776047464923277</v>
      </c>
    </row>
    <row r="205" spans="1:8" x14ac:dyDescent="0.35">
      <c r="A205" s="8">
        <v>58.373199999999997</v>
      </c>
      <c r="B205" s="8">
        <v>63.86</v>
      </c>
      <c r="C205" s="8">
        <f>Таблица3[[#This Row],[Цена USD_RUB (y)]]-$J$1</f>
        <v>-6.4155850948509823</v>
      </c>
      <c r="D205" s="8">
        <f>Таблица3[[#This Row],[Цена нефти Brent (x)]]-$J$2</f>
        <v>5.9523035230352264</v>
      </c>
      <c r="E205" s="8">
        <f>Таблица3[[#This Row],[Yi-Ymean]]*Таблица3[[#This Row],[Xi-Xmean]]</f>
        <v>-38.187509762413789</v>
      </c>
      <c r="F205" s="8">
        <f>Таблица3[[#This Row],[Xi-Xmean]]^2</f>
        <v>35.429917230337566</v>
      </c>
      <c r="G205" s="19">
        <f>$J$5+$J$4*Таблица3[[#This Row],[Цена нефти Brent (x)]]+$J$6</f>
        <v>63.424273656114707</v>
      </c>
      <c r="H205" s="19">
        <f>(Таблица3[[#This Row],[Цена USD_RUB (y)]]-Таблица3[[#This Row],[Оценка Y]])^2</f>
        <v>25.513345079496023</v>
      </c>
    </row>
    <row r="206" spans="1:8" x14ac:dyDescent="0.35">
      <c r="A206" s="8">
        <v>59.0623</v>
      </c>
      <c r="B206" s="8">
        <v>62.72</v>
      </c>
      <c r="C206" s="8">
        <f>Таблица3[[#This Row],[Цена USD_RUB (y)]]-$J$1</f>
        <v>-5.7264850948509789</v>
      </c>
      <c r="D206" s="8">
        <f>Таблица3[[#This Row],[Цена нефти Brent (x)]]-$J$2</f>
        <v>4.8123035230352258</v>
      </c>
      <c r="E206" s="8">
        <f>Таблица3[[#This Row],[Yi-Ymean]]*Таблица3[[#This Row],[Xi-Xmean]]</f>
        <v>-27.557584396560074</v>
      </c>
      <c r="F206" s="8">
        <f>Таблица3[[#This Row],[Xi-Xmean]]^2</f>
        <v>23.158265197817247</v>
      </c>
      <c r="G206" s="19">
        <f>$J$5+$J$4*Таблица3[[#This Row],[Цена нефти Brent (x)]]+$J$6</f>
        <v>63.685608286336347</v>
      </c>
      <c r="H206" s="19">
        <f>(Таблица3[[#This Row],[Цена USD_RUB (y)]]-Таблица3[[#This Row],[Оценка Y]])^2</f>
        <v>21.374979510506325</v>
      </c>
    </row>
    <row r="207" spans="1:8" x14ac:dyDescent="0.35">
      <c r="A207" s="8">
        <v>59.211500000000001</v>
      </c>
      <c r="B207" s="8">
        <v>63.52</v>
      </c>
      <c r="C207" s="8">
        <f>Таблица3[[#This Row],[Цена USD_RUB (y)]]-$J$1</f>
        <v>-5.5772850948509785</v>
      </c>
      <c r="D207" s="8">
        <f>Таблица3[[#This Row],[Цена нефти Brent (x)]]-$J$2</f>
        <v>5.6123035230352301</v>
      </c>
      <c r="E207" s="8">
        <f>Таблица3[[#This Row],[Yi-Ymean]]*Таблица3[[#This Row],[Xi-Xmean]]</f>
        <v>-31.301416786804023</v>
      </c>
      <c r="F207" s="8">
        <f>Таблица3[[#This Row],[Xi-Xmean]]^2</f>
        <v>31.497950834673656</v>
      </c>
      <c r="G207" s="19">
        <f>$J$5+$J$4*Таблица3[[#This Row],[Цена нефти Brent (x)]]+$J$6</f>
        <v>63.502215563373795</v>
      </c>
      <c r="H207" s="19">
        <f>(Таблица3[[#This Row],[Цена USD_RUB (y)]]-Таблица3[[#This Row],[Оценка Y]])^2</f>
        <v>18.410240045778096</v>
      </c>
    </row>
    <row r="208" spans="1:8" x14ac:dyDescent="0.35">
      <c r="A208" s="8">
        <v>59.08</v>
      </c>
      <c r="B208" s="8">
        <v>62.07</v>
      </c>
      <c r="C208" s="8">
        <f>Таблица3[[#This Row],[Цена USD_RUB (y)]]-$J$1</f>
        <v>-5.7087850948509811</v>
      </c>
      <c r="D208" s="8">
        <f>Таблица3[[#This Row],[Цена нефти Brent (x)]]-$J$2</f>
        <v>4.1623035230352272</v>
      </c>
      <c r="E208" s="8">
        <f>Таблица3[[#This Row],[Yi-Ymean]]*Таблица3[[#This Row],[Xi-Xmean]]</f>
        <v>-23.761696312549233</v>
      </c>
      <c r="F208" s="8">
        <f>Таблица3[[#This Row],[Xi-Xmean]]^2</f>
        <v>17.324770617871465</v>
      </c>
      <c r="G208" s="19">
        <f>$J$5+$J$4*Таблица3[[#This Row],[Цена нефти Brent (x)]]+$J$6</f>
        <v>63.834614873743412</v>
      </c>
      <c r="H208" s="19">
        <f>(Таблица3[[#This Row],[Цена USD_RUB (y)]]-Таблица3[[#This Row],[Оценка Y]])^2</f>
        <v>22.606362597622098</v>
      </c>
    </row>
    <row r="209" spans="1:8" x14ac:dyDescent="0.35">
      <c r="A209" s="8">
        <v>58.067999999999998</v>
      </c>
      <c r="B209" s="8">
        <v>60.44</v>
      </c>
      <c r="C209" s="8">
        <f>Таблица3[[#This Row],[Цена USD_RUB (y)]]-$J$1</f>
        <v>-6.7207850948509815</v>
      </c>
      <c r="D209" s="8">
        <f>Таблица3[[#This Row],[Цена нефти Brent (x)]]-$J$2</f>
        <v>2.5323035230352247</v>
      </c>
      <c r="E209" s="8">
        <f>Таблица3[[#This Row],[Yi-Ymean]]*Таблица3[[#This Row],[Xi-Xmean]]</f>
        <v>-17.019067773253767</v>
      </c>
      <c r="F209" s="8">
        <f>Таблица3[[#This Row],[Xi-Xmean]]^2</f>
        <v>6.4125611327766103</v>
      </c>
      <c r="G209" s="19">
        <f>$J$5+$J$4*Таблица3[[#This Row],[Цена нефти Brent (x)]]+$J$6</f>
        <v>64.208277546779613</v>
      </c>
      <c r="H209" s="19">
        <f>(Таблица3[[#This Row],[Цена USD_RUB (y)]]-Таблица3[[#This Row],[Оценка Y]])^2</f>
        <v>37.703008351485884</v>
      </c>
    </row>
    <row r="210" spans="1:8" x14ac:dyDescent="0.35">
      <c r="A210" s="8">
        <v>57.494500000000002</v>
      </c>
      <c r="B210" s="8">
        <v>57.75</v>
      </c>
      <c r="C210" s="8">
        <f>Таблица3[[#This Row],[Цена USD_RUB (y)]]-$J$1</f>
        <v>-7.2942850948509772</v>
      </c>
      <c r="D210" s="8">
        <f>Таблица3[[#This Row],[Цена нефти Brent (x)]]-$J$2</f>
        <v>-0.15769647696477307</v>
      </c>
      <c r="E210" s="8">
        <f>Таблица3[[#This Row],[Yi-Ymean]]*Таблица3[[#This Row],[Xi-Xmean]]</f>
        <v>1.1502830614346546</v>
      </c>
      <c r="F210" s="8">
        <f>Таблица3[[#This Row],[Xi-Xmean]]^2</f>
        <v>2.4868178847101203E-2</v>
      </c>
      <c r="G210" s="19">
        <f>$J$5+$J$4*Таблица3[[#This Row],[Цена нефти Brent (x)]]+$J$6</f>
        <v>64.824935577741186</v>
      </c>
      <c r="H210" s="19">
        <f>(Таблица3[[#This Row],[Цена USD_RUB (y)]]-Таблица3[[#This Row],[Оценка Y]])^2</f>
        <v>53.735285759413728</v>
      </c>
    </row>
    <row r="211" spans="1:8" x14ac:dyDescent="0.35">
      <c r="A211" s="8">
        <v>57.173999999999999</v>
      </c>
      <c r="B211" s="8">
        <v>57.17</v>
      </c>
      <c r="C211" s="8">
        <f>Таблица3[[#This Row],[Цена USD_RUB (y)]]-$J$1</f>
        <v>-7.6147850948509799</v>
      </c>
      <c r="D211" s="8">
        <f>Таблица3[[#This Row],[Цена нефти Brent (x)]]-$J$2</f>
        <v>-0.73769647696477136</v>
      </c>
      <c r="E211" s="8">
        <f>Таблица3[[#This Row],[Yi-Ymean]]*Таблица3[[#This Row],[Xi-Xmean]]</f>
        <v>5.6174001373154203</v>
      </c>
      <c r="F211" s="8">
        <f>Таблица3[[#This Row],[Xi-Xmean]]^2</f>
        <v>0.54419609212623543</v>
      </c>
      <c r="G211" s="19">
        <f>$J$5+$J$4*Таблица3[[#This Row],[Цена нефти Brent (x)]]+$J$6</f>
        <v>64.957895301889039</v>
      </c>
      <c r="H211" s="19">
        <f>(Таблица3[[#This Row],[Цена USD_RUB (y)]]-Таблица3[[#This Row],[Оценка Y]])^2</f>
        <v>60.589026070770259</v>
      </c>
    </row>
    <row r="212" spans="1:8" x14ac:dyDescent="0.35">
      <c r="A212" s="8">
        <v>58.188000000000002</v>
      </c>
      <c r="B212" s="8">
        <v>55.62</v>
      </c>
      <c r="C212" s="8">
        <f>Таблица3[[#This Row],[Цена USD_RUB (y)]]-$J$1</f>
        <v>-6.600785094850977</v>
      </c>
      <c r="D212" s="8">
        <f>Таблица3[[#This Row],[Цена нефти Brent (x)]]-$J$2</f>
        <v>-2.2876964769647756</v>
      </c>
      <c r="E212" s="8">
        <f>Таблица3[[#This Row],[Yi-Ymean]]*Таблица3[[#This Row],[Xi-Xmean]]</f>
        <v>15.100592806692182</v>
      </c>
      <c r="F212" s="8">
        <f>Таблица3[[#This Row],[Xi-Xmean]]^2</f>
        <v>5.2335551707170458</v>
      </c>
      <c r="G212" s="19">
        <f>$J$5+$J$4*Таблица3[[#This Row],[Цена нефти Brent (x)]]+$J$6</f>
        <v>65.313218702628973</v>
      </c>
      <c r="H212" s="19">
        <f>(Таблица3[[#This Row],[Цена USD_RUB (y)]]-Таблица3[[#This Row],[Оценка Y]])^2</f>
        <v>50.76874156029367</v>
      </c>
    </row>
    <row r="213" spans="1:8" x14ac:dyDescent="0.35">
      <c r="A213" s="8">
        <v>57.489800000000002</v>
      </c>
      <c r="B213" s="8">
        <v>57.54</v>
      </c>
      <c r="C213" s="8">
        <f>Таблица3[[#This Row],[Цена USD_RUB (y)]]-$J$1</f>
        <v>-7.2989850948509769</v>
      </c>
      <c r="D213" s="8">
        <f>Таблица3[[#This Row],[Цена нефти Brent (x)]]-$J$2</f>
        <v>-0.36769647696477392</v>
      </c>
      <c r="E213" s="8">
        <f>Таблица3[[#This Row],[Yi-Ymean]]*Таблица3[[#This Row],[Xi-Xmean]]</f>
        <v>2.6838111047951005</v>
      </c>
      <c r="F213" s="8">
        <f>Таблица3[[#This Row],[Xi-Xmean]]^2</f>
        <v>0.13520069917230651</v>
      </c>
      <c r="G213" s="19">
        <f>$J$5+$J$4*Таблица3[[#This Row],[Цена нефти Brent (x)]]+$J$6</f>
        <v>64.87307616751886</v>
      </c>
      <c r="H213" s="19">
        <f>(Таблица3[[#This Row],[Цена USD_RUB (y)]]-Таблица3[[#This Row],[Оценка Y]])^2</f>
        <v>54.512766965851952</v>
      </c>
    </row>
    <row r="214" spans="1:8" x14ac:dyDescent="0.35">
      <c r="A214" s="8">
        <v>57.478299999999997</v>
      </c>
      <c r="B214" s="8">
        <v>56.86</v>
      </c>
      <c r="C214" s="8">
        <f>Таблица3[[#This Row],[Цена USD_RUB (y)]]-$J$1</f>
        <v>-7.3104850948509821</v>
      </c>
      <c r="D214" s="8">
        <f>Таблица3[[#This Row],[Цена нефти Brent (x)]]-$J$2</f>
        <v>-1.0476964769647736</v>
      </c>
      <c r="E214" s="8">
        <f>Таблица3[[#This Row],[Yi-Ymean]]*Таблица3[[#This Row],[Xi-Xmean]]</f>
        <v>7.6591694787788631</v>
      </c>
      <c r="F214" s="8">
        <f>Таблица3[[#This Row],[Xi-Xmean]]^2</f>
        <v>1.0976679078443985</v>
      </c>
      <c r="G214" s="19">
        <f>$J$5+$J$4*Таблица3[[#This Row],[Цена нефти Brent (x)]]+$J$6</f>
        <v>65.028959982037023</v>
      </c>
      <c r="H214" s="19">
        <f>(Таблица3[[#This Row],[Цена USD_RUB (y)]]-Таблица3[[#This Row],[Оценка Y]])^2</f>
        <v>57.012466164335372</v>
      </c>
    </row>
    <row r="215" spans="1:8" x14ac:dyDescent="0.35">
      <c r="A215" s="8">
        <v>57.632899999999999</v>
      </c>
      <c r="B215" s="8">
        <v>55.62</v>
      </c>
      <c r="C215" s="8">
        <f>Таблица3[[#This Row],[Цена USD_RUB (y)]]-$J$1</f>
        <v>-7.15588509485098</v>
      </c>
      <c r="D215" s="8">
        <f>Таблица3[[#This Row],[Цена нефти Brent (x)]]-$J$2</f>
        <v>-2.2876964769647756</v>
      </c>
      <c r="E215" s="8">
        <f>Таблица3[[#This Row],[Yi-Ymean]]*Таблица3[[#This Row],[Xi-Xmean]]</f>
        <v>16.370493121055336</v>
      </c>
      <c r="F215" s="8">
        <f>Таблица3[[#This Row],[Xi-Xmean]]^2</f>
        <v>5.2335551707170458</v>
      </c>
      <c r="G215" s="19">
        <f>$J$5+$J$4*Таблица3[[#This Row],[Цена нефти Brent (x)]]+$J$6</f>
        <v>65.313218702628973</v>
      </c>
      <c r="H215" s="19">
        <f>(Таблица3[[#This Row],[Цена USD_RUB (y)]]-Таблица3[[#This Row],[Оценка Y]])^2</f>
        <v>58.987295373952399</v>
      </c>
    </row>
    <row r="216" spans="1:8" x14ac:dyDescent="0.35">
      <c r="A216" s="8">
        <v>57.356999999999999</v>
      </c>
      <c r="B216" s="8">
        <v>53.78</v>
      </c>
      <c r="C216" s="8">
        <f>Таблица3[[#This Row],[Цена USD_RUB (y)]]-$J$1</f>
        <v>-7.43178509485098</v>
      </c>
      <c r="D216" s="8">
        <f>Таблица3[[#This Row],[Цена нефти Brent (x)]]-$J$2</f>
        <v>-4.1276964769647719</v>
      </c>
      <c r="E216" s="8">
        <f>Таблица3[[#This Row],[Yi-Ymean]]*Таблица3[[#This Row],[Xi-Xmean]]</f>
        <v>30.676153153575694</v>
      </c>
      <c r="F216" s="8">
        <f>Таблица3[[#This Row],[Xi-Xmean]]^2</f>
        <v>17.03787820594739</v>
      </c>
      <c r="G216" s="19">
        <f>$J$5+$J$4*Таблица3[[#This Row],[Цена нефти Brent (x)]]+$J$6</f>
        <v>65.73502196544284</v>
      </c>
      <c r="H216" s="19">
        <f>(Таблица3[[#This Row],[Цена USD_RUB (y)]]-Таблица3[[#This Row],[Оценка Y]])^2</f>
        <v>70.191252053442724</v>
      </c>
    </row>
    <row r="217" spans="1:8" x14ac:dyDescent="0.35">
      <c r="A217" s="8">
        <v>57.515900000000002</v>
      </c>
      <c r="B217" s="8">
        <v>52.75</v>
      </c>
      <c r="C217" s="8">
        <f>Таблица3[[#This Row],[Цена USD_RUB (y)]]-$J$1</f>
        <v>-7.2728850948509773</v>
      </c>
      <c r="D217" s="8">
        <f>Таблица3[[#This Row],[Цена нефти Brent (x)]]-$J$2</f>
        <v>-5.1576964769647731</v>
      </c>
      <c r="E217" s="8">
        <f>Таблица3[[#This Row],[Yi-Ymean]]*Таблица3[[#This Row],[Xi-Xmean]]</f>
        <v>37.511333831082496</v>
      </c>
      <c r="F217" s="8">
        <f>Таблица3[[#This Row],[Xi-Xmean]]^2</f>
        <v>26.601832948494831</v>
      </c>
      <c r="G217" s="19">
        <f>$J$5+$J$4*Таблица3[[#This Row],[Цена нефти Brent (x)]]+$J$6</f>
        <v>65.97114009625713</v>
      </c>
      <c r="H217" s="19">
        <f>(Таблица3[[#This Row],[Цена USD_RUB (y)]]-Таблица3[[#This Row],[Оценка Y]])^2</f>
        <v>71.491085085354257</v>
      </c>
    </row>
    <row r="218" spans="1:8" x14ac:dyDescent="0.35">
      <c r="A218" s="8">
        <v>58.582799999999999</v>
      </c>
      <c r="B218" s="8">
        <v>52.41</v>
      </c>
      <c r="C218" s="8">
        <f>Таблица3[[#This Row],[Цена USD_RUB (y)]]-$J$1</f>
        <v>-6.2059850948509805</v>
      </c>
      <c r="D218" s="8">
        <f>Таблица3[[#This Row],[Цена нефти Brent (x)]]-$J$2</f>
        <v>-5.4976964769647765</v>
      </c>
      <c r="E218" s="8">
        <f>Таблица3[[#This Row],[Yi-Ymean]]*Таблица3[[#This Row],[Xi-Xmean]]</f>
        <v>34.11862239205815</v>
      </c>
      <c r="F218" s="8">
        <f>Таблица3[[#This Row],[Xi-Xmean]]^2</f>
        <v>30.224666552830914</v>
      </c>
      <c r="G218" s="19">
        <f>$J$5+$J$4*Таблица3[[#This Row],[Цена нефти Brent (x)]]+$J$6</f>
        <v>66.049082003516205</v>
      </c>
      <c r="H218" s="19">
        <f>(Таблица3[[#This Row],[Цена USD_RUB (y)]]-Таблица3[[#This Row],[Оценка Y]])^2</f>
        <v>55.745366956029969</v>
      </c>
    </row>
    <row r="219" spans="1:8" x14ac:dyDescent="0.35">
      <c r="A219" s="8">
        <v>59.000300000000003</v>
      </c>
      <c r="B219" s="8">
        <v>52.72</v>
      </c>
      <c r="C219" s="8">
        <f>Таблица3[[#This Row],[Цена USD_RUB (y)]]-$J$1</f>
        <v>-5.7884850948509765</v>
      </c>
      <c r="D219" s="8">
        <f>Таблица3[[#This Row],[Цена нефти Brent (x)]]-$J$2</f>
        <v>-5.1876964769647742</v>
      </c>
      <c r="E219" s="8">
        <f>Таблица3[[#This Row],[Yi-Ymean]]*Таблица3[[#This Row],[Xi-Xmean]]</f>
        <v>30.028903733521517</v>
      </c>
      <c r="F219" s="8">
        <f>Таблица3[[#This Row],[Xi-Xmean]]^2</f>
        <v>26.912194737112731</v>
      </c>
      <c r="G219" s="19">
        <f>$J$5+$J$4*Таблица3[[#This Row],[Цена нефти Brent (x)]]+$J$6</f>
        <v>65.978017323368221</v>
      </c>
      <c r="H219" s="19">
        <f>(Таблица3[[#This Row],[Цена USD_RUB (y)]]-Таблица3[[#This Row],[Оценка Y]])^2</f>
        <v>48.688539044832922</v>
      </c>
    </row>
    <row r="220" spans="1:8" x14ac:dyDescent="0.35">
      <c r="A220" s="8">
        <v>59.8733</v>
      </c>
      <c r="B220" s="8">
        <v>52.1</v>
      </c>
      <c r="C220" s="8">
        <f>Таблица3[[#This Row],[Цена USD_RUB (y)]]-$J$1</f>
        <v>-4.915485094850979</v>
      </c>
      <c r="D220" s="8">
        <f>Таблица3[[#This Row],[Цена нефти Brent (x)]]-$J$2</f>
        <v>-5.8076964769647716</v>
      </c>
      <c r="E220" s="8">
        <f>Таблица3[[#This Row],[Yi-Ymean]]*Таблица3[[#This Row],[Xi-Xmean]]</f>
        <v>28.547645467938878</v>
      </c>
      <c r="F220" s="8">
        <f>Таблица3[[#This Row],[Xi-Xmean]]^2</f>
        <v>33.729338368549023</v>
      </c>
      <c r="G220" s="19">
        <f>$J$5+$J$4*Таблица3[[#This Row],[Цена нефти Brent (x)]]+$J$6</f>
        <v>66.120146683664188</v>
      </c>
      <c r="H220" s="19">
        <f>(Таблица3[[#This Row],[Цена USD_RUB (y)]]-Таблица3[[#This Row],[Оценка Y]])^2</f>
        <v>39.023093489206268</v>
      </c>
    </row>
    <row r="221" spans="1:8" x14ac:dyDescent="0.35">
      <c r="A221" s="8">
        <v>59.979799999999997</v>
      </c>
      <c r="B221" s="8">
        <v>52.42</v>
      </c>
      <c r="C221" s="8">
        <f>Таблица3[[#This Row],[Цена USD_RUB (y)]]-$J$1</f>
        <v>-4.808985094850982</v>
      </c>
      <c r="D221" s="8">
        <f>Таблица3[[#This Row],[Цена нефти Brent (x)]]-$J$2</f>
        <v>-5.4876964769647714</v>
      </c>
      <c r="E221" s="8">
        <f>Таблица3[[#This Row],[Yi-Ymean]]*Таблица3[[#This Row],[Xi-Xmean]]</f>
        <v>26.390250562789831</v>
      </c>
      <c r="F221" s="8">
        <f>Таблица3[[#This Row],[Xi-Xmean]]^2</f>
        <v>30.114812623291563</v>
      </c>
      <c r="G221" s="19">
        <f>$J$5+$J$4*Таблица3[[#This Row],[Цена нефти Brent (x)]]+$J$6</f>
        <v>66.046789594479179</v>
      </c>
      <c r="H221" s="19">
        <f>(Таблица3[[#This Row],[Цена USD_RUB (y)]]-Таблица3[[#This Row],[Оценка Y]])^2</f>
        <v>36.808362739518664</v>
      </c>
    </row>
    <row r="222" spans="1:8" x14ac:dyDescent="0.35">
      <c r="A222" s="8">
        <v>59.5578</v>
      </c>
      <c r="B222" s="8">
        <v>52.52</v>
      </c>
      <c r="C222" s="8">
        <f>Таблица3[[#This Row],[Цена USD_RUB (y)]]-$J$1</f>
        <v>-5.2309850948509791</v>
      </c>
      <c r="D222" s="8">
        <f>Таблица3[[#This Row],[Цена нефти Brent (x)]]-$J$2</f>
        <v>-5.3876964769647699</v>
      </c>
      <c r="E222" s="8">
        <f>Таблица3[[#This Row],[Yi-Ymean]]*Таблица3[[#This Row],[Xi-Xmean]]</f>
        <v>28.182959966583844</v>
      </c>
      <c r="F222" s="8">
        <f>Таблица3[[#This Row],[Xi-Xmean]]^2</f>
        <v>29.027273327898595</v>
      </c>
      <c r="G222" s="19">
        <f>$J$5+$J$4*Таблица3[[#This Row],[Цена нефти Brent (x)]]+$J$6</f>
        <v>66.023865504108855</v>
      </c>
      <c r="H222" s="19">
        <f>(Таблица3[[#This Row],[Цена USD_RUB (y)]]-Таблица3[[#This Row],[Оценка Y]])^2</f>
        <v>41.810003103426496</v>
      </c>
    </row>
    <row r="223" spans="1:8" x14ac:dyDescent="0.35">
      <c r="A223" s="8">
        <v>59.382899999999999</v>
      </c>
      <c r="B223" s="8">
        <v>48.06</v>
      </c>
      <c r="C223" s="8">
        <f>Таблица3[[#This Row],[Цена USD_RUB (y)]]-$J$1</f>
        <v>-5.40588509485098</v>
      </c>
      <c r="D223" s="8">
        <f>Таблица3[[#This Row],[Цена нефти Brent (x)]]-$J$2</f>
        <v>-9.8476964769647708</v>
      </c>
      <c r="E223" s="8">
        <f>Таблица3[[#This Row],[Yi-Ymean]]*Таблица3[[#This Row],[Xi-Xmean]]</f>
        <v>53.235515603440362</v>
      </c>
      <c r="F223" s="8">
        <f>Таблица3[[#This Row],[Xi-Xmean]]^2</f>
        <v>96.977125902424362</v>
      </c>
      <c r="G223" s="19">
        <f>$J$5+$J$4*Таблица3[[#This Row],[Цена нефти Brent (x)]]+$J$6</f>
        <v>67.046279934625076</v>
      </c>
      <c r="H223" s="19">
        <f>(Таблица3[[#This Row],[Цена USD_RUB (y)]]-Таблица3[[#This Row],[Оценка Y]])^2</f>
        <v>58.72739202241425</v>
      </c>
    </row>
    <row r="224" spans="1:8" x14ac:dyDescent="0.35">
      <c r="A224" s="8">
        <v>59.085099999999997</v>
      </c>
      <c r="B224" s="8">
        <v>48.91</v>
      </c>
      <c r="C224" s="8">
        <f>Таблица3[[#This Row],[Цена USD_RUB (y)]]-$J$1</f>
        <v>-5.7036850948509823</v>
      </c>
      <c r="D224" s="8">
        <f>Таблица3[[#This Row],[Цена нефти Brent (x)]]-$J$2</f>
        <v>-8.9976964769647765</v>
      </c>
      <c r="E224" s="8">
        <f>Таблица3[[#This Row],[Yi-Ymean]]*Таблица3[[#This Row],[Xi-Xmean]]</f>
        <v>51.32002728365719</v>
      </c>
      <c r="F224" s="8">
        <f>Таблица3[[#This Row],[Xi-Xmean]]^2</f>
        <v>80.958541891584346</v>
      </c>
      <c r="G224" s="19">
        <f>$J$5+$J$4*Таблица3[[#This Row],[Цена нефти Brent (x)]]+$J$6</f>
        <v>66.85142516647737</v>
      </c>
      <c r="H224" s="19">
        <f>(Таблица3[[#This Row],[Цена USD_RUB (y)]]-Таблица3[[#This Row],[Оценка Y]])^2</f>
        <v>60.31580659145979</v>
      </c>
    </row>
    <row r="225" spans="1:8" x14ac:dyDescent="0.35">
      <c r="A225" s="8">
        <v>60.360999999999997</v>
      </c>
      <c r="B225" s="8">
        <v>46.71</v>
      </c>
      <c r="C225" s="8">
        <f>Таблица3[[#This Row],[Цена USD_RUB (y)]]-$J$1</f>
        <v>-4.4277850948509823</v>
      </c>
      <c r="D225" s="8">
        <f>Таблица3[[#This Row],[Цена нефти Brent (x)]]-$J$2</f>
        <v>-11.197696476964772</v>
      </c>
      <c r="E225" s="8">
        <f>Таблица3[[#This Row],[Yi-Ymean]]*Таблица3[[#This Row],[Xi-Xmean]]</f>
        <v>49.580993557369972</v>
      </c>
      <c r="F225" s="8">
        <f>Таблица3[[#This Row],[Xi-Xmean]]^2</f>
        <v>125.38840639022928</v>
      </c>
      <c r="G225" s="19">
        <f>$J$5+$J$4*Таблица3[[#This Row],[Цена нефти Brent (x)]]+$J$6</f>
        <v>67.355755154624376</v>
      </c>
      <c r="H225" s="19">
        <f>(Таблица3[[#This Row],[Цена USD_RUB (y)]]-Таблица3[[#This Row],[Оценка Y]])^2</f>
        <v>48.926599673144317</v>
      </c>
    </row>
    <row r="226" spans="1:8" x14ac:dyDescent="0.35">
      <c r="A226" s="8">
        <v>58.940100000000001</v>
      </c>
      <c r="B226" s="8">
        <v>47.92</v>
      </c>
      <c r="C226" s="8">
        <f>Таблица3[[#This Row],[Цена USD_RUB (y)]]-$J$1</f>
        <v>-5.8486850948509783</v>
      </c>
      <c r="D226" s="8">
        <f>Таблица3[[#This Row],[Цена нефти Brent (x)]]-$J$2</f>
        <v>-9.9876964769647714</v>
      </c>
      <c r="E226" s="8">
        <f>Таблица3[[#This Row],[Yi-Ymean]]*Таблица3[[#This Row],[Xi-Xmean]]</f>
        <v>58.414891516719486</v>
      </c>
      <c r="F226" s="8">
        <f>Таблица3[[#This Row],[Xi-Xmean]]^2</f>
        <v>99.754080915974512</v>
      </c>
      <c r="G226" s="19">
        <f>$J$5+$J$4*Таблица3[[#This Row],[Цена нефти Brent (x)]]+$J$6</f>
        <v>67.078373661143516</v>
      </c>
      <c r="H226" s="19">
        <f>(Таблица3[[#This Row],[Цена USD_RUB (y)]]-Таблица3[[#This Row],[Оценка Y]])^2</f>
        <v>66.231498183662268</v>
      </c>
    </row>
    <row r="227" spans="1:8" x14ac:dyDescent="0.35">
      <c r="A227" s="8">
        <v>59.395000000000003</v>
      </c>
      <c r="B227" s="8">
        <v>45.54</v>
      </c>
      <c r="C227" s="8">
        <f>Таблица3[[#This Row],[Цена USD_RUB (y)]]-$J$1</f>
        <v>-5.3937850948509762</v>
      </c>
      <c r="D227" s="8">
        <f>Таблица3[[#This Row],[Цена нефти Brent (x)]]-$J$2</f>
        <v>-12.367696476964774</v>
      </c>
      <c r="E227" s="8">
        <f>Таблица3[[#This Row],[Yi-Ymean]]*Таблица3[[#This Row],[Xi-Xmean]]</f>
        <v>66.708696915093526</v>
      </c>
      <c r="F227" s="8">
        <f>Таблица3[[#This Row],[Xi-Xmean]]^2</f>
        <v>152.95991614632689</v>
      </c>
      <c r="G227" s="19">
        <f>$J$5+$J$4*Таблица3[[#This Row],[Цена нефти Brent (x)]]+$J$6</f>
        <v>67.623967011957106</v>
      </c>
      <c r="H227" s="19">
        <f>(Таблица3[[#This Row],[Цена USD_RUB (y)]]-Таблица3[[#This Row],[Оценка Y]])^2</f>
        <v>67.715898083878216</v>
      </c>
    </row>
    <row r="228" spans="1:8" x14ac:dyDescent="0.35">
      <c r="A228" s="8">
        <v>57.779000000000003</v>
      </c>
      <c r="B228" s="8">
        <v>47.37</v>
      </c>
      <c r="C228" s="8">
        <f>Таблица3[[#This Row],[Цена USD_RUB (y)]]-$J$1</f>
        <v>-7.0097850948509759</v>
      </c>
      <c r="D228" s="8">
        <f>Таблица3[[#This Row],[Цена нефти Brent (x)]]-$J$2</f>
        <v>-10.537696476964776</v>
      </c>
      <c r="E228" s="8">
        <f>Таблица3[[#This Row],[Yi-Ymean]]*Таблица3[[#This Row],[Xi-Xmean]]</f>
        <v>73.866987698291325</v>
      </c>
      <c r="F228" s="8">
        <f>Таблица3[[#This Row],[Xi-Xmean]]^2</f>
        <v>111.04304704063584</v>
      </c>
      <c r="G228" s="19">
        <f>$J$5+$J$4*Таблица3[[#This Row],[Цена нефти Brent (x)]]+$J$6</f>
        <v>67.204456158180278</v>
      </c>
      <c r="H228" s="19">
        <f>(Таблица3[[#This Row],[Цена USD_RUB (y)]]-Таблица3[[#This Row],[Оценка Y]])^2</f>
        <v>88.839223789778458</v>
      </c>
    </row>
    <row r="229" spans="1:8" x14ac:dyDescent="0.35">
      <c r="A229" s="8">
        <v>57.023699999999998</v>
      </c>
      <c r="B229" s="8">
        <v>48.15</v>
      </c>
      <c r="C229" s="8">
        <f>Таблица3[[#This Row],[Цена USD_RUB (y)]]-$J$1</f>
        <v>-7.7650850948509813</v>
      </c>
      <c r="D229" s="8">
        <f>Таблица3[[#This Row],[Цена нефти Brent (x)]]-$J$2</f>
        <v>-9.7576964769647745</v>
      </c>
      <c r="E229" s="8">
        <f>Таблица3[[#This Row],[Yi-Ymean]]*Таблица3[[#This Row],[Xi-Xmean]]</f>
        <v>75.7693434733591</v>
      </c>
      <c r="F229" s="8">
        <f>Таблица3[[#This Row],[Xi-Xmean]]^2</f>
        <v>95.212640536570774</v>
      </c>
      <c r="G229" s="19">
        <f>$J$5+$J$4*Таблица3[[#This Row],[Цена нефти Brent (x)]]+$J$6</f>
        <v>67.025648253291791</v>
      </c>
      <c r="H229" s="19">
        <f>(Таблица3[[#This Row],[Цена USD_RUB (y)]]-Таблица3[[#This Row],[Оценка Y]])^2</f>
        <v>100.03896886152675</v>
      </c>
    </row>
    <row r="230" spans="1:8" x14ac:dyDescent="0.35">
      <c r="A230" s="8">
        <v>56.645299999999999</v>
      </c>
      <c r="B230" s="8">
        <v>49.95</v>
      </c>
      <c r="C230" s="8">
        <f>Таблица3[[#This Row],[Цена USD_RUB (y)]]-$J$1</f>
        <v>-8.1434850948509805</v>
      </c>
      <c r="D230" s="8">
        <f>Таблица3[[#This Row],[Цена нефти Brent (x)]]-$J$2</f>
        <v>-7.9576964769647702</v>
      </c>
      <c r="E230" s="8">
        <f>Таблица3[[#This Row],[Yi-Ymean]]*Таблица3[[#This Row],[Xi-Xmean]]</f>
        <v>64.803382649510766</v>
      </c>
      <c r="F230" s="8">
        <f>Таблица3[[#This Row],[Xi-Xmean]]^2</f>
        <v>63.324933219497517</v>
      </c>
      <c r="G230" s="19">
        <f>$J$5+$J$4*Таблица3[[#This Row],[Цена нефти Brent (x)]]+$J$6</f>
        <v>66.613014626626054</v>
      </c>
      <c r="H230" s="19">
        <f>(Таблица3[[#This Row],[Цена USD_RUB (y)]]-Таблица3[[#This Row],[Оценка Y]])^2</f>
        <v>99.355334877855</v>
      </c>
    </row>
    <row r="231" spans="1:8" x14ac:dyDescent="0.35">
      <c r="A231" s="8">
        <v>56.520299999999999</v>
      </c>
      <c r="B231" s="8">
        <v>52.15</v>
      </c>
      <c r="C231" s="8">
        <f>Таблица3[[#This Row],[Цена USD_RUB (y)]]-$J$1</f>
        <v>-8.2684850948509805</v>
      </c>
      <c r="D231" s="8">
        <f>Таблица3[[#This Row],[Цена нефти Brent (x)]]-$J$2</f>
        <v>-5.7576964769647745</v>
      </c>
      <c r="E231" s="8">
        <f>Таблица3[[#This Row],[Yi-Ymean]]*Таблица3[[#This Row],[Xi-Xmean]]</f>
        <v>47.607427500459238</v>
      </c>
      <c r="F231" s="8">
        <f>Таблица3[[#This Row],[Xi-Xmean]]^2</f>
        <v>33.151068720852578</v>
      </c>
      <c r="G231" s="19">
        <f>$J$5+$J$4*Таблица3[[#This Row],[Цена нефти Brent (x)]]+$J$6</f>
        <v>66.108684638479033</v>
      </c>
      <c r="H231" s="19">
        <f>(Таблица3[[#This Row],[Цена USD_RUB (y)]]-Таблица3[[#This Row],[Оценка Y]])^2</f>
        <v>91.937119975420728</v>
      </c>
    </row>
    <row r="232" spans="1:8" x14ac:dyDescent="0.35">
      <c r="A232" s="8">
        <v>56.926400000000001</v>
      </c>
      <c r="B232" s="8">
        <v>53.61</v>
      </c>
      <c r="C232" s="8">
        <f>Таблица3[[#This Row],[Цена USD_RUB (y)]]-$J$1</f>
        <v>-7.8623850948509784</v>
      </c>
      <c r="D232" s="8">
        <f>Таблица3[[#This Row],[Цена нефти Brent (x)]]-$J$2</f>
        <v>-4.2976964769647736</v>
      </c>
      <c r="E232" s="8">
        <f>Таблица3[[#This Row],[Yi-Ymean]]*Таблица3[[#This Row],[Xi-Xmean]]</f>
        <v>33.790144722681397</v>
      </c>
      <c r="F232" s="8">
        <f>Таблица3[[#This Row],[Xi-Xmean]]^2</f>
        <v>18.470195008115429</v>
      </c>
      <c r="G232" s="19">
        <f>$J$5+$J$4*Таблица3[[#This Row],[Цена нефти Brent (x)]]+$J$6</f>
        <v>65.773992919072384</v>
      </c>
      <c r="H232" s="19">
        <f>(Таблица3[[#This Row],[Цена USD_RUB (y)]]-Таблица3[[#This Row],[Оценка Y]])^2</f>
        <v>78.279900461619775</v>
      </c>
    </row>
    <row r="233" spans="1:8" x14ac:dyDescent="0.35">
      <c r="A233" s="8">
        <v>57.0974</v>
      </c>
      <c r="B233" s="8">
        <v>50.84</v>
      </c>
      <c r="C233" s="8">
        <f>Таблица3[[#This Row],[Цена USD_RUB (y)]]-$J$1</f>
        <v>-7.691385094850979</v>
      </c>
      <c r="D233" s="8">
        <f>Таблица3[[#This Row],[Цена нефти Brent (x)]]-$J$2</f>
        <v>-7.0676964769647697</v>
      </c>
      <c r="E233" s="8">
        <f>Таблица3[[#This Row],[Yi-Ymean]]*Таблица3[[#This Row],[Xi-Xmean]]</f>
        <v>54.360375337857604</v>
      </c>
      <c r="F233" s="8">
        <f>Таблица3[[#This Row],[Xi-Xmean]]^2</f>
        <v>49.952333490500216</v>
      </c>
      <c r="G233" s="19">
        <f>$J$5+$J$4*Таблица3[[#This Row],[Цена нефти Brent (x)]]+$J$6</f>
        <v>66.408990222330218</v>
      </c>
      <c r="H233" s="19">
        <f>(Таблица3[[#This Row],[Цена USD_RUB (y)]]-Таблица3[[#This Row],[Оценка Y]])^2</f>
        <v>86.705712468595706</v>
      </c>
    </row>
    <row r="234" spans="1:8" x14ac:dyDescent="0.35">
      <c r="A234" s="8">
        <v>57.943600000000004</v>
      </c>
      <c r="B234" s="8">
        <v>49.1</v>
      </c>
      <c r="C234" s="8">
        <f>Таблица3[[#This Row],[Цена USD_RUB (y)]]-$J$1</f>
        <v>-6.8451850948509758</v>
      </c>
      <c r="D234" s="8">
        <f>Таблица3[[#This Row],[Цена нефти Brent (x)]]-$J$2</f>
        <v>-8.8076964769647716</v>
      </c>
      <c r="E234" s="8">
        <f>Таблица3[[#This Row],[Yi-Ymean]]*Таблица3[[#This Row],[Xi-Xmean]]</f>
        <v>60.290312644090704</v>
      </c>
      <c r="F234" s="8">
        <f>Таблица3[[#This Row],[Xi-Xmean]]^2</f>
        <v>77.575517230337653</v>
      </c>
      <c r="G234" s="19">
        <f>$J$5+$J$4*Таблица3[[#This Row],[Цена нефти Brent (x)]]+$J$6</f>
        <v>66.807869394773761</v>
      </c>
      <c r="H234" s="19">
        <f>(Таблица3[[#This Row],[Цена USD_RUB (y)]]-Таблица3[[#This Row],[Оценка Y]])^2</f>
        <v>78.575271903122712</v>
      </c>
    </row>
    <row r="235" spans="1:8" x14ac:dyDescent="0.35">
      <c r="A235" s="8">
        <v>56.931100000000001</v>
      </c>
      <c r="B235" s="8">
        <v>51.73</v>
      </c>
      <c r="C235" s="8">
        <f>Таблица3[[#This Row],[Цена USD_RUB (y)]]-$J$1</f>
        <v>-7.8576850948509787</v>
      </c>
      <c r="D235" s="8">
        <f>Таблица3[[#This Row],[Цена нефти Brent (x)]]-$J$2</f>
        <v>-6.1776964769647762</v>
      </c>
      <c r="E235" s="8">
        <f>Таблица3[[#This Row],[Yi-Ymean]]*Таблица3[[#This Row],[Xi-Xmean]]</f>
        <v>48.542393527559526</v>
      </c>
      <c r="F235" s="8">
        <f>Таблица3[[#This Row],[Xi-Xmean]]^2</f>
        <v>38.16393376150301</v>
      </c>
      <c r="G235" s="19">
        <f>$J$5+$J$4*Таблица3[[#This Row],[Цена нефти Brent (x)]]+$J$6</f>
        <v>66.204965818034381</v>
      </c>
      <c r="H235" s="19">
        <f>(Таблица3[[#This Row],[Цена USD_RUB (y)]]-Таблица3[[#This Row],[Оценка Y]])^2</f>
        <v>86.004587210906493</v>
      </c>
    </row>
    <row r="236" spans="1:8" x14ac:dyDescent="0.35">
      <c r="A236" s="8">
        <v>56.457599999999999</v>
      </c>
      <c r="B236" s="8">
        <v>51.96</v>
      </c>
      <c r="C236" s="8">
        <f>Таблица3[[#This Row],[Цена USD_RUB (y)]]-$J$1</f>
        <v>-8.33118509485098</v>
      </c>
      <c r="D236" s="8">
        <f>Таблица3[[#This Row],[Цена нефти Brent (x)]]-$J$2</f>
        <v>-5.9476964769647722</v>
      </c>
      <c r="E236" s="8">
        <f>Таблица3[[#This Row],[Yi-Ymean]]*Таблица3[[#This Row],[Xi-Xmean]]</f>
        <v>49.551360237586593</v>
      </c>
      <c r="F236" s="8">
        <f>Таблица3[[#This Row],[Xi-Xmean]]^2</f>
        <v>35.375093382099166</v>
      </c>
      <c r="G236" s="19">
        <f>$J$5+$J$4*Таблица3[[#This Row],[Цена нефти Brent (x)]]+$J$6</f>
        <v>66.152240410182642</v>
      </c>
      <c r="H236" s="19">
        <f>(Таблица3[[#This Row],[Цена USD_RUB (y)]]-Таблица3[[#This Row],[Оценка Y]])^2</f>
        <v>93.986052682746291</v>
      </c>
    </row>
    <row r="237" spans="1:8" x14ac:dyDescent="0.35">
      <c r="A237" s="8">
        <v>56.357799999999997</v>
      </c>
      <c r="B237" s="8">
        <v>55.89</v>
      </c>
      <c r="C237" s="8">
        <f>Таблица3[[#This Row],[Цена USD_RUB (y)]]-$J$1</f>
        <v>-8.4309850948509819</v>
      </c>
      <c r="D237" s="8">
        <f>Таблица3[[#This Row],[Цена нефти Brent (x)]]-$J$2</f>
        <v>-2.0176964769647725</v>
      </c>
      <c r="E237" s="8">
        <f>Таблица3[[#This Row],[Yi-Ymean]]*Таблица3[[#This Row],[Xi-Xmean]]</f>
        <v>17.011168923223334</v>
      </c>
      <c r="F237" s="8">
        <f>Таблица3[[#This Row],[Xi-Xmean]]^2</f>
        <v>4.0710990731560548</v>
      </c>
      <c r="G237" s="19">
        <f>$J$5+$J$4*Таблица3[[#This Row],[Цена нефти Brent (x)]]+$J$6</f>
        <v>65.251323658629119</v>
      </c>
      <c r="H237" s="19">
        <f>(Таблица3[[#This Row],[Цена USD_RUB (y)]]-Таблица3[[#This Row],[Оценка Y]])^2</f>
        <v>79.094763066595903</v>
      </c>
    </row>
    <row r="238" spans="1:8" x14ac:dyDescent="0.35">
      <c r="A238" s="8">
        <v>57.247999999999998</v>
      </c>
      <c r="B238" s="8">
        <v>55.24</v>
      </c>
      <c r="C238" s="8">
        <f>Таблица3[[#This Row],[Цена USD_RUB (y)]]-$J$1</f>
        <v>-7.5407850948509818</v>
      </c>
      <c r="D238" s="8">
        <f>Таблица3[[#This Row],[Цена нефти Brent (x)]]-$J$2</f>
        <v>-2.6676964769647711</v>
      </c>
      <c r="E238" s="8">
        <f>Таблица3[[#This Row],[Yi-Ymean]]*Таблица3[[#This Row],[Xi-Xmean]]</f>
        <v>20.11652583108242</v>
      </c>
      <c r="F238" s="8">
        <f>Таблица3[[#This Row],[Xi-Xmean]]^2</f>
        <v>7.116604493210251</v>
      </c>
      <c r="G238" s="19">
        <f>$J$5+$J$4*Таблица3[[#This Row],[Цена нефти Brent (x)]]+$J$6</f>
        <v>65.400330246036191</v>
      </c>
      <c r="H238" s="19">
        <f>(Таблица3[[#This Row],[Цена USD_RUB (y)]]-Таблица3[[#This Row],[Оценка Y]])^2</f>
        <v>66.460488440436535</v>
      </c>
    </row>
    <row r="239" spans="1:8" x14ac:dyDescent="0.35">
      <c r="A239" s="8">
        <v>56.266500000000001</v>
      </c>
      <c r="B239" s="8">
        <v>52.83</v>
      </c>
      <c r="C239" s="8">
        <f>Таблица3[[#This Row],[Цена USD_RUB (y)]]-$J$1</f>
        <v>-8.5222850948509787</v>
      </c>
      <c r="D239" s="8">
        <f>Таблица3[[#This Row],[Цена нефти Brent (x)]]-$J$2</f>
        <v>-5.0776964769647748</v>
      </c>
      <c r="E239" s="8">
        <f>Таблица3[[#This Row],[Yi-Ymean]]*Таблица3[[#This Row],[Xi-Xmean]]</f>
        <v>43.273577001814225</v>
      </c>
      <c r="F239" s="8">
        <f>Таблица3[[#This Row],[Xi-Xmean]]^2</f>
        <v>25.783001512180487</v>
      </c>
      <c r="G239" s="19">
        <f>$J$5+$J$4*Таблица3[[#This Row],[Цена нефти Brent (x)]]+$J$6</f>
        <v>65.952800823960871</v>
      </c>
      <c r="H239" s="19">
        <f>(Таблица3[[#This Row],[Цена USD_RUB (y)]]-Таблица3[[#This Row],[Оценка Y]])^2</f>
        <v>93.82442365226504</v>
      </c>
    </row>
    <row r="240" spans="1:8" x14ac:dyDescent="0.35">
      <c r="A240" s="8">
        <v>56.8904</v>
      </c>
      <c r="B240" s="8">
        <v>50.8</v>
      </c>
      <c r="C240" s="8">
        <f>Таблица3[[#This Row],[Цена USD_RUB (y)]]-$J$1</f>
        <v>-7.8983850948509797</v>
      </c>
      <c r="D240" s="8">
        <f>Таблица3[[#This Row],[Цена нефти Brent (x)]]-$J$2</f>
        <v>-7.1076964769647759</v>
      </c>
      <c r="E240" s="8">
        <f>Таблица3[[#This Row],[Yi-Ymean]]*Таблица3[[#This Row],[Xi-Xmean]]</f>
        <v>56.139323912383404</v>
      </c>
      <c r="F240" s="8">
        <f>Таблица3[[#This Row],[Xi-Xmean]]^2</f>
        <v>50.519349208657488</v>
      </c>
      <c r="G240" s="19">
        <f>$J$5+$J$4*Таблица3[[#This Row],[Цена нефти Brent (x)]]+$J$6</f>
        <v>66.418159858478347</v>
      </c>
      <c r="H240" s="19">
        <f>(Таблица3[[#This Row],[Цена USD_RUB (y)]]-Таблица3[[#This Row],[Оценка Y]])^2</f>
        <v>90.778207920831349</v>
      </c>
    </row>
    <row r="241" spans="1:8" x14ac:dyDescent="0.35">
      <c r="A241" s="8">
        <v>57.223399999999998</v>
      </c>
      <c r="B241" s="8">
        <v>51.76</v>
      </c>
      <c r="C241" s="8">
        <f>Таблица3[[#This Row],[Цена USD_RUB (y)]]-$J$1</f>
        <v>-7.5653850948509813</v>
      </c>
      <c r="D241" s="8">
        <f>Таблица3[[#This Row],[Цена нефти Brent (x)]]-$J$2</f>
        <v>-6.1476964769647751</v>
      </c>
      <c r="E241" s="8">
        <f>Таблица3[[#This Row],[Yi-Ymean]]*Таблица3[[#This Row],[Xi-Xmean]]</f>
        <v>46.509691294497202</v>
      </c>
      <c r="F241" s="8">
        <f>Таблица3[[#This Row],[Xi-Xmean]]^2</f>
        <v>37.79417197288511</v>
      </c>
      <c r="G241" s="19">
        <f>$J$5+$J$4*Таблица3[[#This Row],[Цена нефти Brent (x)]]+$J$6</f>
        <v>66.198088590923277</v>
      </c>
      <c r="H241" s="19">
        <f>(Таблица3[[#This Row],[Цена USD_RUB (y)]]-Таблица3[[#This Row],[Оценка Y]])^2</f>
        <v>80.545035304048469</v>
      </c>
    </row>
    <row r="242" spans="1:8" x14ac:dyDescent="0.35">
      <c r="A242" s="8">
        <v>58.996499999999997</v>
      </c>
      <c r="B242" s="8">
        <v>51.37</v>
      </c>
      <c r="C242" s="8">
        <f>Таблица3[[#This Row],[Цена USD_RUB (y)]]-$J$1</f>
        <v>-5.7922850948509819</v>
      </c>
      <c r="D242" s="8">
        <f>Таблица3[[#This Row],[Цена нефти Brent (x)]]-$J$2</f>
        <v>-6.5376964769647756</v>
      </c>
      <c r="E242" s="8">
        <f>Таблица3[[#This Row],[Yi-Ymean]]*Таблица3[[#This Row],[Xi-Xmean]]</f>
        <v>37.868201858182843</v>
      </c>
      <c r="F242" s="8">
        <f>Таблица3[[#This Row],[Xi-Xmean]]^2</f>
        <v>42.741475224917636</v>
      </c>
      <c r="G242" s="19">
        <f>$J$5+$J$4*Таблица3[[#This Row],[Цена нефти Brent (x)]]+$J$6</f>
        <v>66.28749254336752</v>
      </c>
      <c r="H242" s="19">
        <f>(Таблица3[[#This Row],[Цена USD_RUB (y)]]-Таблица3[[#This Row],[Оценка Y]])^2</f>
        <v>53.158572267440817</v>
      </c>
    </row>
    <row r="243" spans="1:8" x14ac:dyDescent="0.35">
      <c r="A243" s="8">
        <v>58.221699999999998</v>
      </c>
      <c r="B243" s="8">
        <v>55.9</v>
      </c>
      <c r="C243" s="8">
        <f>Таблица3[[#This Row],[Цена USD_RUB (y)]]-$J$1</f>
        <v>-6.5670850948509809</v>
      </c>
      <c r="D243" s="8">
        <f>Таблица3[[#This Row],[Цена нефти Brent (x)]]-$J$2</f>
        <v>-2.0076964769647745</v>
      </c>
      <c r="E243" s="8">
        <f>Таблица3[[#This Row],[Yi-Ymean]]*Таблица3[[#This Row],[Xi-Xmean]]</f>
        <v>13.184713608860196</v>
      </c>
      <c r="F243" s="8">
        <f>Таблица3[[#This Row],[Xi-Xmean]]^2</f>
        <v>4.0308451436167676</v>
      </c>
      <c r="G243" s="19">
        <f>$J$5+$J$4*Таблица3[[#This Row],[Цена нефти Brent (x)]]+$J$6</f>
        <v>65.249031249592079</v>
      </c>
      <c r="H243" s="19">
        <f>(Таблица3[[#This Row],[Цена USD_RUB (y)]]-Таблица3[[#This Row],[Оценка Y]])^2</f>
        <v>49.383384491493395</v>
      </c>
    </row>
    <row r="244" spans="1:8" x14ac:dyDescent="0.35">
      <c r="A244" s="8">
        <v>58.417499999999997</v>
      </c>
      <c r="B244" s="8">
        <v>55.99</v>
      </c>
      <c r="C244" s="8">
        <f>Таблица3[[#This Row],[Цена USD_RUB (y)]]-$J$1</f>
        <v>-6.3712850948509825</v>
      </c>
      <c r="D244" s="8">
        <f>Таблица3[[#This Row],[Цена нефти Brent (x)]]-$J$2</f>
        <v>-1.9176964769647711</v>
      </c>
      <c r="E244" s="8">
        <f>Таблица3[[#This Row],[Yi-Ymean]]*Таблица3[[#This Row],[Xi-Xmean]]</f>
        <v>12.218190980133887</v>
      </c>
      <c r="F244" s="8">
        <f>Таблица3[[#This Row],[Xi-Xmean]]^2</f>
        <v>3.6775597777630948</v>
      </c>
      <c r="G244" s="19">
        <f>$J$5+$J$4*Таблица3[[#This Row],[Цена нефти Brent (x)]]+$J$6</f>
        <v>65.228399568258794</v>
      </c>
      <c r="H244" s="19">
        <f>(Таблица3[[#This Row],[Цена USD_RUB (y)]]-Таблица3[[#This Row],[Оценка Y]])^2</f>
        <v>46.388352928907871</v>
      </c>
    </row>
    <row r="245" spans="1:8" x14ac:dyDescent="0.35">
      <c r="A245" s="8">
        <v>58.427</v>
      </c>
      <c r="B245" s="8">
        <v>55.81</v>
      </c>
      <c r="C245" s="8">
        <f>Таблица3[[#This Row],[Цена USD_RUB (y)]]-$J$1</f>
        <v>-6.3617850948509798</v>
      </c>
      <c r="D245" s="8">
        <f>Таблица3[[#This Row],[Цена нефти Brent (x)]]-$J$2</f>
        <v>-2.0976964769647708</v>
      </c>
      <c r="E245" s="8">
        <f>Таблица3[[#This Row],[Yi-Ymean]]*Таблица3[[#This Row],[Xi-Xmean]]</f>
        <v>13.34509418067589</v>
      </c>
      <c r="F245" s="8">
        <f>Таблица3[[#This Row],[Xi-Xmean]]^2</f>
        <v>4.400330509470411</v>
      </c>
      <c r="G245" s="19">
        <f>$J$5+$J$4*Таблица3[[#This Row],[Цена нефти Brent (x)]]+$J$6</f>
        <v>65.269662930925364</v>
      </c>
      <c r="H245" s="19">
        <f>(Таблица3[[#This Row],[Цена USD_RUB (y)]]-Таблица3[[#This Row],[Оценка Y]])^2</f>
        <v>46.822035986260097</v>
      </c>
    </row>
    <row r="246" spans="1:8" x14ac:dyDescent="0.35">
      <c r="A246" s="8">
        <v>58.221899999999998</v>
      </c>
      <c r="B246" s="8">
        <v>56.7</v>
      </c>
      <c r="C246" s="8">
        <f>Таблица3[[#This Row],[Цена USD_RUB (y)]]-$J$1</f>
        <v>-6.5668850948509814</v>
      </c>
      <c r="D246" s="8">
        <f>Таблица3[[#This Row],[Цена нефти Brent (x)]]-$J$2</f>
        <v>-1.2076964769647702</v>
      </c>
      <c r="E246" s="8">
        <f>Таблица3[[#This Row],[Yi-Ymean]]*Таблица3[[#This Row],[Xi-Xmean]]</f>
        <v>7.9308039936839911</v>
      </c>
      <c r="F246" s="8">
        <f>Таблица3[[#This Row],[Xi-Xmean]]^2</f>
        <v>1.4585307804731178</v>
      </c>
      <c r="G246" s="19">
        <f>$J$5+$J$4*Таблица3[[#This Row],[Цена нефти Brent (x)]]+$J$6</f>
        <v>65.065638526629527</v>
      </c>
      <c r="H246" s="19">
        <f>(Таблица3[[#This Row],[Цена USD_RUB (y)]]-Таблица3[[#This Row],[Оценка Y]])^2</f>
        <v>46.836757020873321</v>
      </c>
    </row>
    <row r="247" spans="1:8" x14ac:dyDescent="0.35">
      <c r="A247" s="8">
        <v>58.982399999999998</v>
      </c>
      <c r="B247" s="8">
        <v>56.81</v>
      </c>
      <c r="C247" s="8">
        <f>Таблица3[[#This Row],[Цена USD_RUB (y)]]-$J$1</f>
        <v>-5.806385094850981</v>
      </c>
      <c r="D247" s="8">
        <f>Таблица3[[#This Row],[Цена нефти Brent (x)]]-$J$2</f>
        <v>-1.0976964769647708</v>
      </c>
      <c r="E247" s="8">
        <f>Таблица3[[#This Row],[Yi-Ymean]]*Таблица3[[#This Row],[Xi-Xmean]]</f>
        <v>6.3736484625186787</v>
      </c>
      <c r="F247" s="8">
        <f>Таблица3[[#This Row],[Xi-Xmean]]^2</f>
        <v>1.2049375555408697</v>
      </c>
      <c r="G247" s="19">
        <f>$J$5+$J$4*Таблица3[[#This Row],[Цена нефти Brent (x)]]+$J$6</f>
        <v>65.040422027222178</v>
      </c>
      <c r="H247" s="19">
        <f>(Таблица3[[#This Row],[Цена USD_RUB (y)]]-Таблица3[[#This Row],[Оценка Y]])^2</f>
        <v>36.699630882309123</v>
      </c>
    </row>
    <row r="248" spans="1:8" x14ac:dyDescent="0.35">
      <c r="A248" s="8">
        <v>59.817799999999998</v>
      </c>
      <c r="B248" s="8">
        <v>55.52</v>
      </c>
      <c r="C248" s="8">
        <f>Таблица3[[#This Row],[Цена USD_RUB (y)]]-$J$1</f>
        <v>-4.9709850948509811</v>
      </c>
      <c r="D248" s="8">
        <f>Таблица3[[#This Row],[Цена нефти Brent (x)]]-$J$2</f>
        <v>-2.3876964769647699</v>
      </c>
      <c r="E248" s="8">
        <f>Таблица3[[#This Row],[Yi-Ymean]]*Таблица3[[#This Row],[Xi-Xmean]]</f>
        <v>11.86920359802007</v>
      </c>
      <c r="F248" s="8">
        <f>Таблица3[[#This Row],[Xi-Xmean]]^2</f>
        <v>5.7010944661099741</v>
      </c>
      <c r="G248" s="19">
        <f>$J$5+$J$4*Таблица3[[#This Row],[Цена нефти Brent (x)]]+$J$6</f>
        <v>65.336142792999297</v>
      </c>
      <c r="H248" s="19">
        <f>(Таблица3[[#This Row],[Цена USD_RUB (y)]]-Таблица3[[#This Row],[Оценка Y]])^2</f>
        <v>30.4521071810473</v>
      </c>
    </row>
    <row r="249" spans="1:8" x14ac:dyDescent="0.35">
      <c r="A249" s="8">
        <v>59.752099999999999</v>
      </c>
      <c r="B249" s="8">
        <v>55.49</v>
      </c>
      <c r="C249" s="8">
        <f>Таблица3[[#This Row],[Цена USD_RUB (y)]]-$J$1</f>
        <v>-5.0366850948509807</v>
      </c>
      <c r="D249" s="8">
        <f>Таблица3[[#This Row],[Цена нефти Brent (x)]]-$J$2</f>
        <v>-2.4176964769647711</v>
      </c>
      <c r="E249" s="8">
        <f>Таблица3[[#This Row],[Yi-Ymean]]*Таблица3[[#This Row],[Xi-Xmean]]</f>
        <v>12.17717580940219</v>
      </c>
      <c r="F249" s="8">
        <f>Таблица3[[#This Row],[Xi-Xmean]]^2</f>
        <v>5.8452562547278655</v>
      </c>
      <c r="G249" s="19">
        <f>$J$5+$J$4*Таблица3[[#This Row],[Цена нефти Brent (x)]]+$J$6</f>
        <v>65.343020020110387</v>
      </c>
      <c r="H249" s="19">
        <f>(Таблица3[[#This Row],[Цена USD_RUB (y)]]-Таблица3[[#This Row],[Оценка Y]])^2</f>
        <v>31.258386671271147</v>
      </c>
    </row>
    <row r="250" spans="1:8" x14ac:dyDescent="0.35">
      <c r="A250" s="8">
        <v>59.686900000000001</v>
      </c>
      <c r="B250" s="8">
        <v>55.45</v>
      </c>
      <c r="C250" s="8">
        <f>Таблица3[[#This Row],[Цена USD_RUB (y)]]-$J$1</f>
        <v>-5.101885094850978</v>
      </c>
      <c r="D250" s="8">
        <f>Таблица3[[#This Row],[Цена нефти Brent (x)]]-$J$2</f>
        <v>-2.4576964769647702</v>
      </c>
      <c r="E250" s="8">
        <f>Таблица3[[#This Row],[Yi-Ymean]]*Таблица3[[#This Row],[Xi-Xmean]]</f>
        <v>12.538885023494322</v>
      </c>
      <c r="F250" s="8">
        <f>Таблица3[[#This Row],[Xi-Xmean]]^2</f>
        <v>6.0402719728850434</v>
      </c>
      <c r="G250" s="19">
        <f>$J$5+$J$4*Таблица3[[#This Row],[Цена нефти Brent (x)]]+$J$6</f>
        <v>65.352189656258517</v>
      </c>
      <c r="H250" s="19">
        <f>(Таблица3[[#This Row],[Цена USD_RUB (y)]]-Таблица3[[#This Row],[Оценка Y]])^2</f>
        <v>32.095506889309732</v>
      </c>
    </row>
    <row r="251" spans="1:8" x14ac:dyDescent="0.35">
      <c r="A251" s="8">
        <v>59.604599999999998</v>
      </c>
      <c r="B251" s="8">
        <v>57.1</v>
      </c>
      <c r="C251" s="8">
        <f>Таблица3[[#This Row],[Цена USD_RUB (y)]]-$J$1</f>
        <v>-5.1841850948509816</v>
      </c>
      <c r="D251" s="8">
        <f>Таблица3[[#This Row],[Цена нефти Brent (x)]]-$J$2</f>
        <v>-0.80769647696477165</v>
      </c>
      <c r="E251" s="8">
        <f>Таблица3[[#This Row],[Yi-Ymean]]*Таблица3[[#This Row],[Xi-Xmean]]</f>
        <v>4.1872480370444185</v>
      </c>
      <c r="F251" s="8">
        <f>Таблица3[[#This Row],[Xi-Xmean]]^2</f>
        <v>0.65237359890130386</v>
      </c>
      <c r="G251" s="19">
        <f>$J$5+$J$4*Таблица3[[#This Row],[Цена нефти Brent (x)]]+$J$6</f>
        <v>64.973942165148259</v>
      </c>
      <c r="H251" s="19">
        <f>(Таблица3[[#This Row],[Цена USD_RUB (y)]]-Таблица3[[#This Row],[Оценка Y]])^2</f>
        <v>28.829835286439014</v>
      </c>
    </row>
    <row r="252" spans="1:8" x14ac:dyDescent="0.35">
      <c r="A252" s="8">
        <v>61.273000000000003</v>
      </c>
      <c r="B252" s="8">
        <v>56.82</v>
      </c>
      <c r="C252" s="8">
        <f>Таблица3[[#This Row],[Цена USD_RUB (y)]]-$J$1</f>
        <v>-3.5157850948509761</v>
      </c>
      <c r="D252" s="8">
        <f>Таблица3[[#This Row],[Цена нефти Brent (x)]]-$J$2</f>
        <v>-1.0876964769647728</v>
      </c>
      <c r="E252" s="8">
        <f>Таблица3[[#This Row],[Yi-Ymean]]*Таблица3[[#This Row],[Xi-Xmean]]</f>
        <v>3.8241070614346664</v>
      </c>
      <c r="F252" s="8">
        <f>Таблица3[[#This Row],[Xi-Xmean]]^2</f>
        <v>1.1830836260015785</v>
      </c>
      <c r="G252" s="19">
        <f>$J$5+$J$4*Таблица3[[#This Row],[Цена нефти Brent (x)]]+$J$6</f>
        <v>65.038129618185152</v>
      </c>
      <c r="H252" s="19">
        <f>(Таблица3[[#This Row],[Цена USD_RUB (y)]]-Таблица3[[#This Row],[Оценка Y]])^2</f>
        <v>14.176201041735048</v>
      </c>
    </row>
    <row r="253" spans="1:8" x14ac:dyDescent="0.35">
      <c r="A253" s="8">
        <v>61.056399999999996</v>
      </c>
      <c r="B253" s="8">
        <v>55.16</v>
      </c>
      <c r="C253" s="8">
        <f>Таблица3[[#This Row],[Цена USD_RUB (y)]]-$J$1</f>
        <v>-3.7323850948509829</v>
      </c>
      <c r="D253" s="8">
        <f>Таблица3[[#This Row],[Цена нефти Brent (x)]]-$J$2</f>
        <v>-2.7476964769647765</v>
      </c>
      <c r="E253" s="8">
        <f>Таблица3[[#This Row],[Yi-Ymean]]*Таблица3[[#This Row],[Xi-Xmean]]</f>
        <v>10.255461375797889</v>
      </c>
      <c r="F253" s="8">
        <f>Таблица3[[#This Row],[Xi-Xmean]]^2</f>
        <v>7.5498359295246447</v>
      </c>
      <c r="G253" s="19">
        <f>$J$5+$J$4*Таблица3[[#This Row],[Цена нефти Brent (x)]]+$J$6</f>
        <v>65.41866951833245</v>
      </c>
      <c r="H253" s="19">
        <f>(Таблица3[[#This Row],[Цена USD_RUB (y)]]-Таблица3[[#This Row],[Оценка Y]])^2</f>
        <v>19.029395350572457</v>
      </c>
    </row>
    <row r="254" spans="1:8" x14ac:dyDescent="0.35">
      <c r="A254" s="8">
        <v>62.0946</v>
      </c>
      <c r="B254" s="8">
        <v>55.21</v>
      </c>
      <c r="C254" s="8">
        <f>Таблица3[[#This Row],[Цена USD_RUB (y)]]-$J$1</f>
        <v>-2.6941850948509796</v>
      </c>
      <c r="D254" s="8">
        <f>Таблица3[[#This Row],[Цена нефти Brent (x)]]-$J$2</f>
        <v>-2.6976964769647722</v>
      </c>
      <c r="E254" s="8">
        <f>Таблица3[[#This Row],[Yi-Ymean]]*Таблица3[[#This Row],[Xi-Xmean]]</f>
        <v>7.2680936386704884</v>
      </c>
      <c r="F254" s="8">
        <f>Таблица3[[#This Row],[Xi-Xmean]]^2</f>
        <v>7.2775662818281441</v>
      </c>
      <c r="G254" s="19">
        <f>$J$5+$J$4*Таблица3[[#This Row],[Цена нефти Brent (x)]]+$J$6</f>
        <v>65.407207473147281</v>
      </c>
      <c r="H254" s="19">
        <f>(Таблица3[[#This Row],[Цена USD_RUB (y)]]-Таблица3[[#This Row],[Оценка Y]])^2</f>
        <v>10.973368271151216</v>
      </c>
    </row>
    <row r="255" spans="1:8" x14ac:dyDescent="0.35">
      <c r="A255" s="8">
        <v>62.493299999999998</v>
      </c>
      <c r="B255" s="8">
        <v>54.33</v>
      </c>
      <c r="C255" s="8">
        <f>Таблица3[[#This Row],[Цена USD_RUB (y)]]-$J$1</f>
        <v>-2.2954850948509815</v>
      </c>
      <c r="D255" s="8">
        <f>Таблица3[[#This Row],[Цена нефти Brent (x)]]-$J$2</f>
        <v>-3.5776964769647748</v>
      </c>
      <c r="E255" s="8">
        <f>Таблица3[[#This Row],[Yi-Ymean]]*Таблица3[[#This Row],[Xi-Xmean]]</f>
        <v>8.2125489367735085</v>
      </c>
      <c r="F255" s="8">
        <f>Таблица3[[#This Row],[Xi-Xmean]]^2</f>
        <v>12.799912081286161</v>
      </c>
      <c r="G255" s="19">
        <f>$J$5+$J$4*Таблица3[[#This Row],[Цена нефти Brent (x)]]+$J$6</f>
        <v>65.608939468406092</v>
      </c>
      <c r="H255" s="19">
        <f>(Таблица3[[#This Row],[Цена USD_RUB (y)]]-Таблица3[[#This Row],[Оценка Y]])^2</f>
        <v>9.7072092970898094</v>
      </c>
    </row>
    <row r="256" spans="1:8" x14ac:dyDescent="0.35">
      <c r="A256" s="8">
        <v>63.881999999999998</v>
      </c>
      <c r="B256" s="8">
        <v>54.46</v>
      </c>
      <c r="C256" s="8">
        <f>Таблица3[[#This Row],[Цена USD_RUB (y)]]-$J$1</f>
        <v>-0.90678509485098147</v>
      </c>
      <c r="D256" s="8">
        <f>Таблица3[[#This Row],[Цена нефти Brent (x)]]-$J$2</f>
        <v>-3.4476964769647722</v>
      </c>
      <c r="E256" s="8">
        <f>Таблица3[[#This Row],[Yi-Ymean]]*Таблица3[[#This Row],[Xi-Xmean]]</f>
        <v>3.1263197768818958</v>
      </c>
      <c r="F256" s="8">
        <f>Таблица3[[#This Row],[Xi-Xmean]]^2</f>
        <v>11.886610997275302</v>
      </c>
      <c r="G256" s="19">
        <f>$J$5+$J$4*Таблица3[[#This Row],[Цена нефти Brent (x)]]+$J$6</f>
        <v>65.579138150924678</v>
      </c>
      <c r="H256" s="19">
        <f>(Таблица3[[#This Row],[Цена USD_RUB (y)]]-Таблица3[[#This Row],[Оценка Y]])^2</f>
        <v>2.8802779033240409</v>
      </c>
    </row>
    <row r="257" spans="1:8" x14ac:dyDescent="0.35">
      <c r="A257" s="8">
        <v>64.946799999999996</v>
      </c>
      <c r="B257" s="8">
        <v>47.24</v>
      </c>
      <c r="C257" s="8">
        <f>Таблица3[[#This Row],[Цена USD_RUB (y)]]-$J$1</f>
        <v>0.15801490514901673</v>
      </c>
      <c r="D257" s="8">
        <f>Таблица3[[#This Row],[Цена нефти Brent (x)]]-$J$2</f>
        <v>-10.667696476964771</v>
      </c>
      <c r="E257" s="8">
        <f>Таблица3[[#This Row],[Yi-Ymean]]*Таблица3[[#This Row],[Xi-Xmean]]</f>
        <v>-1.6856550469660883</v>
      </c>
      <c r="F257" s="8">
        <f>Таблица3[[#This Row],[Xi-Xmean]]^2</f>
        <v>113.79974812464658</v>
      </c>
      <c r="G257" s="19">
        <f>$J$5+$J$4*Таблица3[[#This Row],[Цена нефти Brent (x)]]+$J$6</f>
        <v>67.234257475661693</v>
      </c>
      <c r="H257" s="19">
        <f>(Таблица3[[#This Row],[Цена USD_RUB (y)]]-Таблица3[[#This Row],[Оценка Y]])^2</f>
        <v>5.2324617029605811</v>
      </c>
    </row>
    <row r="258" spans="1:8" x14ac:dyDescent="0.35">
      <c r="A258" s="8">
        <v>64.696299999999994</v>
      </c>
      <c r="B258" s="8">
        <v>46.86</v>
      </c>
      <c r="C258" s="8">
        <f>Таблица3[[#This Row],[Цена USD_RUB (y)]]-$J$1</f>
        <v>-9.2485094850985661E-2</v>
      </c>
      <c r="D258" s="8">
        <f>Таблица3[[#This Row],[Цена нефти Brent (x)]]-$J$2</f>
        <v>-11.047696476964774</v>
      </c>
      <c r="E258" s="8">
        <f>Таблица3[[#This Row],[Yi-Ymean]]*Таблица3[[#This Row],[Xi-Xmean]]</f>
        <v>1.0217472565569872</v>
      </c>
      <c r="F258" s="8">
        <f>Таблица3[[#This Row],[Xi-Xmean]]^2</f>
        <v>122.05159744713987</v>
      </c>
      <c r="G258" s="19">
        <f>$J$5+$J$4*Таблица3[[#This Row],[Цена нефти Brent (x)]]+$J$6</f>
        <v>67.321369019068896</v>
      </c>
      <c r="H258" s="19">
        <f>(Таблица3[[#This Row],[Цена USD_RUB (y)]]-Таблица3[[#This Row],[Оценка Y]])^2</f>
        <v>6.8909873548753717</v>
      </c>
    </row>
    <row r="259" spans="1:8" x14ac:dyDescent="0.35">
      <c r="A259" s="8">
        <v>65.759200000000007</v>
      </c>
      <c r="B259" s="8">
        <v>44.75</v>
      </c>
      <c r="C259" s="8">
        <f>Таблица3[[#This Row],[Цена USD_RUB (y)]]-$J$1</f>
        <v>0.97041490514902762</v>
      </c>
      <c r="D259" s="8">
        <f>Таблица3[[#This Row],[Цена нефти Brent (x)]]-$J$2</f>
        <v>-13.157696476964773</v>
      </c>
      <c r="E259" s="8">
        <f>Таблица3[[#This Row],[Yi-Ymean]]*Таблица3[[#This Row],[Xi-Xmean]]</f>
        <v>-12.768424778673465</v>
      </c>
      <c r="F259" s="8">
        <f>Таблица3[[#This Row],[Xi-Xmean]]^2</f>
        <v>173.1249765799312</v>
      </c>
      <c r="G259" s="19">
        <f>$J$5+$J$4*Таблица3[[#This Row],[Цена нефти Brent (x)]]+$J$6</f>
        <v>67.805067325882632</v>
      </c>
      <c r="H259" s="19">
        <f>(Таблица3[[#This Row],[Цена USD_RUB (y)]]-Таблица3[[#This Row],[Оценка Y]])^2</f>
        <v>4.1855731151141242</v>
      </c>
    </row>
    <row r="260" spans="1:8" x14ac:dyDescent="0.35">
      <c r="A260" s="8">
        <v>63.580599999999997</v>
      </c>
      <c r="B260" s="8">
        <v>45.58</v>
      </c>
      <c r="C260" s="8">
        <f>Таблица3[[#This Row],[Цена USD_RUB (y)]]-$J$1</f>
        <v>-1.2081850948509825</v>
      </c>
      <c r="D260" s="8">
        <f>Таблица3[[#This Row],[Цена нефти Brent (x)]]-$J$2</f>
        <v>-12.327696476964775</v>
      </c>
      <c r="E260" s="8">
        <f>Таблица3[[#This Row],[Yi-Ymean]]*Таблица3[[#This Row],[Xi-Xmean]]</f>
        <v>14.894139137315809</v>
      </c>
      <c r="F260" s="8">
        <f>Таблица3[[#This Row],[Xi-Xmean]]^2</f>
        <v>151.97210042816971</v>
      </c>
      <c r="G260" s="19">
        <f>$J$5+$J$4*Таблица3[[#This Row],[Цена нефти Brent (x)]]+$J$6</f>
        <v>67.614797375808976</v>
      </c>
      <c r="H260" s="19">
        <f>(Таблица3[[#This Row],[Цена USD_RUB (y)]]-Таблица3[[#This Row],[Оценка Y]])^2</f>
        <v>16.274748466984054</v>
      </c>
    </row>
    <row r="261" spans="1:8" x14ac:dyDescent="0.35">
      <c r="A261" s="8">
        <v>63.005899999999997</v>
      </c>
      <c r="B261" s="8">
        <v>49.71</v>
      </c>
      <c r="C261" s="8">
        <f>Таблица3[[#This Row],[Цена USD_RUB (y)]]-$J$1</f>
        <v>-1.7828850948509825</v>
      </c>
      <c r="D261" s="8">
        <f>Таблица3[[#This Row],[Цена нефти Brent (x)]]-$J$2</f>
        <v>-8.1976964769647722</v>
      </c>
      <c r="E261" s="8">
        <f>Таблица3[[#This Row],[Yi-Ymean]]*Таблица3[[#This Row],[Xi-Xmean]]</f>
        <v>14.615550860892903</v>
      </c>
      <c r="F261" s="8">
        <f>Таблица3[[#This Row],[Xi-Xmean]]^2</f>
        <v>67.202227528440645</v>
      </c>
      <c r="G261" s="19">
        <f>$J$5+$J$4*Таблица3[[#This Row],[Цена нефти Brent (x)]]+$J$6</f>
        <v>66.668032443514818</v>
      </c>
      <c r="H261" s="19">
        <f>(Таблица3[[#This Row],[Цена USD_RUB (y)]]-Таблица3[[#This Row],[Оценка Y]])^2</f>
        <v>13.411214033843834</v>
      </c>
    </row>
    <row r="262" spans="1:8" x14ac:dyDescent="0.35">
      <c r="A262" s="8">
        <v>62.377800000000001</v>
      </c>
      <c r="B262" s="8">
        <v>51.78</v>
      </c>
      <c r="C262" s="8">
        <f>Таблица3[[#This Row],[Цена USD_RUB (y)]]-$J$1</f>
        <v>-2.4109850948509788</v>
      </c>
      <c r="D262" s="8">
        <f>Таблица3[[#This Row],[Цена нефти Brent (x)]]-$J$2</f>
        <v>-6.1276964769647719</v>
      </c>
      <c r="E262" s="8">
        <f>Таблица3[[#This Row],[Yi-Ymean]]*Таблица3[[#This Row],[Xi-Xmean]]</f>
        <v>14.77378487173292</v>
      </c>
      <c r="F262" s="8">
        <f>Таблица3[[#This Row],[Xi-Xmean]]^2</f>
        <v>37.548664113806481</v>
      </c>
      <c r="G262" s="19">
        <f>$J$5+$J$4*Таблица3[[#This Row],[Цена нефти Brent (x)]]+$J$6</f>
        <v>66.193503772849212</v>
      </c>
      <c r="H262" s="19">
        <f>(Таблица3[[#This Row],[Цена USD_RUB (y)]]-Таблица3[[#This Row],[Оценка Y]])^2</f>
        <v>14.559595282135707</v>
      </c>
    </row>
    <row r="263" spans="1:8" x14ac:dyDescent="0.35">
      <c r="A263" s="8">
        <v>62.971800000000002</v>
      </c>
      <c r="B263" s="8">
        <v>51.95</v>
      </c>
      <c r="C263" s="8">
        <f>Таблица3[[#This Row],[Цена USD_RUB (y)]]-$J$1</f>
        <v>-1.8169850948509776</v>
      </c>
      <c r="D263" s="8">
        <f>Таблица3[[#This Row],[Цена нефти Brent (x)]]-$J$2</f>
        <v>-5.9576964769647702</v>
      </c>
      <c r="E263" s="8">
        <f>Таблица3[[#This Row],[Yi-Ymean]]*Таблица3[[#This Row],[Xi-Xmean]]</f>
        <v>10.825045698291168</v>
      </c>
      <c r="F263" s="8">
        <f>Таблица3[[#This Row],[Xi-Xmean]]^2</f>
        <v>35.494147311638436</v>
      </c>
      <c r="G263" s="19">
        <f>$J$5+$J$4*Таблица3[[#This Row],[Цена нефти Brent (x)]]+$J$6</f>
        <v>66.154532819219668</v>
      </c>
      <c r="H263" s="19">
        <f>(Таблица3[[#This Row],[Цена USD_RUB (y)]]-Таблица3[[#This Row],[Оценка Y]])^2</f>
        <v>10.129788198537963</v>
      </c>
    </row>
    <row r="264" spans="1:8" x14ac:dyDescent="0.35">
      <c r="A264" s="8">
        <v>62.205100000000002</v>
      </c>
      <c r="B264" s="8">
        <v>51.93</v>
      </c>
      <c r="C264" s="8">
        <f>Таблица3[[#This Row],[Цена USD_RUB (y)]]-$J$1</f>
        <v>-2.5836850948509777</v>
      </c>
      <c r="D264" s="8">
        <f>Таблица3[[#This Row],[Цена нефти Brent (x)]]-$J$2</f>
        <v>-5.9776964769647734</v>
      </c>
      <c r="E264" s="8">
        <f>Таблица3[[#This Row],[Yi-Ymean]]*Таблица3[[#This Row],[Xi-Xmean]]</f>
        <v>15.444485289077086</v>
      </c>
      <c r="F264" s="8">
        <f>Таблица3[[#This Row],[Xi-Xmean]]^2</f>
        <v>35.732855170717066</v>
      </c>
      <c r="G264" s="19">
        <f>$J$5+$J$4*Таблица3[[#This Row],[Цена нефти Brent (x)]]+$J$6</f>
        <v>66.159117637293733</v>
      </c>
      <c r="H264" s="19">
        <f>(Таблица3[[#This Row],[Цена USD_RUB (y)]]-Таблица3[[#This Row],[Оценка Y]])^2</f>
        <v>15.6342554760299</v>
      </c>
    </row>
    <row r="265" spans="1:8" x14ac:dyDescent="0.35">
      <c r="A265" s="8">
        <v>62.834299999999999</v>
      </c>
      <c r="B265" s="8">
        <v>49.06</v>
      </c>
      <c r="C265" s="8">
        <f>Таблица3[[#This Row],[Цена USD_RUB (y)]]-$J$1</f>
        <v>-1.9544850948509804</v>
      </c>
      <c r="D265" s="8">
        <f>Таблица3[[#This Row],[Цена нефти Brent (x)]]-$J$2</f>
        <v>-8.8476964769647708</v>
      </c>
      <c r="E265" s="8">
        <f>Таблица3[[#This Row],[Yi-Ymean]]*Таблица3[[#This Row],[Xi-Xmean]]</f>
        <v>17.292690887993174</v>
      </c>
      <c r="F265" s="8">
        <f>Таблица3[[#This Row],[Xi-Xmean]]^2</f>
        <v>78.28173294849482</v>
      </c>
      <c r="G265" s="19">
        <f>$J$5+$J$4*Таблица3[[#This Row],[Цена нефти Brent (x)]]+$J$6</f>
        <v>66.81703903092189</v>
      </c>
      <c r="H265" s="19">
        <f>(Таблица3[[#This Row],[Цена USD_RUB (y)]]-Таблица3[[#This Row],[Оценка Y]])^2</f>
        <v>15.862210188428646</v>
      </c>
    </row>
    <row r="266" spans="1:8" x14ac:dyDescent="0.35">
      <c r="A266" s="8">
        <v>64.0518</v>
      </c>
      <c r="B266" s="8">
        <v>45.89</v>
      </c>
      <c r="C266" s="8">
        <f>Таблица3[[#This Row],[Цена USD_RUB (y)]]-$J$1</f>
        <v>-0.73698509485097929</v>
      </c>
      <c r="D266" s="8">
        <f>Таблица3[[#This Row],[Цена нефти Brent (x)]]-$J$2</f>
        <v>-12.017696476964773</v>
      </c>
      <c r="E266" s="8">
        <f>Таблица3[[#This Row],[Yi-Ymean]]*Таблица3[[#This Row],[Xi-Xmean]]</f>
        <v>8.8568631779661633</v>
      </c>
      <c r="F266" s="8">
        <f>Таблица3[[#This Row],[Xi-Xmean]]^2</f>
        <v>144.42502861245151</v>
      </c>
      <c r="G266" s="19">
        <f>$J$5+$J$4*Таблица3[[#This Row],[Цена нефти Brent (x)]]+$J$6</f>
        <v>67.543732695660992</v>
      </c>
      <c r="H266" s="19">
        <f>(Таблица3[[#This Row],[Цена USD_RUB (y)]]-Таблица3[[#This Row],[Оценка Y]])^2</f>
        <v>12.193593951026244</v>
      </c>
    </row>
    <row r="267" spans="1:8" x14ac:dyDescent="0.35">
      <c r="A267" s="8">
        <v>65.113799999999998</v>
      </c>
      <c r="B267" s="8">
        <v>45.77</v>
      </c>
      <c r="C267" s="8">
        <f>Таблица3[[#This Row],[Цена USD_RUB (y)]]-$J$1</f>
        <v>0.32501490514901832</v>
      </c>
      <c r="D267" s="8">
        <f>Таблица3[[#This Row],[Цена нефти Brent (x)]]-$J$2</f>
        <v>-12.13769647696477</v>
      </c>
      <c r="E267" s="8">
        <f>Таблица3[[#This Row],[Yi-Ymean]]*Таблица3[[#This Row],[Xi-Xmean]]</f>
        <v>-3.9449322691882784</v>
      </c>
      <c r="F267" s="8">
        <f>Таблица3[[#This Row],[Xi-Xmean]]^2</f>
        <v>147.32367576692297</v>
      </c>
      <c r="G267" s="19">
        <f>$J$5+$J$4*Таблица3[[#This Row],[Цена нефти Brent (x)]]+$J$6</f>
        <v>67.571241604105381</v>
      </c>
      <c r="H267" s="19">
        <f>(Таблица3[[#This Row],[Цена USD_RUB (y)]]-Таблица3[[#This Row],[Оценка Y]])^2</f>
        <v>6.0390192375880414</v>
      </c>
    </row>
    <row r="268" spans="1:8" x14ac:dyDescent="0.35">
      <c r="A268" s="8">
        <v>64.819900000000004</v>
      </c>
      <c r="B268" s="8">
        <v>48.01</v>
      </c>
      <c r="C268" s="8">
        <f>Таблица3[[#This Row],[Цена USD_RUB (y)]]-$J$1</f>
        <v>3.1114905149024707E-2</v>
      </c>
      <c r="D268" s="8">
        <f>Таблица3[[#This Row],[Цена нефти Brent (x)]]-$J$2</f>
        <v>-9.8976964769647751</v>
      </c>
      <c r="E268" s="8">
        <f>Таблица3[[#This Row],[Yi-Ymean]]*Таблица3[[#This Row],[Xi-Xmean]]</f>
        <v>-0.30796588707459499</v>
      </c>
      <c r="F268" s="8">
        <f>Таблица3[[#This Row],[Xi-Xmean]]^2</f>
        <v>97.964395550120926</v>
      </c>
      <c r="G268" s="19">
        <f>$J$5+$J$4*Таблица3[[#This Row],[Цена нефти Brent (x)]]+$J$6</f>
        <v>67.057741979810231</v>
      </c>
      <c r="H268" s="19">
        <f>(Таблица3[[#This Row],[Цена USD_RUB (y)]]-Таблица3[[#This Row],[Оценка Y]])^2</f>
        <v>5.0079367266009571</v>
      </c>
    </row>
    <row r="269" spans="1:8" x14ac:dyDescent="0.35">
      <c r="A269" s="8">
        <v>65.097499999999997</v>
      </c>
      <c r="B269" s="8">
        <v>46.83</v>
      </c>
      <c r="C269" s="8">
        <f>Таблица3[[#This Row],[Цена USD_RUB (y)]]-$J$1</f>
        <v>0.30871490514901723</v>
      </c>
      <c r="D269" s="8">
        <f>Таблица3[[#This Row],[Цена нефти Brent (x)]]-$J$2</f>
        <v>-11.077696476964775</v>
      </c>
      <c r="E269" s="8">
        <f>Таблица3[[#This Row],[Yi-Ymean]]*Таблица3[[#This Row],[Xi-Xmean]]</f>
        <v>-3.4198500171557829</v>
      </c>
      <c r="F269" s="8">
        <f>Таблица3[[#This Row],[Xi-Xmean]]^2</f>
        <v>122.71535923575779</v>
      </c>
      <c r="G269" s="19">
        <f>$J$5+$J$4*Таблица3[[#This Row],[Цена нефти Brent (x)]]+$J$6</f>
        <v>67.328246246180001</v>
      </c>
      <c r="H269" s="19">
        <f>(Таблица3[[#This Row],[Цена USD_RUB (y)]]-Таблица3[[#This Row],[Оценка Y]])^2</f>
        <v>4.9762288148461806</v>
      </c>
    </row>
    <row r="270" spans="1:8" x14ac:dyDescent="0.35">
      <c r="A270" s="8">
        <v>64.855599999999995</v>
      </c>
      <c r="B270" s="8">
        <v>49.92</v>
      </c>
      <c r="C270" s="8">
        <f>Таблица3[[#This Row],[Цена USD_RUB (y)]]-$J$1</f>
        <v>6.6814905149016113E-2</v>
      </c>
      <c r="D270" s="8">
        <f>Таблица3[[#This Row],[Цена нефти Brent (x)]]-$J$2</f>
        <v>-7.9876964769647714</v>
      </c>
      <c r="E270" s="8">
        <f>Таблица3[[#This Row],[Yi-Ymean]]*Таблица3[[#This Row],[Xi-Xmean]]</f>
        <v>-0.53369718246753139</v>
      </c>
      <c r="F270" s="8">
        <f>Таблица3[[#This Row],[Xi-Xmean]]^2</f>
        <v>63.80329500811542</v>
      </c>
      <c r="G270" s="19">
        <f>$J$5+$J$4*Таблица3[[#This Row],[Цена нефти Brent (x)]]+$J$6</f>
        <v>66.619891853737144</v>
      </c>
      <c r="H270" s="19">
        <f>(Таблица3[[#This Row],[Цена USD_RUB (y)]]-Таблица3[[#This Row],[Оценка Y]])^2</f>
        <v>3.1127257451632642</v>
      </c>
    </row>
    <row r="271" spans="1:8" x14ac:dyDescent="0.35">
      <c r="A271" s="8">
        <v>63.905999999999999</v>
      </c>
      <c r="B271" s="8">
        <v>50.88</v>
      </c>
      <c r="C271" s="8">
        <f>Таблица3[[#This Row],[Цена USD_RUB (y)]]-$J$1</f>
        <v>-0.88278509485098056</v>
      </c>
      <c r="D271" s="8">
        <f>Таблица3[[#This Row],[Цена нефти Brent (x)]]-$J$2</f>
        <v>-7.0276964769647705</v>
      </c>
      <c r="E271" s="8">
        <f>Таблица3[[#This Row],[Yi-Ymean]]*Таблица3[[#This Row],[Xi-Xmean]]</f>
        <v>6.2039457010012464</v>
      </c>
      <c r="F271" s="8">
        <f>Таблица3[[#This Row],[Xi-Xmean]]^2</f>
        <v>49.38851777234305</v>
      </c>
      <c r="G271" s="19">
        <f>$J$5+$J$4*Таблица3[[#This Row],[Цена нефти Brent (x)]]+$J$6</f>
        <v>66.399820586182088</v>
      </c>
      <c r="H271" s="19">
        <f>(Таблица3[[#This Row],[Цена USD_RUB (y)]]-Таблица3[[#This Row],[Оценка Y]])^2</f>
        <v>6.2191411160655781</v>
      </c>
    </row>
    <row r="272" spans="1:8" x14ac:dyDescent="0.35">
      <c r="A272" s="8">
        <v>64.763999999999996</v>
      </c>
      <c r="B272" s="8">
        <v>46.97</v>
      </c>
      <c r="C272" s="8">
        <f>Таблица3[[#This Row],[Цена USD_RUB (y)]]-$J$1</f>
        <v>-2.4785094850983569E-2</v>
      </c>
      <c r="D272" s="8">
        <f>Таблица3[[#This Row],[Цена нефти Brent (x)]]-$J$2</f>
        <v>-10.937696476964774</v>
      </c>
      <c r="E272" s="8">
        <f>Таблица3[[#This Row],[Yi-Ymean]]*Таблица3[[#This Row],[Xi-Xmean]]</f>
        <v>0.27109184463284075</v>
      </c>
      <c r="F272" s="8">
        <f>Таблица3[[#This Row],[Xi-Xmean]]^2</f>
        <v>119.63320422220764</v>
      </c>
      <c r="G272" s="19">
        <f>$J$5+$J$4*Таблица3[[#This Row],[Цена нефти Brent (x)]]+$J$6</f>
        <v>67.296152519661547</v>
      </c>
      <c r="H272" s="19">
        <f>(Таблица3[[#This Row],[Цена USD_RUB (y)]]-Таблица3[[#This Row],[Оценка Y]])^2</f>
        <v>6.4117963828283422</v>
      </c>
    </row>
    <row r="273" spans="1:8" x14ac:dyDescent="0.35">
      <c r="A273" s="8">
        <v>65.535200000000003</v>
      </c>
      <c r="B273" s="8">
        <v>44.27</v>
      </c>
      <c r="C273" s="8">
        <f>Таблица3[[#This Row],[Цена USD_RUB (y)]]-$J$1</f>
        <v>0.74641490514902387</v>
      </c>
      <c r="D273" s="8">
        <f>Таблица3[[#This Row],[Цена нефти Brent (x)]]-$J$2</f>
        <v>-13.63769647696477</v>
      </c>
      <c r="E273" s="8">
        <f>Таблица3[[#This Row],[Yi-Ymean]]*Таблица3[[#This Row],[Xi-Xmean]]</f>
        <v>-10.179379922304836</v>
      </c>
      <c r="F273" s="8">
        <f>Таблица3[[#This Row],[Xi-Xmean]]^2</f>
        <v>185.98676519781731</v>
      </c>
      <c r="G273" s="19">
        <f>$J$5+$J$4*Таблица3[[#This Row],[Цена нефти Brent (x)]]+$J$6</f>
        <v>67.91510295966016</v>
      </c>
      <c r="H273" s="19">
        <f>(Таблица3[[#This Row],[Цена USD_RUB (y)]]-Таблица3[[#This Row],[Оценка Y]])^2</f>
        <v>5.6639380973991749</v>
      </c>
    </row>
    <row r="274" spans="1:8" x14ac:dyDescent="0.35">
      <c r="A274" s="8">
        <v>66.042900000000003</v>
      </c>
      <c r="B274" s="8">
        <v>42.46</v>
      </c>
      <c r="C274" s="8">
        <f>Таблица3[[#This Row],[Цена USD_RUB (y)]]-$J$1</f>
        <v>1.2541149051490237</v>
      </c>
      <c r="D274" s="8">
        <f>Таблица3[[#This Row],[Цена нефти Brent (x)]]-$J$2</f>
        <v>-15.447696476964772</v>
      </c>
      <c r="E274" s="8">
        <f>Таблица3[[#This Row],[Yi-Ymean]]*Таблица3[[#This Row],[Xi-Xmean]]</f>
        <v>-19.373186401979584</v>
      </c>
      <c r="F274" s="8">
        <f>Таблица3[[#This Row],[Xi-Xmean]]^2</f>
        <v>238.63132644442985</v>
      </c>
      <c r="G274" s="19">
        <f>$J$5+$J$4*Таблица3[[#This Row],[Цена нефти Brent (x)]]+$J$6</f>
        <v>68.330028995362923</v>
      </c>
      <c r="H274" s="19">
        <f>(Таблица3[[#This Row],[Цена USD_RUB (y)]]-Таблица3[[#This Row],[Оценка Y]])^2</f>
        <v>5.2309590414298004</v>
      </c>
    </row>
    <row r="275" spans="1:8" x14ac:dyDescent="0.35">
      <c r="A275" s="8">
        <v>64.868899999999996</v>
      </c>
      <c r="B275" s="8">
        <v>45.69</v>
      </c>
      <c r="C275" s="8">
        <f>Таблица3[[#This Row],[Цена USD_RUB (y)]]-$J$1</f>
        <v>8.011490514901709E-2</v>
      </c>
      <c r="D275" s="8">
        <f>Таблица3[[#This Row],[Цена нефти Brent (x)]]-$J$2</f>
        <v>-12.217696476964775</v>
      </c>
      <c r="E275" s="8">
        <f>Таблица3[[#This Row],[Yi-Ymean]]*Таблица3[[#This Row],[Xi-Xmean]]</f>
        <v>-0.97881959439151323</v>
      </c>
      <c r="F275" s="8">
        <f>Таблица3[[#This Row],[Xi-Xmean]]^2</f>
        <v>149.27210720323748</v>
      </c>
      <c r="G275" s="19">
        <f>$J$5+$J$4*Таблица3[[#This Row],[Цена нефти Brent (x)]]+$J$6</f>
        <v>67.589580876401627</v>
      </c>
      <c r="H275" s="19">
        <f>(Таблица3[[#This Row],[Цена USD_RUB (y)]]-Таблица3[[#This Row],[Оценка Y]])^2</f>
        <v>7.4021044312175421</v>
      </c>
    </row>
    <row r="276" spans="1:8" x14ac:dyDescent="0.35">
      <c r="A276" s="8">
        <v>63.507899999999999</v>
      </c>
      <c r="B276" s="8">
        <v>47.61</v>
      </c>
      <c r="C276" s="8">
        <f>Таблица3[[#This Row],[Цена USD_RUB (y)]]-$J$1</f>
        <v>-1.28088509485098</v>
      </c>
      <c r="D276" s="8">
        <f>Таблица3[[#This Row],[Цена нефти Brent (x)]]-$J$2</f>
        <v>-10.297696476964774</v>
      </c>
      <c r="E276" s="8">
        <f>Таблица3[[#This Row],[Yi-Ymean]]*Таблица3[[#This Row],[Xi-Xmean]]</f>
        <v>13.190165928643626</v>
      </c>
      <c r="F276" s="8">
        <f>Таблица3[[#This Row],[Xi-Xmean]]^2</f>
        <v>106.04255273169271</v>
      </c>
      <c r="G276" s="19">
        <f>$J$5+$J$4*Таблица3[[#This Row],[Цена нефти Brent (x)]]+$J$6</f>
        <v>67.149438341291514</v>
      </c>
      <c r="H276" s="19">
        <f>(Таблица3[[#This Row],[Цена USD_RUB (y)]]-Таблица3[[#This Row],[Оценка Y]])^2</f>
        <v>13.260801491096156</v>
      </c>
    </row>
    <row r="277" spans="1:8" x14ac:dyDescent="0.35">
      <c r="A277" s="8">
        <v>63.966900000000003</v>
      </c>
      <c r="B277" s="8">
        <v>46.76</v>
      </c>
      <c r="C277" s="8">
        <f>Таблица3[[#This Row],[Цена USD_RUB (y)]]-$J$1</f>
        <v>-0.82188509485097683</v>
      </c>
      <c r="D277" s="8">
        <f>Таблица3[[#This Row],[Цена нефти Brent (x)]]-$J$2</f>
        <v>-11.147696476964775</v>
      </c>
      <c r="E277" s="8">
        <f>Таблица3[[#This Row],[Yi-Ymean]]*Таблица3[[#This Row],[Xi-Xmean]]</f>
        <v>9.1621255763400935</v>
      </c>
      <c r="F277" s="8">
        <f>Таблица3[[#This Row],[Xi-Xmean]]^2</f>
        <v>124.27113674253286</v>
      </c>
      <c r="G277" s="19">
        <f>$J$5+$J$4*Таблица3[[#This Row],[Цена нефти Brent (x)]]+$J$6</f>
        <v>67.344293109439221</v>
      </c>
      <c r="H277" s="19">
        <f>(Таблица3[[#This Row],[Цена USD_RUB (y)]]-Таблица3[[#This Row],[Оценка Y]])^2</f>
        <v>11.406784215687511</v>
      </c>
    </row>
    <row r="278" spans="1:8" x14ac:dyDescent="0.35">
      <c r="A278" s="8">
        <v>63.804000000000002</v>
      </c>
      <c r="B278" s="8">
        <v>50.35</v>
      </c>
      <c r="C278" s="8">
        <f>Таблица3[[#This Row],[Цена USD_RUB (y)]]-$J$1</f>
        <v>-0.98478509485097732</v>
      </c>
      <c r="D278" s="8">
        <f>Таблица3[[#This Row],[Цена нефти Brent (x)]]-$J$2</f>
        <v>-7.5576964769647716</v>
      </c>
      <c r="E278" s="8">
        <f>Таблица3[[#This Row],[Yi-Ymean]]*Таблица3[[#This Row],[Xi-Xmean]]</f>
        <v>7.4427068419226501</v>
      </c>
      <c r="F278" s="8">
        <f>Таблица3[[#This Row],[Xi-Xmean]]^2</f>
        <v>57.11877603792572</v>
      </c>
      <c r="G278" s="19">
        <f>$J$5+$J$4*Таблица3[[#This Row],[Цена нефти Brent (x)]]+$J$6</f>
        <v>66.521318265144771</v>
      </c>
      <c r="H278" s="19">
        <f>(Таблица3[[#This Row],[Цена USD_RUB (y)]]-Таблица3[[#This Row],[Оценка Y]])^2</f>
        <v>7.3838185540893768</v>
      </c>
    </row>
    <row r="279" spans="1:8" x14ac:dyDescent="0.35">
      <c r="A279" s="8">
        <v>65.273300000000006</v>
      </c>
      <c r="B279" s="8">
        <v>48.41</v>
      </c>
      <c r="C279" s="8">
        <f>Таблица3[[#This Row],[Цена USD_RUB (y)]]-$J$1</f>
        <v>0.48451490514902673</v>
      </c>
      <c r="D279" s="8">
        <f>Таблица3[[#This Row],[Цена нефти Brent (x)]]-$J$2</f>
        <v>-9.4976964769647765</v>
      </c>
      <c r="E279" s="8">
        <f>Таблица3[[#This Row],[Yi-Ymean]]*Таблица3[[#This Row],[Xi-Xmean]]</f>
        <v>-4.6017755076708342</v>
      </c>
      <c r="F279" s="8">
        <f>Таблица3[[#This Row],[Xi-Xmean]]^2</f>
        <v>90.206238368549123</v>
      </c>
      <c r="G279" s="19">
        <f>$J$5+$J$4*Таблица3[[#This Row],[Цена нефти Brent (x)]]+$J$6</f>
        <v>66.966045618328963</v>
      </c>
      <c r="H279" s="19">
        <f>(Таблица3[[#This Row],[Цена USD_RUB (y)]]-Таблица3[[#This Row],[Оценка Y]])^2</f>
        <v>2.8653877283718812</v>
      </c>
    </row>
    <row r="280" spans="1:8" x14ac:dyDescent="0.35">
      <c r="A280" s="8">
        <v>64.846100000000007</v>
      </c>
      <c r="B280" s="8">
        <v>49.17</v>
      </c>
      <c r="C280" s="8">
        <f>Таблица3[[#This Row],[Цена USD_RUB (y)]]-$J$1</f>
        <v>5.7314905149027595E-2</v>
      </c>
      <c r="D280" s="8">
        <f>Таблица3[[#This Row],[Цена нефти Brent (x)]]-$J$2</f>
        <v>-8.7376964769647714</v>
      </c>
      <c r="E280" s="8">
        <f>Таблица3[[#This Row],[Yi-Ymean]]*Таблица3[[#This Row],[Xi-Xmean]]</f>
        <v>-0.50080024479822849</v>
      </c>
      <c r="F280" s="8">
        <f>Таблица3[[#This Row],[Xi-Xmean]]^2</f>
        <v>76.347339723562584</v>
      </c>
      <c r="G280" s="19">
        <f>$J$5+$J$4*Таблица3[[#This Row],[Цена нефти Brent (x)]]+$J$6</f>
        <v>66.791822531514541</v>
      </c>
      <c r="H280" s="19">
        <f>(Таблица3[[#This Row],[Цена USD_RUB (y)]]-Таблица3[[#This Row],[Оценка Y]])^2</f>
        <v>3.7858361696433254</v>
      </c>
    </row>
    <row r="281" spans="1:8" x14ac:dyDescent="0.35">
      <c r="A281" s="8">
        <v>65.270499999999998</v>
      </c>
      <c r="B281" s="8">
        <v>50.54</v>
      </c>
      <c r="C281" s="8">
        <f>Таблица3[[#This Row],[Цена USD_RUB (y)]]-$J$1</f>
        <v>0.48171490514901905</v>
      </c>
      <c r="D281" s="8">
        <f>Таблица3[[#This Row],[Цена нефти Brent (x)]]-$J$2</f>
        <v>-7.3676964769647739</v>
      </c>
      <c r="E281" s="8">
        <f>Таблица3[[#This Row],[Yi-Ymean]]*Таблица3[[#This Row],[Xi-Xmean]]</f>
        <v>-3.5491292095678477</v>
      </c>
      <c r="F281" s="8">
        <f>Таблица3[[#This Row],[Xi-Xmean]]^2</f>
        <v>54.282951376679144</v>
      </c>
      <c r="G281" s="19">
        <f>$J$5+$J$4*Таблица3[[#This Row],[Цена нефти Brent (x)]]+$J$6</f>
        <v>66.477762493441162</v>
      </c>
      <c r="H281" s="19">
        <f>(Таблица3[[#This Row],[Цена USD_RUB (y)]]-Таблица3[[#This Row],[Оценка Y]])^2</f>
        <v>1.4574827280697755</v>
      </c>
    </row>
    <row r="282" spans="1:8" x14ac:dyDescent="0.35">
      <c r="A282" s="8">
        <v>65.614900000000006</v>
      </c>
      <c r="B282" s="8">
        <v>49.64</v>
      </c>
      <c r="C282" s="8">
        <f>Таблица3[[#This Row],[Цена USD_RUB (y)]]-$J$1</f>
        <v>0.82611490514902641</v>
      </c>
      <c r="D282" s="8">
        <f>Таблица3[[#This Row],[Цена нефти Brent (x)]]-$J$2</f>
        <v>-8.2676964769647725</v>
      </c>
      <c r="E282" s="8">
        <f>Таблица3[[#This Row],[Yi-Ymean]]*Таблица3[[#This Row],[Xi-Xmean]]</f>
        <v>-6.8300672908686932</v>
      </c>
      <c r="F282" s="8">
        <f>Таблица3[[#This Row],[Xi-Xmean]]^2</f>
        <v>68.354805035215705</v>
      </c>
      <c r="G282" s="19">
        <f>$J$5+$J$4*Таблица3[[#This Row],[Цена нефти Brent (x)]]+$J$6</f>
        <v>66.684079306774038</v>
      </c>
      <c r="H282" s="19">
        <f>(Таблица3[[#This Row],[Цена USD_RUB (y)]]-Таблица3[[#This Row],[Оценка Y]])^2</f>
        <v>1.1431443900337996</v>
      </c>
    </row>
    <row r="283" spans="1:8" x14ac:dyDescent="0.35">
      <c r="A283" s="8">
        <v>66.116799999999998</v>
      </c>
      <c r="B283" s="8">
        <v>49.32</v>
      </c>
      <c r="C283" s="8">
        <f>Таблица3[[#This Row],[Цена USD_RUB (y)]]-$J$1</f>
        <v>1.3280149051490184</v>
      </c>
      <c r="D283" s="8">
        <f>Таблица3[[#This Row],[Цена нефти Brent (x)]]-$J$2</f>
        <v>-8.5876964769647728</v>
      </c>
      <c r="E283" s="8">
        <f>Таблица3[[#This Row],[Yi-Ymean]]*Таблица3[[#This Row],[Xi-Xmean]]</f>
        <v>-11.404588922304933</v>
      </c>
      <c r="F283" s="8">
        <f>Таблица3[[#This Row],[Xi-Xmean]]^2</f>
        <v>73.748530780473175</v>
      </c>
      <c r="G283" s="19">
        <f>$J$5+$J$4*Таблица3[[#This Row],[Цена нефти Brent (x)]]+$J$6</f>
        <v>66.757436395959061</v>
      </c>
      <c r="H283" s="19">
        <f>(Таблица3[[#This Row],[Цена USD_RUB (y)]]-Таблица3[[#This Row],[Оценка Y]])^2</f>
        <v>0.41041499182741803</v>
      </c>
    </row>
    <row r="284" spans="1:8" x14ac:dyDescent="0.35">
      <c r="A284" s="8">
        <v>66.783299999999997</v>
      </c>
      <c r="B284" s="8">
        <v>48.72</v>
      </c>
      <c r="C284" s="8">
        <f>Таблица3[[#This Row],[Цена USD_RUB (y)]]-$J$1</f>
        <v>1.9945149051490176</v>
      </c>
      <c r="D284" s="8">
        <f>Таблица3[[#This Row],[Цена нефти Brent (x)]]-$J$2</f>
        <v>-9.1876964769647742</v>
      </c>
      <c r="E284" s="8">
        <f>Таблица3[[#This Row],[Yi-Ymean]]*Таблица3[[#This Row],[Xi-Xmean]]</f>
        <v>-18.324997567291359</v>
      </c>
      <c r="F284" s="8">
        <f>Таблица3[[#This Row],[Xi-Xmean]]^2</f>
        <v>84.413766552830921</v>
      </c>
      <c r="G284" s="19">
        <f>$J$5+$J$4*Таблица3[[#This Row],[Цена нефти Brent (x)]]+$J$6</f>
        <v>66.894980938180964</v>
      </c>
      <c r="H284" s="19">
        <f>(Таблица3[[#This Row],[Цена USD_RUB (y)]]-Таблица3[[#This Row],[Оценка Y]])^2</f>
        <v>1.2472631952981053E-2</v>
      </c>
    </row>
    <row r="285" spans="1:8" x14ac:dyDescent="0.35">
      <c r="A285" s="8">
        <v>65.454599999999999</v>
      </c>
      <c r="B285" s="8">
        <v>47.83</v>
      </c>
      <c r="C285" s="8">
        <f>Таблица3[[#This Row],[Цена USD_RUB (y)]]-$J$1</f>
        <v>0.66581490514901986</v>
      </c>
      <c r="D285" s="8">
        <f>Таблица3[[#This Row],[Цена нефти Brent (x)]]-$J$2</f>
        <v>-10.077696476964775</v>
      </c>
      <c r="E285" s="8">
        <f>Таблица3[[#This Row],[Yi-Ymean]]*Таблица3[[#This Row],[Xi-Xmean]]</f>
        <v>-6.7098805239309129</v>
      </c>
      <c r="F285" s="8">
        <f>Таблица3[[#This Row],[Xi-Xmean]]^2</f>
        <v>101.55996628182824</v>
      </c>
      <c r="G285" s="19">
        <f>$J$5+$J$4*Таблица3[[#This Row],[Цена нефти Brent (x)]]+$J$6</f>
        <v>67.099005342476815</v>
      </c>
      <c r="H285" s="19">
        <f>(Таблица3[[#This Row],[Цена USD_RUB (y)]]-Таблица3[[#This Row],[Оценка Y]])^2</f>
        <v>2.7040689303662937</v>
      </c>
    </row>
    <row r="286" spans="1:8" x14ac:dyDescent="0.35">
      <c r="A286" s="8">
        <v>65.947000000000003</v>
      </c>
      <c r="B286" s="8">
        <v>45.37</v>
      </c>
      <c r="C286" s="8">
        <f>Таблица3[[#This Row],[Цена USD_RUB (y)]]-$J$1</f>
        <v>1.1582149051490234</v>
      </c>
      <c r="D286" s="8">
        <f>Таблица3[[#This Row],[Цена нефти Brent (x)]]-$J$2</f>
        <v>-12.537696476964776</v>
      </c>
      <c r="E286" s="8">
        <f>Таблица3[[#This Row],[Yi-Ymean]]*Таблица3[[#This Row],[Xi-Xmean]]</f>
        <v>-14.521346935855002</v>
      </c>
      <c r="F286" s="8">
        <f>Таблица3[[#This Row],[Xi-Xmean]]^2</f>
        <v>157.19383294849496</v>
      </c>
      <c r="G286" s="19">
        <f>$J$5+$J$4*Таблица3[[#This Row],[Цена нефти Brent (x)]]+$J$6</f>
        <v>67.66293796558665</v>
      </c>
      <c r="H286" s="19">
        <f>(Таблица3[[#This Row],[Цена USD_RUB (y)]]-Таблица3[[#This Row],[Оценка Y]])^2</f>
        <v>2.9444431017416424</v>
      </c>
    </row>
    <row r="287" spans="1:8" x14ac:dyDescent="0.35">
      <c r="A287" s="8">
        <v>64.654200000000003</v>
      </c>
      <c r="B287" s="8">
        <v>48.13</v>
      </c>
      <c r="C287" s="8">
        <f>Таблица3[[#This Row],[Цена USD_RUB (y)]]-$J$1</f>
        <v>-0.13458509485097636</v>
      </c>
      <c r="D287" s="8">
        <f>Таблица3[[#This Row],[Цена нефти Brent (x)]]-$J$2</f>
        <v>-9.7776964769647705</v>
      </c>
      <c r="E287" s="8">
        <f>Таблица3[[#This Row],[Yi-Ymean]]*Таблица3[[#This Row],[Xi-Xmean]]</f>
        <v>1.3159322077763611</v>
      </c>
      <c r="F287" s="8">
        <f>Таблица3[[#This Row],[Xi-Xmean]]^2</f>
        <v>95.603348395649292</v>
      </c>
      <c r="G287" s="19">
        <f>$J$5+$J$4*Таблица3[[#This Row],[Цена нефти Brent (x)]]+$J$6</f>
        <v>67.030233071365856</v>
      </c>
      <c r="H287" s="19">
        <f>(Таблица3[[#This Row],[Цена USD_RUB (y)]]-Таблица3[[#This Row],[Оценка Y]])^2</f>
        <v>5.6455331562242499</v>
      </c>
    </row>
    <row r="288" spans="1:8" x14ac:dyDescent="0.35">
      <c r="A288" s="8">
        <v>66.479200000000006</v>
      </c>
      <c r="B288" s="8">
        <v>45.11</v>
      </c>
      <c r="C288" s="8">
        <f>Таблица3[[#This Row],[Цена USD_RUB (y)]]-$J$1</f>
        <v>1.6904149051490265</v>
      </c>
      <c r="D288" s="8">
        <f>Таблица3[[#This Row],[Цена нефти Brent (x)]]-$J$2</f>
        <v>-12.797696476964774</v>
      </c>
      <c r="E288" s="8">
        <f>Таблица3[[#This Row],[Yi-Ymean]]*Таблица3[[#This Row],[Xi-Xmean]]</f>
        <v>-21.633416876234438</v>
      </c>
      <c r="F288" s="8">
        <f>Таблица3[[#This Row],[Xi-Xmean]]^2</f>
        <v>163.78103511651659</v>
      </c>
      <c r="G288" s="19">
        <f>$J$5+$J$4*Таблица3[[#This Row],[Цена нефти Brent (x)]]+$J$6</f>
        <v>67.722540600549479</v>
      </c>
      <c r="H288" s="19">
        <f>(Таблица3[[#This Row],[Цена USD_RUB (y)]]-Таблица3[[#This Row],[Оценка Y]])^2</f>
        <v>1.5458958489747245</v>
      </c>
    </row>
    <row r="289" spans="1:8" x14ac:dyDescent="0.35">
      <c r="A289" s="8">
        <v>66.405000000000001</v>
      </c>
      <c r="B289" s="8">
        <v>43.1</v>
      </c>
      <c r="C289" s="8">
        <f>Таблица3[[#This Row],[Цена USD_RUB (y)]]-$J$1</f>
        <v>1.6162149051490218</v>
      </c>
      <c r="D289" s="8">
        <f>Таблица3[[#This Row],[Цена нефти Brent (x)]]-$J$2</f>
        <v>-14.807696476964772</v>
      </c>
      <c r="E289" s="8">
        <f>Таблица3[[#This Row],[Yi-Ymean]]*Таблица3[[#This Row],[Xi-Xmean]]</f>
        <v>-23.932419756993124</v>
      </c>
      <c r="F289" s="8">
        <f>Таблица3[[#This Row],[Xi-Xmean]]^2</f>
        <v>219.26787495391491</v>
      </c>
      <c r="G289" s="19">
        <f>$J$5+$J$4*Таблица3[[#This Row],[Цена нефти Brent (x)]]+$J$6</f>
        <v>68.18331481699289</v>
      </c>
      <c r="H289" s="19">
        <f>(Таблица3[[#This Row],[Цена USD_RUB (y)]]-Таблица3[[#This Row],[Оценка Y]])^2</f>
        <v>3.1624035883364532</v>
      </c>
    </row>
    <row r="290" spans="1:8" x14ac:dyDescent="0.35">
      <c r="A290" s="8">
        <v>67.126199999999997</v>
      </c>
      <c r="B290" s="8">
        <v>41.94</v>
      </c>
      <c r="C290" s="8">
        <f>Таблица3[[#This Row],[Цена USD_RUB (y)]]-$J$1</f>
        <v>2.3374149051490178</v>
      </c>
      <c r="D290" s="8">
        <f>Таблица3[[#This Row],[Цена нефти Brent (x)]]-$J$2</f>
        <v>-15.967696476964775</v>
      </c>
      <c r="E290" s="8">
        <f>Таблица3[[#This Row],[Yi-Ymean]]*Таблица3[[#This Row],[Xi-Xmean]]</f>
        <v>-37.323131746152924</v>
      </c>
      <c r="F290" s="8">
        <f>Таблица3[[#This Row],[Xi-Xmean]]^2</f>
        <v>254.9673307804733</v>
      </c>
      <c r="G290" s="19">
        <f>$J$5+$J$4*Таблица3[[#This Row],[Цена нефти Brent (x)]]+$J$6</f>
        <v>68.449234265288581</v>
      </c>
      <c r="H290" s="19">
        <f>(Таблица3[[#This Row],[Цена USD_RUB (y)]]-Таблица3[[#This Row],[Оценка Y]])^2</f>
        <v>1.7504196671277028</v>
      </c>
    </row>
    <row r="291" spans="1:8" x14ac:dyDescent="0.35">
      <c r="A291" s="8">
        <v>67.585499999999996</v>
      </c>
      <c r="B291" s="8">
        <v>38.67</v>
      </c>
      <c r="C291" s="8">
        <f>Таблица3[[#This Row],[Цена USD_RUB (y)]]-$J$1</f>
        <v>2.7967149051490168</v>
      </c>
      <c r="D291" s="8">
        <f>Таблица3[[#This Row],[Цена нефти Brent (x)]]-$J$2</f>
        <v>-19.237696476964771</v>
      </c>
      <c r="E291" s="8">
        <f>Таблица3[[#This Row],[Yi-Ymean]]*Таблица3[[#This Row],[Xi-Xmean]]</f>
        <v>-53.802352477860104</v>
      </c>
      <c r="F291" s="8">
        <f>Таблица3[[#This Row],[Xi-Xmean]]^2</f>
        <v>370.08896573982275</v>
      </c>
      <c r="G291" s="19">
        <f>$J$5+$J$4*Таблица3[[#This Row],[Цена нефти Brent (x)]]+$J$6</f>
        <v>69.198852020398007</v>
      </c>
      <c r="H291" s="19">
        <f>(Таблица3[[#This Row],[Цена USD_RUB (y)]]-Таблица3[[#This Row],[Оценка Y]])^2</f>
        <v>2.6029047417223445</v>
      </c>
    </row>
    <row r="292" spans="1:8" x14ac:dyDescent="0.35">
      <c r="A292" s="8">
        <v>68.447000000000003</v>
      </c>
      <c r="B292" s="8">
        <v>40.44</v>
      </c>
      <c r="C292" s="8">
        <f>Таблица3[[#This Row],[Цена USD_RUB (y)]]-$J$1</f>
        <v>3.6582149051490234</v>
      </c>
      <c r="D292" s="8">
        <f>Таблица3[[#This Row],[Цена нефти Brent (x)]]-$J$2</f>
        <v>-17.467696476964775</v>
      </c>
      <c r="E292" s="8">
        <f>Таблица3[[#This Row],[Yi-Ymean]]*Таблица3[[#This Row],[Xi-Xmean]]</f>
        <v>-63.900587610651627</v>
      </c>
      <c r="F292" s="8">
        <f>Таблица3[[#This Row],[Xi-Xmean]]^2</f>
        <v>305.12042021136762</v>
      </c>
      <c r="G292" s="19">
        <f>$J$5+$J$4*Таблица3[[#This Row],[Цена нефти Brent (x)]]+$J$6</f>
        <v>68.79309562084336</v>
      </c>
      <c r="H292" s="19">
        <f>(Таблица3[[#This Row],[Цена USD_RUB (y)]]-Таблица3[[#This Row],[Оценка Y]])^2</f>
        <v>0.11978217876694887</v>
      </c>
    </row>
    <row r="293" spans="1:8" x14ac:dyDescent="0.35">
      <c r="A293" s="8">
        <v>68.3703</v>
      </c>
      <c r="B293" s="8">
        <v>41.2</v>
      </c>
      <c r="C293" s="8">
        <f>Таблица3[[#This Row],[Цена USD_RUB (y)]]-$J$1</f>
        <v>3.5815149051490209</v>
      </c>
      <c r="D293" s="8">
        <f>Таблица3[[#This Row],[Цена нефти Brent (x)]]-$J$2</f>
        <v>-16.70769647696477</v>
      </c>
      <c r="E293" s="8">
        <f>Таблица3[[#This Row],[Yi-Ymean]]*Таблица3[[#This Row],[Xi-Xmean]]</f>
        <v>-59.838863962955109</v>
      </c>
      <c r="F293" s="8">
        <f>Таблица3[[#This Row],[Xi-Xmean]]^2</f>
        <v>279.14712156638097</v>
      </c>
      <c r="G293" s="19">
        <f>$J$5+$J$4*Таблица3[[#This Row],[Цена нефти Brent (x)]]+$J$6</f>
        <v>68.618872534028938</v>
      </c>
      <c r="H293" s="19">
        <f>(Таблица3[[#This Row],[Цена USD_RUB (y)]]-Таблица3[[#This Row],[Оценка Y]])^2</f>
        <v>6.1788304673567419E-2</v>
      </c>
    </row>
    <row r="294" spans="1:8" x14ac:dyDescent="0.35">
      <c r="A294" s="8">
        <v>69.919200000000004</v>
      </c>
      <c r="B294" s="8">
        <v>40.39</v>
      </c>
      <c r="C294" s="8">
        <f>Таблица3[[#This Row],[Цена USD_RUB (y)]]-$J$1</f>
        <v>5.1304149051490242</v>
      </c>
      <c r="D294" s="8">
        <f>Таблица3[[#This Row],[Цена нефти Brent (x)]]-$J$2</f>
        <v>-17.517696476964773</v>
      </c>
      <c r="E294" s="8">
        <f>Таблица3[[#This Row],[Yi-Ymean]]*Таблица3[[#This Row],[Xi-Xmean]]</f>
        <v>-89.873051109296625</v>
      </c>
      <c r="F294" s="8">
        <f>Таблица3[[#This Row],[Xi-Xmean]]^2</f>
        <v>306.86968985906401</v>
      </c>
      <c r="G294" s="19">
        <f>$J$5+$J$4*Таблица3[[#This Row],[Цена нефти Brent (x)]]+$J$6</f>
        <v>68.804557666028529</v>
      </c>
      <c r="H294" s="19">
        <f>(Таблица3[[#This Row],[Цена USD_RUB (y)]]-Таблица3[[#This Row],[Оценка Y]])^2</f>
        <v>1.2424275326813758</v>
      </c>
    </row>
    <row r="295" spans="1:8" x14ac:dyDescent="0.35">
      <c r="A295" s="8">
        <v>72.032600000000002</v>
      </c>
      <c r="B295" s="8">
        <v>38.72</v>
      </c>
      <c r="C295" s="8">
        <f>Таблица3[[#This Row],[Цена USD_RUB (y)]]-$J$1</f>
        <v>7.2438149051490228</v>
      </c>
      <c r="D295" s="8">
        <f>Таблица3[[#This Row],[Цена нефти Brent (x)]]-$J$2</f>
        <v>-19.187696476964774</v>
      </c>
      <c r="E295" s="8">
        <f>Таблица3[[#This Row],[Yi-Ymean]]*Таблица3[[#This Row],[Xi-Xmean]]</f>
        <v>-138.99212173531282</v>
      </c>
      <c r="F295" s="8">
        <f>Таблица3[[#This Row],[Xi-Xmean]]^2</f>
        <v>368.16769609212639</v>
      </c>
      <c r="G295" s="19">
        <f>$J$5+$J$4*Таблица3[[#This Row],[Цена нефти Brent (x)]]+$J$6</f>
        <v>69.187389975212852</v>
      </c>
      <c r="H295" s="19">
        <f>(Таблица3[[#This Row],[Цена USD_RUB (y)]]-Таблица3[[#This Row],[Оценка Y]])^2</f>
        <v>8.095220085149295</v>
      </c>
    </row>
    <row r="296" spans="1:8" x14ac:dyDescent="0.35">
      <c r="A296" s="8">
        <v>76.188299999999998</v>
      </c>
      <c r="B296" s="8">
        <v>35.1</v>
      </c>
      <c r="C296" s="8">
        <f>Таблица3[[#This Row],[Цена USD_RUB (y)]]-$J$1</f>
        <v>11.399514905149019</v>
      </c>
      <c r="D296" s="8">
        <f>Таблица3[[#This Row],[Цена нефти Brent (x)]]-$J$2</f>
        <v>-22.807696476964772</v>
      </c>
      <c r="E296" s="8">
        <f>Таблица3[[#This Row],[Yi-Ymean]]*Таблица3[[#This Row],[Xi-Xmean]]</f>
        <v>-259.9966759412747</v>
      </c>
      <c r="F296" s="8">
        <f>Таблица3[[#This Row],[Xi-Xmean]]^2</f>
        <v>520.19101858535123</v>
      </c>
      <c r="G296" s="19">
        <f>$J$5+$J$4*Таблица3[[#This Row],[Цена нефти Brent (x)]]+$J$6</f>
        <v>70.017242046618392</v>
      </c>
      <c r="H296" s="19">
        <f>(Таблица3[[#This Row],[Цена USD_RUB (y)]]-Таблица3[[#This Row],[Оценка Y]])^2</f>
        <v>38.081956263994371</v>
      </c>
    </row>
    <row r="297" spans="1:8" x14ac:dyDescent="0.35">
      <c r="A297" s="8">
        <v>76.993700000000004</v>
      </c>
      <c r="B297" s="8">
        <v>33.01</v>
      </c>
      <c r="C297" s="8">
        <f>Таблица3[[#This Row],[Цена USD_RUB (y)]]-$J$1</f>
        <v>12.204914905149025</v>
      </c>
      <c r="D297" s="8">
        <f>Таблица3[[#This Row],[Цена нефти Brent (x)]]-$J$2</f>
        <v>-24.897696476964775</v>
      </c>
      <c r="E297" s="8">
        <f>Таблица3[[#This Row],[Yi-Ymean]]*Таблица3[[#This Row],[Xi-Xmean]]</f>
        <v>-303.87426683558374</v>
      </c>
      <c r="F297" s="8">
        <f>Таблица3[[#This Row],[Xi-Xmean]]^2</f>
        <v>619.89528985906418</v>
      </c>
      <c r="G297" s="19">
        <f>$J$5+$J$4*Таблица3[[#This Row],[Цена нефти Brent (x)]]+$J$6</f>
        <v>70.496355535358049</v>
      </c>
      <c r="H297" s="19">
        <f>(Таблица3[[#This Row],[Цена USD_RUB (y)]]-Таблица3[[#This Row],[Оценка Y]])^2</f>
        <v>42.215485092213456</v>
      </c>
    </row>
    <row r="298" spans="1:8" x14ac:dyDescent="0.35">
      <c r="A298" s="8">
        <v>78.355800000000002</v>
      </c>
      <c r="B298" s="8">
        <v>33.36</v>
      </c>
      <c r="C298" s="8">
        <f>Таблица3[[#This Row],[Цена USD_RUB (y)]]-$J$1</f>
        <v>13.567014905149023</v>
      </c>
      <c r="D298" s="8">
        <f>Таблица3[[#This Row],[Цена нефти Brent (x)]]-$J$2</f>
        <v>-24.547696476964774</v>
      </c>
      <c r="E298" s="8">
        <f>Таблица3[[#This Row],[Yi-Ymean]]*Таблица3[[#This Row],[Xi-Xmean]]</f>
        <v>-333.03896399005527</v>
      </c>
      <c r="F298" s="8">
        <f>Таблица3[[#This Row],[Xi-Xmean]]^2</f>
        <v>602.58940232518876</v>
      </c>
      <c r="G298" s="19">
        <f>$J$5+$J$4*Таблица3[[#This Row],[Цена нефти Brent (x)]]+$J$6</f>
        <v>70.416121219061935</v>
      </c>
      <c r="H298" s="19">
        <f>(Таблица3[[#This Row],[Цена USD_RUB (y)]]-Таблица3[[#This Row],[Оценка Y]])^2</f>
        <v>63.038499144478187</v>
      </c>
    </row>
    <row r="299" spans="1:8" x14ac:dyDescent="0.35">
      <c r="A299" s="8">
        <v>77.487200000000001</v>
      </c>
      <c r="B299" s="8">
        <v>34.06</v>
      </c>
      <c r="C299" s="8">
        <f>Таблица3[[#This Row],[Цена USD_RUB (y)]]-$J$1</f>
        <v>12.698414905149022</v>
      </c>
      <c r="D299" s="8">
        <f>Таблица3[[#This Row],[Цена нефти Brent (x)]]-$J$2</f>
        <v>-23.847696476964771</v>
      </c>
      <c r="E299" s="8">
        <f>Таблица3[[#This Row],[Yi-Ymean]]*Таблица3[[#This Row],[Xi-Xmean]]</f>
        <v>-302.82794439655925</v>
      </c>
      <c r="F299" s="8">
        <f>Таблица3[[#This Row],[Xi-Xmean]]^2</f>
        <v>568.71262725743793</v>
      </c>
      <c r="G299" s="19">
        <f>$J$5+$J$4*Таблица3[[#This Row],[Цена нефти Brent (x)]]+$J$6</f>
        <v>70.255652586469708</v>
      </c>
      <c r="H299" s="19">
        <f>(Таблица3[[#This Row],[Цена USD_RUB (y)]]-Таблица3[[#This Row],[Оценка Y]])^2</f>
        <v>52.295277994136676</v>
      </c>
    </row>
    <row r="300" spans="1:8" x14ac:dyDescent="0.35">
      <c r="A300" s="8">
        <v>75.464399999999998</v>
      </c>
      <c r="B300" s="8">
        <v>34.74</v>
      </c>
      <c r="C300" s="8">
        <f>Таблица3[[#This Row],[Цена USD_RUB (y)]]-$J$1</f>
        <v>10.675614905149018</v>
      </c>
      <c r="D300" s="8">
        <f>Таблица3[[#This Row],[Цена нефти Brent (x)]]-$J$2</f>
        <v>-23.167696476964771</v>
      </c>
      <c r="E300" s="8">
        <f>Таблица3[[#This Row],[Yi-Ymean]]*Таблица3[[#This Row],[Xi-Xmean]]</f>
        <v>-247.32940582745351</v>
      </c>
      <c r="F300" s="8">
        <f>Таблица3[[#This Row],[Xi-Xmean]]^2</f>
        <v>536.74216004876587</v>
      </c>
      <c r="G300" s="19">
        <f>$J$5+$J$4*Таблица3[[#This Row],[Цена нефти Brent (x)]]+$J$6</f>
        <v>70.099768771951531</v>
      </c>
      <c r="H300" s="19">
        <f>(Таблица3[[#This Row],[Цена USD_RUB (y)]]-Таблица3[[#This Row],[Оценка Y]])^2</f>
        <v>28.779268212952797</v>
      </c>
    </row>
    <row r="301" spans="1:8" x14ac:dyDescent="0.35">
      <c r="A301" s="8">
        <v>78.045000000000002</v>
      </c>
      <c r="B301" s="8">
        <v>32.18</v>
      </c>
      <c r="C301" s="8">
        <f>Таблица3[[#This Row],[Цена USD_RUB (y)]]-$J$1</f>
        <v>13.256214905149022</v>
      </c>
      <c r="D301" s="8">
        <f>Таблица3[[#This Row],[Цена нефти Brent (x)]]-$J$2</f>
        <v>-25.727696476964773</v>
      </c>
      <c r="E301" s="8">
        <f>Таблица3[[#This Row],[Yi-Ymean]]*Таблица3[[#This Row],[Xi-Xmean]]</f>
        <v>-341.05187351309041</v>
      </c>
      <c r="F301" s="8">
        <f>Таблица3[[#This Row],[Xi-Xmean]]^2</f>
        <v>661.91436601082557</v>
      </c>
      <c r="G301" s="19">
        <f>$J$5+$J$4*Таблица3[[#This Row],[Цена нефти Brent (x)]]+$J$6</f>
        <v>70.686625485431705</v>
      </c>
      <c r="H301" s="19">
        <f>(Таблица3[[#This Row],[Цена USD_RUB (y)]]-Таблица3[[#This Row],[Оценка Y]])^2</f>
        <v>54.145675496648217</v>
      </c>
    </row>
    <row r="302" spans="1:8" x14ac:dyDescent="0.35">
      <c r="A302" s="8">
        <v>77.641099999999994</v>
      </c>
      <c r="B302" s="8">
        <v>28.94</v>
      </c>
      <c r="C302" s="8">
        <f>Таблица3[[#This Row],[Цена USD_RUB (y)]]-$J$1</f>
        <v>12.852314905149015</v>
      </c>
      <c r="D302" s="8">
        <f>Таблица3[[#This Row],[Цена нефти Brent (x)]]-$J$2</f>
        <v>-28.967696476964772</v>
      </c>
      <c r="E302" s="8">
        <f>Таблица3[[#This Row],[Yi-Ymean]]*Таблица3[[#This Row],[Xi-Xmean]]</f>
        <v>-372.30195719872694</v>
      </c>
      <c r="F302" s="8">
        <f>Таблица3[[#This Row],[Xi-Xmean]]^2</f>
        <v>839.12743918155729</v>
      </c>
      <c r="G302" s="19">
        <f>$J$5+$J$4*Таблица3[[#This Row],[Цена нефти Brent (x)]]+$J$6</f>
        <v>71.429366013430027</v>
      </c>
      <c r="H302" s="19">
        <f>(Таблица3[[#This Row],[Цена USD_RUB (y)]]-Таблица3[[#This Row],[Оценка Y]])^2</f>
        <v>38.585639119908421</v>
      </c>
    </row>
    <row r="303" spans="1:8" x14ac:dyDescent="0.35">
      <c r="A303" s="8">
        <v>74.762299999999996</v>
      </c>
      <c r="B303" s="8">
        <v>33.549999999999997</v>
      </c>
      <c r="C303" s="8">
        <f>Таблица3[[#This Row],[Цена USD_RUB (y)]]-$J$1</f>
        <v>9.9735149051490168</v>
      </c>
      <c r="D303" s="8">
        <f>Таблица3[[#This Row],[Цена нефти Brent (x)]]-$J$2</f>
        <v>-24.357696476964776</v>
      </c>
      <c r="E303" s="8">
        <f>Таблица3[[#This Row],[Yi-Ymean]]*Таблица3[[#This Row],[Xi-Xmean]]</f>
        <v>-242.93184886810388</v>
      </c>
      <c r="F303" s="8">
        <f>Таблица3[[#This Row],[Xi-Xmean]]^2</f>
        <v>593.29737766394226</v>
      </c>
      <c r="G303" s="19">
        <f>$J$5+$J$4*Таблица3[[#This Row],[Цена нефти Brent (x)]]+$J$6</f>
        <v>70.372565447358326</v>
      </c>
      <c r="H303" s="19">
        <f>(Таблица3[[#This Row],[Цена USD_RUB (y)]]-Таблица3[[#This Row],[Оценка Y]])^2</f>
        <v>19.269769442656163</v>
      </c>
    </row>
    <row r="304" spans="1:8" x14ac:dyDescent="0.35">
      <c r="A304" s="8">
        <v>73.596299999999999</v>
      </c>
      <c r="B304" s="8">
        <v>37.28</v>
      </c>
      <c r="C304" s="8">
        <f>Таблица3[[#This Row],[Цена USD_RUB (y)]]-$J$1</f>
        <v>8.80751490514902</v>
      </c>
      <c r="D304" s="8">
        <f>Таблица3[[#This Row],[Цена нефти Brent (x)]]-$J$2</f>
        <v>-20.627696476964772</v>
      </c>
      <c r="E304" s="8">
        <f>Таблица3[[#This Row],[Yi-Ymean]]*Таблица3[[#This Row],[Xi-Xmean]]</f>
        <v>-181.67874417975716</v>
      </c>
      <c r="F304" s="8">
        <f>Таблица3[[#This Row],[Xi-Xmean]]^2</f>
        <v>425.50186194578487</v>
      </c>
      <c r="G304" s="19">
        <f>$J$5+$J$4*Таблица3[[#This Row],[Цена нефти Brent (x)]]+$J$6</f>
        <v>69.517496876545437</v>
      </c>
      <c r="H304" s="19">
        <f>(Таблица3[[#This Row],[Цена USD_RUB (y)]]-Таблица3[[#This Row],[Оценка Y]])^2</f>
        <v>16.636634919902697</v>
      </c>
    </row>
    <row r="305" spans="1:8" x14ac:dyDescent="0.35">
      <c r="A305" s="8">
        <v>70.667000000000002</v>
      </c>
      <c r="B305" s="8">
        <v>37.89</v>
      </c>
      <c r="C305" s="8">
        <f>Таблица3[[#This Row],[Цена USD_RUB (y)]]-$J$1</f>
        <v>5.8782149051490222</v>
      </c>
      <c r="D305" s="8">
        <f>Таблица3[[#This Row],[Цена нефти Brent (x)]]-$J$2</f>
        <v>-20.017696476964773</v>
      </c>
      <c r="E305" s="8">
        <f>Таблица3[[#This Row],[Yi-Ymean]]*Таблица3[[#This Row],[Xi-Xmean]]</f>
        <v>-117.6683217976434</v>
      </c>
      <c r="F305" s="8">
        <f>Таблица3[[#This Row],[Xi-Xmean]]^2</f>
        <v>400.70817224388787</v>
      </c>
      <c r="G305" s="19">
        <f>$J$5+$J$4*Таблица3[[#This Row],[Цена нефти Brent (x)]]+$J$6</f>
        <v>69.377659925286494</v>
      </c>
      <c r="H305" s="19">
        <f>(Таблица3[[#This Row],[Цена USD_RUB (y)]]-Таблица3[[#This Row],[Оценка Y]])^2</f>
        <v>1.6623978282622331</v>
      </c>
    </row>
    <row r="306" spans="1:8" x14ac:dyDescent="0.35">
      <c r="A306" s="8">
        <v>70.960099999999997</v>
      </c>
      <c r="B306" s="8">
        <v>36.880000000000003</v>
      </c>
      <c r="C306" s="8">
        <f>Таблица3[[#This Row],[Цена USD_RUB (y)]]-$J$1</f>
        <v>6.1713149051490177</v>
      </c>
      <c r="D306" s="8">
        <f>Таблица3[[#This Row],[Цена нефти Brent (x)]]-$J$2</f>
        <v>-21.027696476964771</v>
      </c>
      <c r="E306" s="8">
        <f>Таблица3[[#This Row],[Yi-Ymean]]*Таблица3[[#This Row],[Xi-Xmean]]</f>
        <v>-129.76853668924218</v>
      </c>
      <c r="F306" s="8">
        <f>Таблица3[[#This Row],[Xi-Xmean]]^2</f>
        <v>442.1640191273566</v>
      </c>
      <c r="G306" s="19">
        <f>$J$5+$J$4*Таблица3[[#This Row],[Цена нефти Brent (x)]]+$J$6</f>
        <v>69.60919323802672</v>
      </c>
      <c r="H306" s="19">
        <f>(Таблица3[[#This Row],[Цена USD_RUB (y)]]-Таблица3[[#This Row],[Оценка Y]])^2</f>
        <v>1.8249490795451255</v>
      </c>
    </row>
    <row r="307" spans="1:8" x14ac:dyDescent="0.35">
      <c r="A307" s="8">
        <v>70.351799999999997</v>
      </c>
      <c r="B307" s="8">
        <v>37.93</v>
      </c>
      <c r="C307" s="8">
        <f>Таблица3[[#This Row],[Цена USD_RUB (y)]]-$J$1</f>
        <v>5.5630149051490179</v>
      </c>
      <c r="D307" s="8">
        <f>Таблица3[[#This Row],[Цена нефти Brent (x)]]-$J$2</f>
        <v>-19.977696476964773</v>
      </c>
      <c r="E307" s="8">
        <f>Таблица3[[#This Row],[Yi-Ymean]]*Таблица3[[#This Row],[Xi-Xmean]]</f>
        <v>-111.13622327189806</v>
      </c>
      <c r="F307" s="8">
        <f>Таблица3[[#This Row],[Xi-Xmean]]^2</f>
        <v>399.1083565257307</v>
      </c>
      <c r="G307" s="19">
        <f>$J$5+$J$4*Таблица3[[#This Row],[Цена нефти Brent (x)]]+$J$6</f>
        <v>69.368490289138364</v>
      </c>
      <c r="H307" s="19">
        <f>(Таблица3[[#This Row],[Цена USD_RUB (y)]]-Таблица3[[#This Row],[Оценка Y]])^2</f>
        <v>0.96689798747478806</v>
      </c>
    </row>
    <row r="308" spans="1:8" x14ac:dyDescent="0.35">
      <c r="A308" s="8">
        <v>68.124600000000001</v>
      </c>
      <c r="B308" s="8">
        <v>43</v>
      </c>
      <c r="C308" s="8">
        <f>Таблица3[[#This Row],[Цена USD_RUB (y)]]-$J$1</f>
        <v>3.3358149051490216</v>
      </c>
      <c r="D308" s="8">
        <f>Таблица3[[#This Row],[Цена нефти Brent (x)]]-$J$2</f>
        <v>-14.907696476964773</v>
      </c>
      <c r="E308" s="8">
        <f>Таблица3[[#This Row],[Yi-Ymean]]*Таблица3[[#This Row],[Xi-Xmean]]</f>
        <v>-49.729316109296647</v>
      </c>
      <c r="F308" s="8">
        <f>Таблица3[[#This Row],[Xi-Xmean]]^2</f>
        <v>222.23941424930791</v>
      </c>
      <c r="G308" s="19">
        <f>$J$5+$J$4*Таблица3[[#This Row],[Цена нефти Brent (x)]]+$J$6</f>
        <v>68.2062389073632</v>
      </c>
      <c r="H308" s="19">
        <f>(Таблица3[[#This Row],[Цена USD_RUB (y)]]-Таблица3[[#This Row],[Оценка Y]])^2</f>
        <v>6.6649111954570801E-3</v>
      </c>
    </row>
    <row r="309" spans="1:8" x14ac:dyDescent="0.35">
      <c r="A309" s="8">
        <v>66.469700000000003</v>
      </c>
      <c r="B309" s="8">
        <v>44.86</v>
      </c>
      <c r="C309" s="8">
        <f>Таблица3[[#This Row],[Цена USD_RUB (y)]]-$J$1</f>
        <v>1.6809149051490238</v>
      </c>
      <c r="D309" s="8">
        <f>Таблица3[[#This Row],[Цена нефти Brent (x)]]-$J$2</f>
        <v>-13.047696476964774</v>
      </c>
      <c r="E309" s="8">
        <f>Таблица3[[#This Row],[Yi-Ymean]]*Таблица3[[#This Row],[Xi-Xmean]]</f>
        <v>-21.932067485990494</v>
      </c>
      <c r="F309" s="8">
        <f>Таблица3[[#This Row],[Xi-Xmean]]^2</f>
        <v>170.24238335499896</v>
      </c>
      <c r="G309" s="19">
        <f>$J$5+$J$4*Таблица3[[#This Row],[Цена нефти Brent (x)]]+$J$6</f>
        <v>67.779850826475283</v>
      </c>
      <c r="H309" s="19">
        <f>(Таблица3[[#This Row],[Цена USD_RUB (y)]]-Таблица3[[#This Row],[Оценка Y]])^2</f>
        <v>1.7164951881138579</v>
      </c>
    </row>
    <row r="310" spans="1:8" x14ac:dyDescent="0.35">
      <c r="A310" s="8">
        <v>64.767200000000003</v>
      </c>
      <c r="B310" s="8">
        <v>44.66</v>
      </c>
      <c r="C310" s="8">
        <f>Таблица3[[#This Row],[Цена USD_RUB (y)]]-$J$1</f>
        <v>-2.1585094850976816E-2</v>
      </c>
      <c r="D310" s="8">
        <f>Таблица3[[#This Row],[Цена нефти Brent (x)]]-$J$2</f>
        <v>-13.247696476964776</v>
      </c>
      <c r="E310" s="8">
        <f>Таблица3[[#This Row],[Yi-Ymean]]*Таблица3[[#This Row],[Xi-Xmean]]</f>
        <v>0.28595278501223609</v>
      </c>
      <c r="F310" s="8">
        <f>Таблица3[[#This Row],[Xi-Xmean]]^2</f>
        <v>175.50146194578494</v>
      </c>
      <c r="G310" s="19">
        <f>$J$5+$J$4*Таблица3[[#This Row],[Цена нефти Brent (x)]]+$J$6</f>
        <v>67.825699007215917</v>
      </c>
      <c r="H310" s="19">
        <f>(Таблица3[[#This Row],[Цена USD_RUB (y)]]-Таблица3[[#This Row],[Оценка Y]])^2</f>
        <v>9.3544161771407346</v>
      </c>
    </row>
    <row r="311" spans="1:8" x14ac:dyDescent="0.35">
      <c r="A311" s="8">
        <v>66.7624</v>
      </c>
      <c r="B311" s="8">
        <v>43.61</v>
      </c>
      <c r="C311" s="8">
        <f>Таблица3[[#This Row],[Цена USD_RUB (y)]]-$J$1</f>
        <v>1.9736149051490202</v>
      </c>
      <c r="D311" s="8">
        <f>Таблица3[[#This Row],[Цена нефти Brent (x)]]-$J$2</f>
        <v>-14.297696476964774</v>
      </c>
      <c r="E311" s="8">
        <f>Таблица3[[#This Row],[Yi-Ymean]]*Таблица3[[#This Row],[Xi-Xmean]]</f>
        <v>-28.218146876234311</v>
      </c>
      <c r="F311" s="8">
        <f>Таблица3[[#This Row],[Xi-Xmean]]^2</f>
        <v>204.42412454741091</v>
      </c>
      <c r="G311" s="19">
        <f>$J$5+$J$4*Таблица3[[#This Row],[Цена нефти Brent (x)]]+$J$6</f>
        <v>68.066401956104258</v>
      </c>
      <c r="H311" s="19">
        <f>(Таблица3[[#This Row],[Цена USD_RUB (y)]]-Таблица3[[#This Row],[Оценка Y]])^2</f>
        <v>1.7004211015237323</v>
      </c>
    </row>
    <row r="312" spans="1:8" x14ac:dyDescent="0.35">
      <c r="A312" s="8">
        <v>64.5929</v>
      </c>
      <c r="B312" s="8">
        <v>47.42</v>
      </c>
      <c r="C312" s="8">
        <f>Таблица3[[#This Row],[Цена USD_RUB (y)]]-$J$1</f>
        <v>-0.19588509485097916</v>
      </c>
      <c r="D312" s="8">
        <f>Таблица3[[#This Row],[Цена нефти Brent (x)]]-$J$2</f>
        <v>-10.487696476964771</v>
      </c>
      <c r="E312" s="8">
        <f>Таблица3[[#This Row],[Yi-Ymean]]*Таблица3[[#This Row],[Xi-Xmean]]</f>
        <v>2.0543834191585244</v>
      </c>
      <c r="F312" s="8">
        <f>Таблица3[[#This Row],[Xi-Xmean]]^2</f>
        <v>109.99177739293928</v>
      </c>
      <c r="G312" s="19">
        <f>$J$5+$J$4*Таблица3[[#This Row],[Цена нефти Brent (x)]]+$J$6</f>
        <v>67.192994112995109</v>
      </c>
      <c r="H312" s="19">
        <f>(Таблица3[[#This Row],[Цена USD_RUB (y)]]-Таблица3[[#This Row],[Оценка Y]])^2</f>
        <v>6.7604893964318213</v>
      </c>
    </row>
    <row r="313" spans="1:8" x14ac:dyDescent="0.35">
      <c r="A313" s="8">
        <v>63.945399999999999</v>
      </c>
      <c r="B313" s="8">
        <v>49.56</v>
      </c>
      <c r="C313" s="8">
        <f>Таблица3[[#This Row],[Цена USD_RUB (y)]]-$J$1</f>
        <v>-0.84338509485098001</v>
      </c>
      <c r="D313" s="8">
        <f>Таблица3[[#This Row],[Цена нефти Brent (x)]]-$J$2</f>
        <v>-8.3476964769647708</v>
      </c>
      <c r="E313" s="8">
        <f>Таблица3[[#This Row],[Yi-Ymean]]*Таблица3[[#This Row],[Xi-Xmean]]</f>
        <v>7.0403227850121253</v>
      </c>
      <c r="F313" s="8">
        <f>Таблица3[[#This Row],[Xi-Xmean]]^2</f>
        <v>69.68403647153005</v>
      </c>
      <c r="G313" s="19">
        <f>$J$5+$J$4*Таблица3[[#This Row],[Цена нефти Brent (x)]]+$J$6</f>
        <v>66.702418579070297</v>
      </c>
      <c r="H313" s="19">
        <f>(Таблица3[[#This Row],[Цена USD_RUB (y)]]-Таблица3[[#This Row],[Оценка Y]])^2</f>
        <v>7.6011514453388047</v>
      </c>
    </row>
    <row r="314" spans="1:8" x14ac:dyDescent="0.35">
      <c r="A314" s="8">
        <v>62.363799999999998</v>
      </c>
      <c r="B314" s="8">
        <v>47.99</v>
      </c>
      <c r="C314" s="8">
        <f>Таблица3[[#This Row],[Цена USD_RUB (y)]]-$J$1</f>
        <v>-2.4249850948509817</v>
      </c>
      <c r="D314" s="8">
        <f>Таблица3[[#This Row],[Цена нефти Brent (x)]]-$J$2</f>
        <v>-9.9176964769647711</v>
      </c>
      <c r="E314" s="8">
        <f>Таблица3[[#This Row],[Yi-Ymean]]*Таблица3[[#This Row],[Xi-Xmean]]</f>
        <v>24.050266131895661</v>
      </c>
      <c r="F314" s="8">
        <f>Таблица3[[#This Row],[Xi-Xmean]]^2</f>
        <v>98.360703409199431</v>
      </c>
      <c r="G314" s="19">
        <f>$J$5+$J$4*Таблица3[[#This Row],[Цена нефти Brent (x)]]+$J$6</f>
        <v>67.062326797884296</v>
      </c>
      <c r="H314" s="19">
        <f>(Таблица3[[#This Row],[Цена USD_RUB (y)]]-Таблица3[[#This Row],[Оценка Y]])^2</f>
        <v>22.076154070436878</v>
      </c>
    </row>
    <row r="315" spans="1:8" x14ac:dyDescent="0.35">
      <c r="A315" s="8">
        <v>61.270800000000001</v>
      </c>
      <c r="B315" s="8">
        <v>50.46</v>
      </c>
      <c r="C315" s="8">
        <f>Таблица3[[#This Row],[Цена USD_RUB (y)]]-$J$1</f>
        <v>-3.5179850948509781</v>
      </c>
      <c r="D315" s="8">
        <f>Таблица3[[#This Row],[Цена нефти Brent (x)]]-$J$2</f>
        <v>-7.4476964769647722</v>
      </c>
      <c r="E315" s="8">
        <f>Таблица3[[#This Row],[Yi-Ymean]]*Таблица3[[#This Row],[Xi-Xmean]]</f>
        <v>26.200885196936209</v>
      </c>
      <c r="F315" s="8">
        <f>Таблица3[[#This Row],[Xi-Xmean]]^2</f>
        <v>55.468182812993483</v>
      </c>
      <c r="G315" s="19">
        <f>$J$5+$J$4*Таблица3[[#This Row],[Цена нефти Brent (x)]]+$J$6</f>
        <v>66.496101765737421</v>
      </c>
      <c r="H315" s="19">
        <f>(Таблица3[[#This Row],[Цена USD_RUB (y)]]-Таблица3[[#This Row],[Оценка Y]])^2</f>
        <v>27.303778543018602</v>
      </c>
    </row>
    <row r="316" spans="1:8" x14ac:dyDescent="0.35">
      <c r="A316" s="8">
        <v>61.811</v>
      </c>
      <c r="B316" s="8">
        <v>52.65</v>
      </c>
      <c r="C316" s="8">
        <f>Таблица3[[#This Row],[Цена USD_RUB (y)]]-$J$1</f>
        <v>-2.9777850948509794</v>
      </c>
      <c r="D316" s="8">
        <f>Таблица3[[#This Row],[Цена нефти Brent (x)]]-$J$2</f>
        <v>-5.2576964769647745</v>
      </c>
      <c r="E316" s="8">
        <f>Таблица3[[#This Row],[Yi-Ymean]]*Таблица3[[#This Row],[Xi-Xmean]]</f>
        <v>15.656290202356212</v>
      </c>
      <c r="F316" s="8">
        <f>Таблица3[[#This Row],[Xi-Xmean]]^2</f>
        <v>27.6433722438878</v>
      </c>
      <c r="G316" s="19">
        <f>$J$5+$J$4*Таблица3[[#This Row],[Цена нефти Brent (x)]]+$J$6</f>
        <v>65.99406418662744</v>
      </c>
      <c r="H316" s="19">
        <f>(Таблица3[[#This Row],[Цена USD_RUB (y)]]-Таблица3[[#This Row],[Оценка Y]])^2</f>
        <v>17.49802598944509</v>
      </c>
    </row>
    <row r="317" spans="1:8" x14ac:dyDescent="0.35">
      <c r="A317" s="8">
        <v>66.006600000000006</v>
      </c>
      <c r="B317" s="8">
        <v>48.13</v>
      </c>
      <c r="C317" s="8">
        <f>Таблица3[[#This Row],[Цена USD_RUB (y)]]-$J$1</f>
        <v>1.2178149051490266</v>
      </c>
      <c r="D317" s="8">
        <f>Таблица3[[#This Row],[Цена нефти Brent (x)]]-$J$2</f>
        <v>-9.7776964769647705</v>
      </c>
      <c r="E317" s="8">
        <f>Таблица3[[#This Row],[Yi-Ymean]]*Таблица3[[#This Row],[Xi-Xmean]]</f>
        <v>-11.907424507670823</v>
      </c>
      <c r="F317" s="8">
        <f>Таблица3[[#This Row],[Xi-Xmean]]^2</f>
        <v>95.603348395649292</v>
      </c>
      <c r="G317" s="19">
        <f>$J$5+$J$4*Таблица3[[#This Row],[Цена нефти Brent (x)]]+$J$6</f>
        <v>67.030233071365856</v>
      </c>
      <c r="H317" s="19">
        <f>(Таблица3[[#This Row],[Цена USD_RUB (y)]]-Таблица3[[#This Row],[Оценка Y]])^2</f>
        <v>1.047824664793884</v>
      </c>
    </row>
    <row r="318" spans="1:8" x14ac:dyDescent="0.35">
      <c r="A318" s="8">
        <v>65.516400000000004</v>
      </c>
      <c r="B318" s="8">
        <v>48.6</v>
      </c>
      <c r="C318" s="8">
        <f>Таблица3[[#This Row],[Цена USD_RUB (y)]]-$J$1</f>
        <v>0.72761490514902505</v>
      </c>
      <c r="D318" s="8">
        <f>Таблица3[[#This Row],[Цена нефти Brent (x)]]-$J$2</f>
        <v>-9.3076964769647716</v>
      </c>
      <c r="E318" s="8">
        <f>Таблица3[[#This Row],[Yi-Ymean]]*Таблица3[[#This Row],[Xi-Xmean]]</f>
        <v>-6.7724186892426372</v>
      </c>
      <c r="F318" s="8">
        <f>Таблица3[[#This Row],[Xi-Xmean]]^2</f>
        <v>86.633213707302417</v>
      </c>
      <c r="G318" s="19">
        <f>$J$5+$J$4*Таблица3[[#This Row],[Цена нефти Brent (x)]]+$J$6</f>
        <v>66.922489846625353</v>
      </c>
      <c r="H318" s="19">
        <f>(Таблица3[[#This Row],[Цена USD_RUB (y)]]-Таблица3[[#This Row],[Оценка Y]])^2</f>
        <v>1.9770886567828978</v>
      </c>
    </row>
    <row r="319" spans="1:8" x14ac:dyDescent="0.35">
      <c r="A319" s="8">
        <v>66.501099999999994</v>
      </c>
      <c r="B319" s="8">
        <v>47.47</v>
      </c>
      <c r="C319" s="8">
        <f>Таблица3[[#This Row],[Цена USD_RUB (y)]]-$J$1</f>
        <v>1.7123149051490145</v>
      </c>
      <c r="D319" s="8">
        <f>Таблица3[[#This Row],[Цена нефти Brent (x)]]-$J$2</f>
        <v>-10.437696476964774</v>
      </c>
      <c r="E319" s="8">
        <f>Таблица3[[#This Row],[Yi-Ymean]]*Таблица3[[#This Row],[Xi-Xmean]]</f>
        <v>-17.87262325292814</v>
      </c>
      <c r="F319" s="8">
        <f>Таблица3[[#This Row],[Xi-Xmean]]^2</f>
        <v>108.94550774524286</v>
      </c>
      <c r="G319" s="19">
        <f>$J$5+$J$4*Таблица3[[#This Row],[Цена нефти Brent (x)]]+$J$6</f>
        <v>67.181532067809954</v>
      </c>
      <c r="H319" s="19">
        <f>(Таблица3[[#This Row],[Цена USD_RUB (y)]]-Таблица3[[#This Row],[Оценка Y]])^2</f>
        <v>0.46298779890413805</v>
      </c>
    </row>
    <row r="320" spans="1:8" x14ac:dyDescent="0.35">
      <c r="A320" s="8">
        <v>67.953599999999994</v>
      </c>
      <c r="B320" s="8">
        <v>48.14</v>
      </c>
      <c r="C320" s="8">
        <f>Таблица3[[#This Row],[Цена USD_RUB (y)]]-$J$1</f>
        <v>3.1648149051490151</v>
      </c>
      <c r="D320" s="8">
        <f>Таблица3[[#This Row],[Цена нефти Brent (x)]]-$J$2</f>
        <v>-9.7676964769647725</v>
      </c>
      <c r="E320" s="8">
        <f>Таблица3[[#This Row],[Yi-Ymean]]*Таблица3[[#This Row],[Xi-Xmean]]</f>
        <v>-30.912951399269634</v>
      </c>
      <c r="F320" s="8">
        <f>Таблица3[[#This Row],[Xi-Xmean]]^2</f>
        <v>95.407894466110022</v>
      </c>
      <c r="G320" s="19">
        <f>$J$5+$J$4*Таблица3[[#This Row],[Цена нефти Brent (x)]]+$J$6</f>
        <v>67.027940662328817</v>
      </c>
      <c r="H320" s="19">
        <f>(Таблица3[[#This Row],[Цена USD_RUB (y)]]-Таблица3[[#This Row],[Оценка Y]])^2</f>
        <v>0.85684520941784337</v>
      </c>
    </row>
    <row r="321" spans="1:8" x14ac:dyDescent="0.35">
      <c r="A321" s="8">
        <v>68.483800000000002</v>
      </c>
      <c r="B321" s="8">
        <v>49.61</v>
      </c>
      <c r="C321" s="8">
        <f>Таблица3[[#This Row],[Цена USD_RUB (y)]]-$J$1</f>
        <v>3.6950149051490229</v>
      </c>
      <c r="D321" s="8">
        <f>Таблица3[[#This Row],[Цена нефти Brent (x)]]-$J$2</f>
        <v>-8.2976964769647736</v>
      </c>
      <c r="E321" s="8">
        <f>Таблица3[[#This Row],[Yi-Ymean]]*Таблица3[[#This Row],[Xi-Xmean]]</f>
        <v>-30.660112160787374</v>
      </c>
      <c r="F321" s="8">
        <f>Таблица3[[#This Row],[Xi-Xmean]]^2</f>
        <v>68.851766823833614</v>
      </c>
      <c r="G321" s="19">
        <f>$J$5+$J$4*Таблица3[[#This Row],[Цена нефти Brent (x)]]+$J$6</f>
        <v>66.690956533885128</v>
      </c>
      <c r="H321" s="19">
        <f>(Таблица3[[#This Row],[Цена USD_RUB (y)]]-Таблица3[[#This Row],[Оценка Y]])^2</f>
        <v>3.2142876939907961</v>
      </c>
    </row>
    <row r="322" spans="1:8" x14ac:dyDescent="0.35">
      <c r="A322" s="8">
        <v>65.423000000000002</v>
      </c>
      <c r="B322" s="8">
        <v>50.05</v>
      </c>
      <c r="C322" s="8">
        <f>Таблица3[[#This Row],[Цена USD_RUB (y)]]-$J$1</f>
        <v>0.63421490514902246</v>
      </c>
      <c r="D322" s="8">
        <f>Таблица3[[#This Row],[Цена нефти Brent (x)]]-$J$2</f>
        <v>-7.8576964769647759</v>
      </c>
      <c r="E322" s="8">
        <f>Таблица3[[#This Row],[Yi-Ymean]]*Таблица3[[#This Row],[Xi-Xmean]]</f>
        <v>-4.9834682258280232</v>
      </c>
      <c r="F322" s="8">
        <f>Таблица3[[#This Row],[Xi-Xmean]]^2</f>
        <v>61.743393924104652</v>
      </c>
      <c r="G322" s="19">
        <f>$J$5+$J$4*Таблица3[[#This Row],[Цена нефти Brent (x)]]+$J$6</f>
        <v>66.59009053625573</v>
      </c>
      <c r="H322" s="19">
        <f>(Таблица3[[#This Row],[Цена USD_RUB (y)]]-Таблица3[[#This Row],[Оценка Y]])^2</f>
        <v>1.3621003198176822</v>
      </c>
    </row>
    <row r="323" spans="1:8" x14ac:dyDescent="0.35">
      <c r="A323" s="8">
        <v>69.132999999999996</v>
      </c>
      <c r="B323" s="8">
        <v>45.46</v>
      </c>
      <c r="C323" s="8">
        <f>Таблица3[[#This Row],[Цена USD_RUB (y)]]-$J$1</f>
        <v>4.3442149051490162</v>
      </c>
      <c r="D323" s="8">
        <f>Таблица3[[#This Row],[Цена нефти Brent (x)]]-$J$2</f>
        <v>-12.447696476964772</v>
      </c>
      <c r="E323" s="8">
        <f>Таблица3[[#This Row],[Yi-Ymean]]*Таблица3[[#This Row],[Xi-Xmean]]</f>
        <v>-54.075468570001263</v>
      </c>
      <c r="F323" s="8">
        <f>Таблица3[[#This Row],[Xi-Xmean]]^2</f>
        <v>154.9451475826412</v>
      </c>
      <c r="G323" s="19">
        <f>$J$5+$J$4*Таблица3[[#This Row],[Цена нефти Brent (x)]]+$J$6</f>
        <v>67.642306284253365</v>
      </c>
      <c r="H323" s="19">
        <f>(Таблица3[[#This Row],[Цена USD_RUB (y)]]-Таблица3[[#This Row],[Оценка Y]])^2</f>
        <v>2.2221677541664953</v>
      </c>
    </row>
    <row r="324" spans="1:8" x14ac:dyDescent="0.35">
      <c r="A324" s="8">
        <v>64.993799999999993</v>
      </c>
      <c r="B324" s="8">
        <v>49.03</v>
      </c>
      <c r="C324" s="8">
        <f>Таблица3[[#This Row],[Цена USD_RUB (y)]]-$J$1</f>
        <v>0.20501490514901377</v>
      </c>
      <c r="D324" s="8">
        <f>Таблица3[[#This Row],[Цена нефти Brent (x)]]-$J$2</f>
        <v>-8.8776964769647719</v>
      </c>
      <c r="E324" s="8">
        <f>Таблица3[[#This Row],[Yi-Ymean]]*Таблица3[[#This Row],[Xi-Xmean]]</f>
        <v>-1.8200601011666664</v>
      </c>
      <c r="F324" s="8">
        <f>Таблица3[[#This Row],[Xi-Xmean]]^2</f>
        <v>78.81349473711272</v>
      </c>
      <c r="G324" s="19">
        <f>$J$5+$J$4*Таблица3[[#This Row],[Цена нефти Brent (x)]]+$J$6</f>
        <v>66.82391625803298</v>
      </c>
      <c r="H324" s="19">
        <f>(Таблица3[[#This Row],[Цена USD_RUB (y)]]-Таблица3[[#This Row],[Оценка Y]])^2</f>
        <v>3.3493255179166637</v>
      </c>
    </row>
    <row r="325" spans="1:8" x14ac:dyDescent="0.35">
      <c r="A325" s="8">
        <v>64.037000000000006</v>
      </c>
      <c r="B325" s="8">
        <v>48.61</v>
      </c>
      <c r="C325" s="8">
        <f>Таблица3[[#This Row],[Цена USD_RUB (y)]]-$J$1</f>
        <v>-0.75178509485097322</v>
      </c>
      <c r="D325" s="8">
        <f>Таблица3[[#This Row],[Цена нефти Brent (x)]]-$J$2</f>
        <v>-9.2976964769647736</v>
      </c>
      <c r="E325" s="8">
        <f>Таблица3[[#This Row],[Yi-Ymean]]*Таблица3[[#This Row],[Xi-Xmean]]</f>
        <v>6.9898696278305223</v>
      </c>
      <c r="F325" s="8">
        <f>Таблица3[[#This Row],[Xi-Xmean]]^2</f>
        <v>86.447159777763162</v>
      </c>
      <c r="G325" s="19">
        <f>$J$5+$J$4*Таблица3[[#This Row],[Цена нефти Brent (x)]]+$J$6</f>
        <v>66.920197437588328</v>
      </c>
      <c r="H325" s="19">
        <f>(Таблица3[[#This Row],[Цена USD_RUB (y)]]-Таблица3[[#This Row],[Оценка Y]])^2</f>
        <v>8.3128274641158661</v>
      </c>
    </row>
    <row r="326" spans="1:8" x14ac:dyDescent="0.35">
      <c r="A326" s="8">
        <v>61.741700000000002</v>
      </c>
      <c r="B326" s="8">
        <v>52.21</v>
      </c>
      <c r="C326" s="8">
        <f>Таблица3[[#This Row],[Цена USD_RUB (y)]]-$J$1</f>
        <v>-3.0470850948509778</v>
      </c>
      <c r="D326" s="8">
        <f>Таблица3[[#This Row],[Цена нефти Brent (x)]]-$J$2</f>
        <v>-5.6976964769647722</v>
      </c>
      <c r="E326" s="8">
        <f>Таблица3[[#This Row],[Yi-Ymean]]*Таблица3[[#This Row],[Xi-Xmean]]</f>
        <v>17.361366009944284</v>
      </c>
      <c r="F326" s="8">
        <f>Таблица3[[#This Row],[Xi-Xmean]]^2</f>
        <v>32.463745143616777</v>
      </c>
      <c r="G326" s="19">
        <f>$J$5+$J$4*Таблица3[[#This Row],[Цена нефти Brent (x)]]+$J$6</f>
        <v>66.094930184256839</v>
      </c>
      <c r="H326" s="19">
        <f>(Таблица3[[#This Row],[Цена USD_RUB (y)]]-Таблица3[[#This Row],[Оценка Y]])^2</f>
        <v>18.950613037124818</v>
      </c>
    </row>
    <row r="327" spans="1:8" x14ac:dyDescent="0.35">
      <c r="A327" s="8">
        <v>58.429900000000004</v>
      </c>
      <c r="B327" s="8">
        <v>54.62</v>
      </c>
      <c r="C327" s="8">
        <f>Таблица3[[#This Row],[Цена USD_RUB (y)]]-$J$1</f>
        <v>-6.3588850948509759</v>
      </c>
      <c r="D327" s="8">
        <f>Таблица3[[#This Row],[Цена нефти Brent (x)]]-$J$2</f>
        <v>-3.2876964769647756</v>
      </c>
      <c r="E327" s="8">
        <f>Таблица3[[#This Row],[Yi-Ymean]]*Таблица3[[#This Row],[Xi-Xmean]]</f>
        <v>20.906084123765375</v>
      </c>
      <c r="F327" s="8">
        <f>Таблица3[[#This Row],[Xi-Xmean]]^2</f>
        <v>10.808948124646598</v>
      </c>
      <c r="G327" s="19">
        <f>$J$5+$J$4*Таблица3[[#This Row],[Цена нефти Brent (x)]]+$J$6</f>
        <v>65.542459606332159</v>
      </c>
      <c r="H327" s="19">
        <f>(Таблица3[[#This Row],[Цена USD_RUB (y)]]-Таблица3[[#This Row],[Оценка Y]])^2</f>
        <v>50.588504153627824</v>
      </c>
    </row>
    <row r="328" spans="1:8" x14ac:dyDescent="0.35">
      <c r="A328" s="8">
        <v>56.966900000000003</v>
      </c>
      <c r="B328" s="8">
        <v>57.1</v>
      </c>
      <c r="C328" s="8">
        <f>Таблица3[[#This Row],[Цена USD_RUB (y)]]-$J$1</f>
        <v>-7.8218850948509768</v>
      </c>
      <c r="D328" s="8">
        <f>Таблица3[[#This Row],[Цена нефти Brent (x)]]-$J$2</f>
        <v>-0.80769647696477165</v>
      </c>
      <c r="E328" s="8">
        <f>Таблица3[[#This Row],[Yi-Ymean]]*Таблица3[[#This Row],[Xi-Xmean]]</f>
        <v>6.3177090343343929</v>
      </c>
      <c r="F328" s="8">
        <f>Таблица3[[#This Row],[Xi-Xmean]]^2</f>
        <v>0.65237359890130386</v>
      </c>
      <c r="G328" s="19">
        <f>$J$5+$J$4*Таблица3[[#This Row],[Цена нефти Brent (x)]]+$J$6</f>
        <v>64.973942165148259</v>
      </c>
      <c r="H328" s="19">
        <f>(Таблица3[[#This Row],[Цена USD_RUB (y)]]-Таблица3[[#This Row],[Оценка Y]])^2</f>
        <v>64.112724234462078</v>
      </c>
    </row>
    <row r="329" spans="1:8" x14ac:dyDescent="0.35">
      <c r="A329" s="8">
        <v>56.387599999999999</v>
      </c>
      <c r="B329" s="8">
        <v>58.73</v>
      </c>
      <c r="C329" s="8">
        <f>Таблица3[[#This Row],[Цена USD_RUB (y)]]-$J$1</f>
        <v>-8.4011850948509803</v>
      </c>
      <c r="D329" s="8">
        <f>Таблица3[[#This Row],[Цена нефти Brent (x)]]-$J$2</f>
        <v>0.8223035230352238</v>
      </c>
      <c r="E329" s="8">
        <f>Таблица3[[#This Row],[Yi-Ymean]]*Таблица3[[#This Row],[Xi-Xmean]]</f>
        <v>-6.908324101166972</v>
      </c>
      <c r="F329" s="8">
        <f>Таблица3[[#This Row],[Xi-Xmean]]^2</f>
        <v>0.6761830839961408</v>
      </c>
      <c r="G329" s="19">
        <f>$J$5+$J$4*Таблица3[[#This Row],[Цена нефти Brent (x)]]+$J$6</f>
        <v>64.600279492112065</v>
      </c>
      <c r="H329" s="19">
        <f>(Таблица3[[#This Row],[Цена USD_RUB (y)]]-Таблица3[[#This Row],[Оценка Y]])^2</f>
        <v>67.448104440158104</v>
      </c>
    </row>
    <row r="330" spans="1:8" x14ac:dyDescent="0.35">
      <c r="A330" s="8">
        <v>55.9773</v>
      </c>
      <c r="B330" s="8">
        <v>60.32</v>
      </c>
      <c r="C330" s="8">
        <f>Таблица3[[#This Row],[Цена USD_RUB (y)]]-$J$1</f>
        <v>-8.8114850948509797</v>
      </c>
      <c r="D330" s="8">
        <f>Таблица3[[#This Row],[Цена нефти Brent (x)]]-$J$2</f>
        <v>2.4123035230352272</v>
      </c>
      <c r="E330" s="8">
        <f>Таблица3[[#This Row],[Yi-Ymean]]*Таблица3[[#This Row],[Xi-Xmean]]</f>
        <v>-21.255976537481413</v>
      </c>
      <c r="F330" s="8">
        <f>Таблица3[[#This Row],[Xi-Xmean]]^2</f>
        <v>5.819208287248169</v>
      </c>
      <c r="G330" s="19">
        <f>$J$5+$J$4*Таблица3[[#This Row],[Цена нефти Brent (x)]]+$J$6</f>
        <v>64.235786455223987</v>
      </c>
      <c r="H330" s="19">
        <f>(Таблица3[[#This Row],[Цена USD_RUB (y)]]-Таблица3[[#This Row],[Оценка Y]])^2</f>
        <v>68.20259853111807</v>
      </c>
    </row>
    <row r="331" spans="1:8" x14ac:dyDescent="0.35">
      <c r="A331" s="8">
        <v>54.805999999999997</v>
      </c>
      <c r="B331" s="8">
        <v>63.26</v>
      </c>
      <c r="C331" s="8">
        <f>Таблица3[[#This Row],[Цена USD_RUB (y)]]-$J$1</f>
        <v>-9.982785094850982</v>
      </c>
      <c r="D331" s="8">
        <f>Таблица3[[#This Row],[Цена нефти Brent (x)]]-$J$2</f>
        <v>5.3523035230352249</v>
      </c>
      <c r="E331" s="8">
        <f>Таблица3[[#This Row],[Yi-Ymean]]*Таблица3[[#This Row],[Xi-Xmean]]</f>
        <v>-53.430895832874441</v>
      </c>
      <c r="F331" s="8">
        <f>Таблица3[[#This Row],[Xi-Xmean]]^2</f>
        <v>28.64715300269528</v>
      </c>
      <c r="G331" s="19">
        <f>$J$5+$J$4*Таблица3[[#This Row],[Цена нефти Brent (x)]]+$J$6</f>
        <v>63.561818198336624</v>
      </c>
      <c r="H331" s="19">
        <f>(Таблица3[[#This Row],[Цена USD_RUB (y)]]-Таблица3[[#This Row],[Оценка Y]])^2</f>
        <v>76.664352322322856</v>
      </c>
    </row>
    <row r="332" spans="1:8" x14ac:dyDescent="0.35">
      <c r="A332" s="8">
        <v>54.006399999999999</v>
      </c>
      <c r="B332" s="8">
        <v>63.02</v>
      </c>
      <c r="C332" s="8">
        <f>Таблица3[[#This Row],[Цена USD_RUB (y)]]-$J$1</f>
        <v>-10.78238509485098</v>
      </c>
      <c r="D332" s="8">
        <f>Таблица3[[#This Row],[Цена нефти Brent (x)]]-$J$2</f>
        <v>5.1123035230352301</v>
      </c>
      <c r="E332" s="8">
        <f>Таблица3[[#This Row],[Yi-Ymean]]*Таблица3[[#This Row],[Xi-Xmean]]</f>
        <v>-55.122825307129219</v>
      </c>
      <c r="F332" s="8">
        <f>Таблица3[[#This Row],[Xi-Xmean]]^2</f>
        <v>26.135647311638426</v>
      </c>
      <c r="G332" s="19">
        <f>$J$5+$J$4*Таблица3[[#This Row],[Цена нефти Brent (x)]]+$J$6</f>
        <v>63.616836015225388</v>
      </c>
      <c r="H332" s="19">
        <f>(Таблица3[[#This Row],[Цена USD_RUB (y)]]-Таблица3[[#This Row],[Оценка Y]])^2</f>
        <v>92.360480402741246</v>
      </c>
    </row>
    <row r="333" spans="1:8" x14ac:dyDescent="0.35">
      <c r="A333" s="8">
        <v>54.7913</v>
      </c>
      <c r="B333" s="8">
        <v>63.87</v>
      </c>
      <c r="C333" s="8">
        <f>Таблица3[[#This Row],[Цена USD_RUB (y)]]-$J$1</f>
        <v>-9.9974850948509797</v>
      </c>
      <c r="D333" s="8">
        <f>Таблица3[[#This Row],[Цена нефти Brent (x)]]-$J$2</f>
        <v>5.9623035230352244</v>
      </c>
      <c r="E333" s="8">
        <f>Таблица3[[#This Row],[Yi-Ymean]]*Таблица3[[#This Row],[Xi-Xmean]]</f>
        <v>-59.608040602522138</v>
      </c>
      <c r="F333" s="8">
        <f>Таблица3[[#This Row],[Xi-Xmean]]^2</f>
        <v>35.549063300798245</v>
      </c>
      <c r="G333" s="19">
        <f>$J$5+$J$4*Таблица3[[#This Row],[Цена нефти Brent (x)]]+$J$6</f>
        <v>63.421981247077674</v>
      </c>
      <c r="H333" s="19">
        <f>(Таблица3[[#This Row],[Цена USD_RUB (y)]]-Таблица3[[#This Row],[Оценка Y]])^2</f>
        <v>74.488658788658242</v>
      </c>
    </row>
    <row r="334" spans="1:8" x14ac:dyDescent="0.35">
      <c r="A334" s="8">
        <v>56.244599999999998</v>
      </c>
      <c r="B334" s="8">
        <v>63.31</v>
      </c>
      <c r="C334" s="8">
        <f>Таблица3[[#This Row],[Цена USD_RUB (y)]]-$J$1</f>
        <v>-8.544185094850981</v>
      </c>
      <c r="D334" s="8">
        <f>Таблица3[[#This Row],[Цена нефти Brent (x)]]-$J$2</f>
        <v>5.4023035230352292</v>
      </c>
      <c r="E334" s="8">
        <f>Таблица3[[#This Row],[Yi-Ymean]]*Таблица3[[#This Row],[Xi-Xmean]]</f>
        <v>-46.158281239378546</v>
      </c>
      <c r="F334" s="8">
        <f>Таблица3[[#This Row],[Xi-Xmean]]^2</f>
        <v>29.184883354998849</v>
      </c>
      <c r="G334" s="19">
        <f>$J$5+$J$4*Таблица3[[#This Row],[Цена нефти Brent (x)]]+$J$6</f>
        <v>63.550356153151462</v>
      </c>
      <c r="H334" s="19">
        <f>(Таблица3[[#This Row],[Цена USD_RUB (y)]]-Таблица3[[#This Row],[Оценка Y]])^2</f>
        <v>53.374072969310475</v>
      </c>
    </row>
    <row r="335" spans="1:8" x14ac:dyDescent="0.35">
      <c r="A335" s="8">
        <v>52.321199999999997</v>
      </c>
      <c r="B335" s="8">
        <v>65.56</v>
      </c>
      <c r="C335" s="8">
        <f>Таблица3[[#This Row],[Цена USD_RUB (y)]]-$J$1</f>
        <v>-12.467585094850982</v>
      </c>
      <c r="D335" s="8">
        <f>Таблица3[[#This Row],[Цена нефти Brent (x)]]-$J$2</f>
        <v>7.6523035230352292</v>
      </c>
      <c r="E335" s="8">
        <f>Таблица3[[#This Row],[Yi-Ymean]]*Таблица3[[#This Row],[Xi-Xmean]]</f>
        <v>-95.405745345069676</v>
      </c>
      <c r="F335" s="8">
        <f>Таблица3[[#This Row],[Xi-Xmean]]^2</f>
        <v>58.557749208657384</v>
      </c>
      <c r="G335" s="19">
        <f>$J$5+$J$4*Таблица3[[#This Row],[Цена нефти Brent (x)]]+$J$6</f>
        <v>63.034564119819287</v>
      </c>
      <c r="H335" s="19">
        <f>(Таблица3[[#This Row],[Цена USD_RUB (y)]]-Таблица3[[#This Row],[Оценка Y]])^2</f>
        <v>114.77617076383133</v>
      </c>
    </row>
    <row r="336" spans="1:8" x14ac:dyDescent="0.35">
      <c r="A336" s="8">
        <v>49.981699999999996</v>
      </c>
      <c r="B336" s="8">
        <v>65.37</v>
      </c>
      <c r="C336" s="8">
        <f>Таблица3[[#This Row],[Цена USD_RUB (y)]]-$J$1</f>
        <v>-14.807085094850983</v>
      </c>
      <c r="D336" s="8">
        <f>Таблица3[[#This Row],[Цена нефти Brent (x)]]-$J$2</f>
        <v>7.4623035230352315</v>
      </c>
      <c r="E336" s="8">
        <f>Таблица3[[#This Row],[Yi-Ymean]]*Таблица3[[#This Row],[Xi-Xmean]]</f>
        <v>-110.49496326918896</v>
      </c>
      <c r="F336" s="8">
        <f>Таблица3[[#This Row],[Xi-Xmean]]^2</f>
        <v>55.685973869904025</v>
      </c>
      <c r="G336" s="19">
        <f>$J$5+$J$4*Таблица3[[#This Row],[Цена нефти Brent (x)]]+$J$6</f>
        <v>63.078119891522896</v>
      </c>
      <c r="H336" s="19">
        <f>(Таблица3[[#This Row],[Цена USD_RUB (y)]]-Таблица3[[#This Row],[Оценка Y]])^2</f>
        <v>171.51621397507665</v>
      </c>
    </row>
    <row r="337" spans="1:8" x14ac:dyDescent="0.35">
      <c r="A337" s="8">
        <v>49.562800000000003</v>
      </c>
      <c r="B337" s="8">
        <v>66.81</v>
      </c>
      <c r="C337" s="8">
        <f>Таблица3[[#This Row],[Цена USD_RUB (y)]]-$J$1</f>
        <v>-15.225985094850977</v>
      </c>
      <c r="D337" s="8">
        <f>Таблица3[[#This Row],[Цена нефти Brent (x)]]-$J$2</f>
        <v>8.9023035230352292</v>
      </c>
      <c r="E337" s="8">
        <f>Таблица3[[#This Row],[Yi-Ymean]]*Таблица3[[#This Row],[Xi-Xmean]]</f>
        <v>-135.54634075157372</v>
      </c>
      <c r="F337" s="8">
        <f>Таблица3[[#This Row],[Xi-Xmean]]^2</f>
        <v>79.25100801624545</v>
      </c>
      <c r="G337" s="19">
        <f>$J$5+$J$4*Таблица3[[#This Row],[Цена нефти Brent (x)]]+$J$6</f>
        <v>62.748012990190304</v>
      </c>
      <c r="H337" s="19">
        <f>(Таблица3[[#This Row],[Цена USD_RUB (y)]]-Таблица3[[#This Row],[Оценка Y]])^2</f>
        <v>173.84984159668306</v>
      </c>
    </row>
    <row r="338" spans="1:8" x14ac:dyDescent="0.35">
      <c r="A338" s="8">
        <v>51.037700000000001</v>
      </c>
      <c r="B338" s="8">
        <v>65.39</v>
      </c>
      <c r="C338" s="8">
        <f>Таблица3[[#This Row],[Цена USD_RUB (y)]]-$J$1</f>
        <v>-13.751085094850978</v>
      </c>
      <c r="D338" s="8">
        <f>Таблица3[[#This Row],[Цена нефти Brent (x)]]-$J$2</f>
        <v>7.4823035230352275</v>
      </c>
      <c r="E338" s="8">
        <f>Таблица3[[#This Row],[Yi-Ymean]]*Таблица3[[#This Row],[Xi-Xmean]]</f>
        <v>-102.88979245076068</v>
      </c>
      <c r="F338" s="8">
        <f>Таблица3[[#This Row],[Xi-Xmean]]^2</f>
        <v>55.984866010825378</v>
      </c>
      <c r="G338" s="19">
        <f>$J$5+$J$4*Таблица3[[#This Row],[Цена нефти Brent (x)]]+$J$6</f>
        <v>63.073535073448831</v>
      </c>
      <c r="H338" s="19">
        <f>(Таблица3[[#This Row],[Цена USD_RUB (y)]]-Таблица3[[#This Row],[Оценка Y]])^2</f>
        <v>144.86132591526101</v>
      </c>
    </row>
    <row r="339" spans="1:8" x14ac:dyDescent="0.35">
      <c r="A339" s="8">
        <v>51.651299999999999</v>
      </c>
      <c r="B339" s="8">
        <v>66.459999999999994</v>
      </c>
      <c r="C339" s="8">
        <f>Таблица3[[#This Row],[Цена USD_RUB (y)]]-$J$1</f>
        <v>-13.13748509485098</v>
      </c>
      <c r="D339" s="8">
        <f>Таблица3[[#This Row],[Цена нефти Brent (x)]]-$J$2</f>
        <v>8.5523035230352207</v>
      </c>
      <c r="E339" s="8">
        <f>Таблица3[[#This Row],[Yi-Ymean]]*Таблица3[[#This Row],[Xi-Xmean]]</f>
        <v>-112.35576006051674</v>
      </c>
      <c r="F339" s="8">
        <f>Таблица3[[#This Row],[Xi-Xmean]]^2</f>
        <v>73.141895550120651</v>
      </c>
      <c r="G339" s="19">
        <f>$J$5+$J$4*Таблица3[[#This Row],[Цена нефти Brent (x)]]+$J$6</f>
        <v>62.828247306486418</v>
      </c>
      <c r="H339" s="19">
        <f>(Таблица3[[#This Row],[Цена USD_RUB (y)]]-Таблица3[[#This Row],[Оценка Y]])^2</f>
        <v>124.92415109197401</v>
      </c>
    </row>
    <row r="340" spans="1:8" x14ac:dyDescent="0.35">
      <c r="A340" s="8">
        <v>50.9084</v>
      </c>
      <c r="B340" s="8">
        <v>65.28</v>
      </c>
      <c r="C340" s="8">
        <f>Таблица3[[#This Row],[Цена USD_RUB (y)]]-$J$1</f>
        <v>-13.880385094850979</v>
      </c>
      <c r="D340" s="8">
        <f>Таблица3[[#This Row],[Цена нефти Brent (x)]]-$J$2</f>
        <v>7.3723035230352281</v>
      </c>
      <c r="E340" s="8">
        <f>Таблица3[[#This Row],[Yi-Ymean]]*Таблица3[[#This Row],[Xi-Xmean]]</f>
        <v>-102.33041193585554</v>
      </c>
      <c r="F340" s="8">
        <f>Таблица3[[#This Row],[Xi-Xmean]]^2</f>
        <v>54.350859235757639</v>
      </c>
      <c r="G340" s="19">
        <f>$J$5+$J$4*Таблица3[[#This Row],[Цена нефти Brent (x)]]+$J$6</f>
        <v>63.09875157285618</v>
      </c>
      <c r="H340" s="19">
        <f>(Таблица3[[#This Row],[Цена USD_RUB (y)]]-Таблица3[[#This Row],[Оценка Y]])^2</f>
        <v>148.60467146983714</v>
      </c>
    </row>
    <row r="341" spans="1:8" x14ac:dyDescent="0.35">
      <c r="A341" s="8">
        <v>51.882100000000001</v>
      </c>
      <c r="B341" s="8">
        <v>63.45</v>
      </c>
      <c r="C341" s="8">
        <f>Таблица3[[#This Row],[Цена USD_RUB (y)]]-$J$1</f>
        <v>-12.906685094850978</v>
      </c>
      <c r="D341" s="8">
        <f>Таблица3[[#This Row],[Цена нефти Brent (x)]]-$J$2</f>
        <v>5.5423035230352298</v>
      </c>
      <c r="E341" s="8">
        <f>Таблица3[[#This Row],[Yi-Ymean]]*Таблица3[[#This Row],[Xi-Xmean]]</f>
        <v>-71.532766271898865</v>
      </c>
      <c r="F341" s="8">
        <f>Таблица3[[#This Row],[Xi-Xmean]]^2</f>
        <v>30.717128341448721</v>
      </c>
      <c r="G341" s="19">
        <f>$J$5+$J$4*Таблица3[[#This Row],[Цена нефти Brent (x)]]+$J$6</f>
        <v>63.518262426633015</v>
      </c>
      <c r="H341" s="19">
        <f>(Таблица3[[#This Row],[Цена USD_RUB (y)]]-Таблица3[[#This Row],[Оценка Y]])^2</f>
        <v>135.40027601898592</v>
      </c>
    </row>
    <row r="342" spans="1:8" x14ac:dyDescent="0.35">
      <c r="A342" s="8">
        <v>53.616199999999999</v>
      </c>
      <c r="B342" s="8">
        <v>57.87</v>
      </c>
      <c r="C342" s="8">
        <f>Таблица3[[#This Row],[Цена USD_RUB (y)]]-$J$1</f>
        <v>-11.17258509485098</v>
      </c>
      <c r="D342" s="8">
        <f>Таблица3[[#This Row],[Цена нефти Brent (x)]]-$J$2</f>
        <v>-3.7696476964775627E-2</v>
      </c>
      <c r="E342" s="8">
        <f>Таблица3[[#This Row],[Yi-Ymean]]*Таблица3[[#This Row],[Xi-Xmean]]</f>
        <v>0.42116709666504548</v>
      </c>
      <c r="F342" s="8">
        <f>Таблица3[[#This Row],[Xi-Xmean]]^2</f>
        <v>1.4210243755558595E-3</v>
      </c>
      <c r="G342" s="19">
        <f>$J$5+$J$4*Таблица3[[#This Row],[Цена нефти Brent (x)]]+$J$6</f>
        <v>64.797426669296811</v>
      </c>
      <c r="H342" s="19">
        <f>(Таблица3[[#This Row],[Цена USD_RUB (y)]]-Таблица3[[#This Row],[Оценка Y]])^2</f>
        <v>125.01982983019428</v>
      </c>
    </row>
    <row r="343" spans="1:8" x14ac:dyDescent="0.35">
      <c r="A343" s="8">
        <v>56.61</v>
      </c>
      <c r="B343" s="8">
        <v>54.95</v>
      </c>
      <c r="C343" s="8">
        <f>Таблица3[[#This Row],[Цена USD_RUB (y)]]-$J$1</f>
        <v>-8.1787850948509799</v>
      </c>
      <c r="D343" s="8">
        <f>Таблица3[[#This Row],[Цена нефти Brent (x)]]-$J$2</f>
        <v>-2.9576964769647702</v>
      </c>
      <c r="E343" s="8">
        <f>Таблица3[[#This Row],[Yi-Ymean]]*Таблица3[[#This Row],[Xi-Xmean]]</f>
        <v>24.190363860892717</v>
      </c>
      <c r="F343" s="8">
        <f>Таблица3[[#This Row],[Xi-Xmean]]^2</f>
        <v>8.7479684498498127</v>
      </c>
      <c r="G343" s="19">
        <f>$J$5+$J$4*Таблица3[[#This Row],[Цена нефти Brent (x)]]+$J$6</f>
        <v>65.46681010811011</v>
      </c>
      <c r="H343" s="19">
        <f>(Таблица3[[#This Row],[Цена USD_RUB (y)]]-Таблица3[[#This Row],[Оценка Y]])^2</f>
        <v>78.44308529112142</v>
      </c>
    </row>
    <row r="344" spans="1:8" x14ac:dyDescent="0.35">
      <c r="A344" s="8">
        <v>57.896000000000001</v>
      </c>
      <c r="B344" s="8">
        <v>56.41</v>
      </c>
      <c r="C344" s="8">
        <f>Таблица3[[#This Row],[Цена USD_RUB (y)]]-$J$1</f>
        <v>-6.8927850948509786</v>
      </c>
      <c r="D344" s="8">
        <f>Таблица3[[#This Row],[Цена нефти Brent (x)]]-$J$2</f>
        <v>-1.4976964769647765</v>
      </c>
      <c r="E344" s="8">
        <f>Таблица3[[#This Row],[Yi-Ymean]]*Таблица3[[#This Row],[Xi-Xmean]]</f>
        <v>10.323299953033633</v>
      </c>
      <c r="F344" s="8">
        <f>Таблица3[[#This Row],[Xi-Xmean]]^2</f>
        <v>2.2430947371127035</v>
      </c>
      <c r="G344" s="19">
        <f>$J$5+$J$4*Таблица3[[#This Row],[Цена нефти Brent (x)]]+$J$6</f>
        <v>65.132118388703461</v>
      </c>
      <c r="H344" s="19">
        <f>(Таблица3[[#This Row],[Цена USD_RUB (y)]]-Таблица3[[#This Row],[Оценка Y]])^2</f>
        <v>52.361409335332354</v>
      </c>
    </row>
    <row r="345" spans="1:8" x14ac:dyDescent="0.35">
      <c r="A345" s="8">
        <v>59.2727</v>
      </c>
      <c r="B345" s="8">
        <v>55.32</v>
      </c>
      <c r="C345" s="8">
        <f>Таблица3[[#This Row],[Цена USD_RUB (y)]]-$J$1</f>
        <v>-5.516085094850979</v>
      </c>
      <c r="D345" s="8">
        <f>Таблица3[[#This Row],[Цена нефти Brent (x)]]-$J$2</f>
        <v>-2.5876964769647728</v>
      </c>
      <c r="E345" s="8">
        <f>Таблица3[[#This Row],[Yi-Ymean]]*Таблица3[[#This Row],[Xi-Xmean]]</f>
        <v>14.273953966583774</v>
      </c>
      <c r="F345" s="8">
        <f>Таблица3[[#This Row],[Xi-Xmean]]^2</f>
        <v>6.6961730568958968</v>
      </c>
      <c r="G345" s="19">
        <f>$J$5+$J$4*Таблица3[[#This Row],[Цена нефти Brent (x)]]+$J$6</f>
        <v>65.381990973739931</v>
      </c>
      <c r="H345" s="19">
        <f>(Таблица3[[#This Row],[Цена USD_RUB (y)]]-Таблица3[[#This Row],[Оценка Y]])^2</f>
        <v>37.323436201820194</v>
      </c>
    </row>
    <row r="346" spans="1:8" x14ac:dyDescent="0.35">
      <c r="A346" s="8">
        <v>62.216000000000001</v>
      </c>
      <c r="B346" s="8">
        <v>54.67</v>
      </c>
      <c r="C346" s="8">
        <f>Таблица3[[#This Row],[Цена USD_RUB (y)]]-$J$1</f>
        <v>-2.5727850948509783</v>
      </c>
      <c r="D346" s="8">
        <f>Таблица3[[#This Row],[Цена нефти Brent (x)]]-$J$2</f>
        <v>-3.2376964769647714</v>
      </c>
      <c r="E346" s="8">
        <f>Таблица3[[#This Row],[Yi-Ymean]]*Таблица3[[#This Row],[Xi-Xmean]]</f>
        <v>8.3298972375864881</v>
      </c>
      <c r="F346" s="8">
        <f>Таблица3[[#This Row],[Xi-Xmean]]^2</f>
        <v>10.482678476950092</v>
      </c>
      <c r="G346" s="19">
        <f>$J$5+$J$4*Таблица3[[#This Row],[Цена нефти Brent (x)]]+$J$6</f>
        <v>65.530997561147004</v>
      </c>
      <c r="H346" s="19">
        <f>(Таблица3[[#This Row],[Цена USD_RUB (y)]]-Таблица3[[#This Row],[Оценка Y]])^2</f>
        <v>10.989208830410576</v>
      </c>
    </row>
    <row r="347" spans="1:8" x14ac:dyDescent="0.35">
      <c r="A347" s="8">
        <v>60.430300000000003</v>
      </c>
      <c r="B347" s="8">
        <v>59.73</v>
      </c>
      <c r="C347" s="8">
        <f>Таблица3[[#This Row],[Цена USD_RUB (y)]]-$J$1</f>
        <v>-4.3584850948509768</v>
      </c>
      <c r="D347" s="8">
        <f>Таблица3[[#This Row],[Цена нефти Brent (x)]]-$J$2</f>
        <v>1.8223035230352238</v>
      </c>
      <c r="E347" s="8">
        <f>Таблица3[[#This Row],[Yi-Ymean]]*Таблица3[[#This Row],[Xi-Xmean]]</f>
        <v>-7.9424827434434464</v>
      </c>
      <c r="F347" s="8">
        <f>Таблица3[[#This Row],[Xi-Xmean]]^2</f>
        <v>3.3207901300665883</v>
      </c>
      <c r="G347" s="19">
        <f>$J$5+$J$4*Таблица3[[#This Row],[Цена нефти Brent (x)]]+$J$6</f>
        <v>64.371038588408879</v>
      </c>
      <c r="H347" s="19">
        <f>(Таблица3[[#This Row],[Цена USD_RUB (y)]]-Таблица3[[#This Row],[Оценка Y]])^2</f>
        <v>15.529420622174786</v>
      </c>
    </row>
    <row r="348" spans="1:8" x14ac:dyDescent="0.35">
      <c r="A348" s="8">
        <v>61.620699999999999</v>
      </c>
      <c r="B348" s="8">
        <v>62.58</v>
      </c>
      <c r="C348" s="8">
        <f>Таблица3[[#This Row],[Цена USD_RUB (y)]]-$J$1</f>
        <v>-3.16808509485098</v>
      </c>
      <c r="D348" s="8">
        <f>Таблица3[[#This Row],[Цена нефти Brent (x)]]-$J$2</f>
        <v>4.6723035230352252</v>
      </c>
      <c r="E348" s="8">
        <f>Таблица3[[#This Row],[Yi-Ymean]]*Таблица3[[#This Row],[Xi-Xmean]]</f>
        <v>-14.802255149947619</v>
      </c>
      <c r="F348" s="8">
        <f>Таблица3[[#This Row],[Xi-Xmean]]^2</f>
        <v>21.830420211367379</v>
      </c>
      <c r="G348" s="19">
        <f>$J$5+$J$4*Таблица3[[#This Row],[Цена нефти Brent (x)]]+$J$6</f>
        <v>63.717702012854787</v>
      </c>
      <c r="H348" s="19">
        <f>(Таблица3[[#This Row],[Цена USD_RUB (y)]]-Таблица3[[#This Row],[Оценка Y]])^2</f>
        <v>4.3974174419170291</v>
      </c>
    </row>
    <row r="349" spans="1:8" x14ac:dyDescent="0.35">
      <c r="A349" s="8">
        <v>62.012</v>
      </c>
      <c r="B349" s="8">
        <v>60.22</v>
      </c>
      <c r="C349" s="8">
        <f>Таблица3[[#This Row],[Цена USD_RUB (y)]]-$J$1</f>
        <v>-2.7767850948509789</v>
      </c>
      <c r="D349" s="8">
        <f>Таблица3[[#This Row],[Цена нефти Brent (x)]]-$J$2</f>
        <v>2.3123035230352258</v>
      </c>
      <c r="E349" s="8">
        <f>Таблица3[[#This Row],[Yi-Ymean]]*Таблица3[[#This Row],[Xi-Xmean]]</f>
        <v>-6.4207699575356223</v>
      </c>
      <c r="F349" s="8">
        <f>Таблица3[[#This Row],[Xi-Xmean]]^2</f>
        <v>5.3467475826411173</v>
      </c>
      <c r="G349" s="19">
        <f>$J$5+$J$4*Таблица3[[#This Row],[Цена нефти Brent (x)]]+$J$6</f>
        <v>64.258710545594312</v>
      </c>
      <c r="H349" s="19">
        <f>(Таблица3[[#This Row],[Цена USD_RUB (y)]]-Таблица3[[#This Row],[Оценка Y]])^2</f>
        <v>5.0477082756846876</v>
      </c>
    </row>
    <row r="350" spans="1:8" x14ac:dyDescent="0.35">
      <c r="A350" s="8">
        <v>63.544899999999998</v>
      </c>
      <c r="B350" s="8">
        <v>61.52</v>
      </c>
      <c r="C350" s="8">
        <f>Таблица3[[#This Row],[Цена USD_RUB (y)]]-$J$1</f>
        <v>-1.243885094850981</v>
      </c>
      <c r="D350" s="8">
        <f>Таблица3[[#This Row],[Цена нефти Brent (x)]]-$J$2</f>
        <v>3.6123035230352301</v>
      </c>
      <c r="E350" s="8">
        <f>Таблица3[[#This Row],[Yi-Ymean]]*Таблица3[[#This Row],[Xi-Xmean]]</f>
        <v>-4.4932905103812102</v>
      </c>
      <c r="F350" s="8">
        <f>Таблица3[[#This Row],[Xi-Xmean]]^2</f>
        <v>13.048736742532736</v>
      </c>
      <c r="G350" s="19">
        <f>$J$5+$J$4*Таблица3[[#This Row],[Цена нефти Brent (x)]]+$J$6</f>
        <v>63.960697370780167</v>
      </c>
      <c r="H350" s="19">
        <f>(Таблица3[[#This Row],[Цена USD_RUB (y)]]-Таблица3[[#This Row],[Оценка Y]])^2</f>
        <v>0.17288745354770113</v>
      </c>
    </row>
    <row r="351" spans="1:8" x14ac:dyDescent="0.35">
      <c r="A351" s="8">
        <v>66.911199999999994</v>
      </c>
      <c r="B351" s="8">
        <v>57.8</v>
      </c>
      <c r="C351" s="8">
        <f>Таблица3[[#This Row],[Цена USD_RUB (y)]]-$J$1</f>
        <v>2.1224149051490144</v>
      </c>
      <c r="D351" s="8">
        <f>Таблица3[[#This Row],[Цена нефти Brent (x)]]-$J$2</f>
        <v>-0.10769647696477591</v>
      </c>
      <c r="E351" s="8">
        <f>Таблица3[[#This Row],[Yi-Ymean]]*Таблица3[[#This Row],[Xi-Xmean]]</f>
        <v>-0.22857660794207788</v>
      </c>
      <c r="F351" s="8">
        <f>Таблица3[[#This Row],[Xi-Xmean]]^2</f>
        <v>1.1598531150624508E-2</v>
      </c>
      <c r="G351" s="19">
        <f>$J$5+$J$4*Таблица3[[#This Row],[Цена нефти Brent (x)]]+$J$6</f>
        <v>64.813473532556031</v>
      </c>
      <c r="H351" s="19">
        <f>(Таблица3[[#This Row],[Цена USD_RUB (y)]]-Таблица3[[#This Row],[Оценка Y]])^2</f>
        <v>4.400456332214925</v>
      </c>
    </row>
    <row r="352" spans="1:8" x14ac:dyDescent="0.35">
      <c r="A352" s="8">
        <v>68.862899999999996</v>
      </c>
      <c r="B352" s="8">
        <v>52.99</v>
      </c>
      <c r="C352" s="8">
        <f>Таблица3[[#This Row],[Цена USD_RUB (y)]]-$J$1</f>
        <v>4.0741149051490169</v>
      </c>
      <c r="D352" s="8">
        <f>Таблица3[[#This Row],[Цена нефти Brent (x)]]-$J$2</f>
        <v>-4.9176964769647711</v>
      </c>
      <c r="E352" s="8">
        <f>Таблица3[[#This Row],[Yi-Ymean]]*Таблица3[[#This Row],[Xi-Xmean]]</f>
        <v>-20.035260515800982</v>
      </c>
      <c r="F352" s="8">
        <f>Таблица3[[#This Row],[Xi-Xmean]]^2</f>
        <v>24.18373863955172</v>
      </c>
      <c r="G352" s="19">
        <f>$J$5+$J$4*Таблица3[[#This Row],[Цена нефти Brent (x)]]+$J$6</f>
        <v>65.916122279368352</v>
      </c>
      <c r="H352" s="19">
        <f>(Таблица3[[#This Row],[Цена USD_RUB (y)]]-Таблица3[[#This Row],[Оценка Y]])^2</f>
        <v>8.6834989348110287</v>
      </c>
    </row>
    <row r="353" spans="1:8" x14ac:dyDescent="0.35">
      <c r="A353" s="8">
        <v>64.238799999999998</v>
      </c>
      <c r="B353" s="8">
        <v>48.79</v>
      </c>
      <c r="C353" s="8">
        <f>Таблица3[[#This Row],[Цена USD_RUB (y)]]-$J$1</f>
        <v>-0.54998509485098168</v>
      </c>
      <c r="D353" s="8">
        <f>Таблица3[[#This Row],[Цена нефти Brent (x)]]-$J$2</f>
        <v>-9.1176964769647739</v>
      </c>
      <c r="E353" s="8">
        <f>Таблица3[[#This Row],[Yi-Ymean]]*Таблица3[[#This Row],[Xi-Xmean]]</f>
        <v>5.0145971617059324</v>
      </c>
      <c r="F353" s="8">
        <f>Таблица3[[#This Row],[Xi-Xmean]]^2</f>
        <v>83.132389046055849</v>
      </c>
      <c r="G353" s="19">
        <f>$J$5+$J$4*Таблица3[[#This Row],[Цена нефти Brent (x)]]+$J$6</f>
        <v>66.878934074921744</v>
      </c>
      <c r="H353" s="19">
        <f>(Таблица3[[#This Row],[Цена USD_RUB (y)]]-Таблица3[[#This Row],[Оценка Y]])^2</f>
        <v>6.9703079335629079</v>
      </c>
    </row>
    <row r="354" spans="1:8" x14ac:dyDescent="0.35">
      <c r="A354" s="8">
        <v>65.122</v>
      </c>
      <c r="B354" s="8">
        <v>50.17</v>
      </c>
      <c r="C354" s="8">
        <f>Таблица3[[#This Row],[Цена USD_RUB (y)]]-$J$1</f>
        <v>0.33321490514902052</v>
      </c>
      <c r="D354" s="8">
        <f>Таблица3[[#This Row],[Цена нефти Brent (x)]]-$J$2</f>
        <v>-7.7376964769647714</v>
      </c>
      <c r="E354" s="8">
        <f>Таблица3[[#This Row],[Yi-Ymean]]*Таблица3[[#This Row],[Xi-Xmean]]</f>
        <v>-2.5783157976437265</v>
      </c>
      <c r="F354" s="8">
        <f>Таблица3[[#This Row],[Xi-Xmean]]^2</f>
        <v>59.871946769633034</v>
      </c>
      <c r="G354" s="19">
        <f>$J$5+$J$4*Таблица3[[#This Row],[Цена нефти Brent (x)]]+$J$6</f>
        <v>66.562581627811355</v>
      </c>
      <c r="H354" s="19">
        <f>(Таблица3[[#This Row],[Цена USD_RUB (y)]]-Таблица3[[#This Row],[Оценка Y]])^2</f>
        <v>2.0752754263876128</v>
      </c>
    </row>
    <row r="355" spans="1:8" x14ac:dyDescent="0.35">
      <c r="A355" s="8">
        <v>61.445700000000002</v>
      </c>
      <c r="B355" s="8">
        <v>50.11</v>
      </c>
      <c r="C355" s="8">
        <f>Таблица3[[#This Row],[Цена USD_RUB (y)]]-$J$1</f>
        <v>-3.3430850948509772</v>
      </c>
      <c r="D355" s="8">
        <f>Таблица3[[#This Row],[Цена нефти Brent (x)]]-$J$2</f>
        <v>-7.7976964769647736</v>
      </c>
      <c r="E355" s="8">
        <f>Таблица3[[#This Row],[Yi-Ymean]]*Таблица3[[#This Row],[Xi-Xmean]]</f>
        <v>26.06836286631291</v>
      </c>
      <c r="F355" s="8">
        <f>Таблица3[[#This Row],[Xi-Xmean]]^2</f>
        <v>60.804070346868841</v>
      </c>
      <c r="G355" s="19">
        <f>$J$5+$J$4*Таблица3[[#This Row],[Цена нефти Brent (x)]]+$J$6</f>
        <v>66.576336082033535</v>
      </c>
      <c r="H355" s="19">
        <f>(Таблица3[[#This Row],[Цена USD_RUB (y)]]-Таблица3[[#This Row],[Оценка Y]])^2</f>
        <v>26.323426606264402</v>
      </c>
    </row>
    <row r="356" spans="1:8" x14ac:dyDescent="0.35">
      <c r="A356" s="8">
        <v>55.907699999999998</v>
      </c>
      <c r="B356" s="8">
        <v>56.42</v>
      </c>
      <c r="C356" s="8">
        <f>Таблица3[[#This Row],[Цена USD_RUB (y)]]-$J$1</f>
        <v>-8.881085094850981</v>
      </c>
      <c r="D356" s="8">
        <f>Таблица3[[#This Row],[Цена нефти Brent (x)]]-$J$2</f>
        <v>-1.4876964769647714</v>
      </c>
      <c r="E356" s="8">
        <f>Таблица3[[#This Row],[Yi-Ymean]]*Таблица3[[#This Row],[Xi-Xmean]]</f>
        <v>13.212359007234147</v>
      </c>
      <c r="F356" s="8">
        <f>Таблица3[[#This Row],[Xi-Xmean]]^2</f>
        <v>2.2132408075733925</v>
      </c>
      <c r="G356" s="19">
        <f>$J$5+$J$4*Таблица3[[#This Row],[Цена нефти Brent (x)]]+$J$6</f>
        <v>65.129825979666421</v>
      </c>
      <c r="H356" s="19">
        <f>(Таблица3[[#This Row],[Цена USD_RUB (y)]]-Таблица3[[#This Row],[Оценка Y]])^2</f>
        <v>85.047607584838374</v>
      </c>
    </row>
    <row r="357" spans="1:8" x14ac:dyDescent="0.35">
      <c r="A357" s="8">
        <v>53.95</v>
      </c>
      <c r="B357" s="8">
        <v>59.45</v>
      </c>
      <c r="C357" s="8">
        <f>Таблица3[[#This Row],[Цена USD_RUB (y)]]-$J$1</f>
        <v>-10.838785094850977</v>
      </c>
      <c r="D357" s="8">
        <f>Таблица3[[#This Row],[Цена нефти Brent (x)]]-$J$2</f>
        <v>1.5423035230352298</v>
      </c>
      <c r="E357" s="8">
        <f>Таблица3[[#This Row],[Yi-Ymean]]*Таблица3[[#This Row],[Xi-Xmean]]</f>
        <v>-16.716696437210398</v>
      </c>
      <c r="F357" s="8">
        <f>Таблица3[[#This Row],[Xi-Xmean]]^2</f>
        <v>2.3787001571668815</v>
      </c>
      <c r="G357" s="19">
        <f>$J$5+$J$4*Таблица3[[#This Row],[Цена нефти Brent (x)]]+$J$6</f>
        <v>64.435226041445759</v>
      </c>
      <c r="H357" s="19">
        <f>(Таблица3[[#This Row],[Цена USD_RUB (y)]]-Таблица3[[#This Row],[Оценка Y]])^2</f>
        <v>109.93996514021224</v>
      </c>
    </row>
    <row r="358" spans="1:8" x14ac:dyDescent="0.35">
      <c r="A358" s="8">
        <v>58.601399999999998</v>
      </c>
      <c r="B358" s="8">
        <v>61.38</v>
      </c>
      <c r="C358" s="8">
        <f>Таблица3[[#This Row],[Цена USD_RUB (y)]]-$J$1</f>
        <v>-6.1873850948509812</v>
      </c>
      <c r="D358" s="8">
        <f>Таблица3[[#This Row],[Цена нефти Brent (x)]]-$J$2</f>
        <v>3.4723035230352295</v>
      </c>
      <c r="E358" s="8">
        <f>Таблица3[[#This Row],[Yi-Ymean]]*Таблица3[[#This Row],[Xi-Xmean]]</f>
        <v>-21.484479063226729</v>
      </c>
      <c r="F358" s="8">
        <f>Таблица3[[#This Row],[Xi-Xmean]]^2</f>
        <v>12.056891756082866</v>
      </c>
      <c r="G358" s="19">
        <f>$J$5+$J$4*Таблица3[[#This Row],[Цена нефти Brent (x)]]+$J$6</f>
        <v>63.992791097298614</v>
      </c>
      <c r="H358" s="19">
        <f>(Таблица3[[#This Row],[Цена USD_RUB (y)]]-Таблица3[[#This Row],[Оценка Y]])^2</f>
        <v>29.067097964030772</v>
      </c>
    </row>
    <row r="359" spans="1:8" x14ac:dyDescent="0.35">
      <c r="A359" s="8">
        <v>58.181899999999999</v>
      </c>
      <c r="B359" s="8">
        <v>61.85</v>
      </c>
      <c r="C359" s="8">
        <f>Таблица3[[#This Row],[Цена USD_RUB (y)]]-$J$1</f>
        <v>-6.6068850948509805</v>
      </c>
      <c r="D359" s="8">
        <f>Таблица3[[#This Row],[Цена нефти Brent (x)]]-$J$2</f>
        <v>3.9423035230352284</v>
      </c>
      <c r="E359" s="8">
        <f>Таблица3[[#This Row],[Yi-Ymean]]*Таблица3[[#This Row],[Xi-Xmean]]</f>
        <v>-26.046346385719961</v>
      </c>
      <c r="F359" s="8">
        <f>Таблица3[[#This Row],[Xi-Xmean]]^2</f>
        <v>15.541757067735974</v>
      </c>
      <c r="G359" s="19">
        <f>$J$5+$J$4*Таблица3[[#This Row],[Цена нефти Brent (x)]]+$J$6</f>
        <v>63.885047872558118</v>
      </c>
      <c r="H359" s="19">
        <f>(Таблица3[[#This Row],[Цена USD_RUB (y)]]-Таблица3[[#This Row],[Оценка Y]])^2</f>
        <v>32.525895656264204</v>
      </c>
    </row>
    <row r="360" spans="1:8" x14ac:dyDescent="0.35">
      <c r="A360" s="8">
        <v>52.510100000000001</v>
      </c>
      <c r="B360" s="8">
        <v>69.069999999999993</v>
      </c>
      <c r="C360" s="8">
        <f>Таблица3[[#This Row],[Цена USD_RUB (y)]]-$J$1</f>
        <v>-12.278685094850978</v>
      </c>
      <c r="D360" s="8">
        <f>Таблица3[[#This Row],[Цена нефти Brent (x)]]-$J$2</f>
        <v>11.16230352303522</v>
      </c>
      <c r="E360" s="8">
        <f>Таблица3[[#This Row],[Yi-Ymean]]*Таблица3[[#This Row],[Xi-Xmean]]</f>
        <v>-137.05840989249512</v>
      </c>
      <c r="F360" s="8">
        <f>Таблица3[[#This Row],[Xi-Xmean]]^2</f>
        <v>124.59701994036449</v>
      </c>
      <c r="G360" s="19">
        <f>$J$5+$J$4*Таблица3[[#This Row],[Цена нефти Brent (x)]]+$J$6</f>
        <v>62.229928547821103</v>
      </c>
      <c r="H360" s="19">
        <f>(Таблица3[[#This Row],[Цена USD_RUB (y)]]-Таблица3[[#This Row],[Оценка Y]])^2</f>
        <v>94.475066999038077</v>
      </c>
    </row>
    <row r="361" spans="1:8" x14ac:dyDescent="0.35">
      <c r="A361" s="8">
        <v>50.408499999999997</v>
      </c>
      <c r="B361" s="8">
        <v>70.150000000000006</v>
      </c>
      <c r="C361" s="8">
        <f>Таблица3[[#This Row],[Цена USD_RUB (y)]]-$J$1</f>
        <v>-14.380285094850983</v>
      </c>
      <c r="D361" s="8">
        <f>Таблица3[[#This Row],[Цена нефти Brent (x)]]-$J$2</f>
        <v>12.242303523035233</v>
      </c>
      <c r="E361" s="8">
        <f>Таблица3[[#This Row],[Yi-Ymean]]*Таблица3[[#This Row],[Xi-Xmean]]</f>
        <v>-176.04781487894522</v>
      </c>
      <c r="F361" s="8">
        <f>Таблица3[[#This Row],[Xi-Xmean]]^2</f>
        <v>149.87399555012087</v>
      </c>
      <c r="G361" s="19">
        <f>$J$5+$J$4*Таблица3[[#This Row],[Цена нефти Brent (x)]]+$J$6</f>
        <v>61.982348371821658</v>
      </c>
      <c r="H361" s="19">
        <f>(Таблица3[[#This Row],[Цена USD_RUB (y)]]-Таблица3[[#This Row],[Оценка Y]])^2</f>
        <v>133.95396613391893</v>
      </c>
    </row>
    <row r="362" spans="1:8" x14ac:dyDescent="0.35">
      <c r="A362" s="8">
        <v>45.730800000000002</v>
      </c>
      <c r="B362" s="8">
        <v>80.36</v>
      </c>
      <c r="C362" s="8">
        <f>Таблица3[[#This Row],[Цена USD_RUB (y)]]-$J$1</f>
        <v>-19.057985094850977</v>
      </c>
      <c r="D362" s="8">
        <f>Таблица3[[#This Row],[Цена нефти Brent (x)]]-$J$2</f>
        <v>22.452303523035226</v>
      </c>
      <c r="E362" s="8">
        <f>Таблица3[[#This Row],[Yi-Ymean]]*Таблица3[[#This Row],[Xi-Xmean]]</f>
        <v>-427.89566588707544</v>
      </c>
      <c r="F362" s="8">
        <f>Таблица3[[#This Row],[Xi-Xmean]]^2</f>
        <v>504.10593349050004</v>
      </c>
      <c r="G362" s="19">
        <f>$J$5+$J$4*Таблица3[[#This Row],[Цена нефти Brent (x)]]+$J$6</f>
        <v>59.64179874501211</v>
      </c>
      <c r="H362" s="19">
        <f>(Таблица3[[#This Row],[Цена USD_RUB (y)]]-Таблица3[[#This Row],[Оценка Y]])^2</f>
        <v>193.51588608372845</v>
      </c>
    </row>
    <row r="363" spans="1:8" x14ac:dyDescent="0.35">
      <c r="A363" s="8">
        <v>47.195999999999998</v>
      </c>
      <c r="B363" s="8">
        <v>79.41</v>
      </c>
      <c r="C363" s="8">
        <f>Таблица3[[#This Row],[Цена USD_RUB (y)]]-$J$1</f>
        <v>-17.592785094850981</v>
      </c>
      <c r="D363" s="8">
        <f>Таблица3[[#This Row],[Цена нефти Brent (x)]]-$J$2</f>
        <v>21.502303523035224</v>
      </c>
      <c r="E363" s="8">
        <f>Таблица3[[#This Row],[Yi-Ymean]]*Таблица3[[#This Row],[Xi-Xmean]]</f>
        <v>-378.28540492501583</v>
      </c>
      <c r="F363" s="8">
        <f>Таблица3[[#This Row],[Xi-Xmean]]^2</f>
        <v>462.34905679673301</v>
      </c>
      <c r="G363" s="19">
        <f>$J$5+$J$4*Таблица3[[#This Row],[Цена нефти Brent (x)]]+$J$6</f>
        <v>59.859577603530141</v>
      </c>
      <c r="H363" s="19">
        <f>(Таблица3[[#This Row],[Цена USD_RUB (y)]]-Таблица3[[#This Row],[Оценка Y]])^2</f>
        <v>160.36619772063025</v>
      </c>
    </row>
    <row r="364" spans="1:8" x14ac:dyDescent="0.35">
      <c r="A364" s="8">
        <v>46.65</v>
      </c>
      <c r="B364" s="8">
        <v>83.39</v>
      </c>
      <c r="C364" s="8">
        <f>Таблица3[[#This Row],[Цена USD_RUB (y)]]-$J$1</f>
        <v>-18.138785094850981</v>
      </c>
      <c r="D364" s="8">
        <f>Таблица3[[#This Row],[Цена нефти Brent (x)]]-$J$2</f>
        <v>25.482303523035227</v>
      </c>
      <c r="E364" s="8">
        <f>Таблица3[[#This Row],[Yi-Ymean]]*Таблица3[[#This Row],[Xi-Xmean]]</f>
        <v>-462.21802732610001</v>
      </c>
      <c r="F364" s="8">
        <f>Таблица3[[#This Row],[Xi-Xmean]]^2</f>
        <v>649.34779284009358</v>
      </c>
      <c r="G364" s="19">
        <f>$J$5+$J$4*Таблица3[[#This Row],[Цена нефти Brent (x)]]+$J$6</f>
        <v>58.947198806791448</v>
      </c>
      <c r="H364" s="19">
        <f>(Таблица3[[#This Row],[Цена USD_RUB (y)]]-Таблица3[[#This Row],[Оценка Y]])^2</f>
        <v>151.22109849375306</v>
      </c>
    </row>
    <row r="365" spans="1:8" x14ac:dyDescent="0.35">
      <c r="A365" s="8">
        <v>43.033999999999999</v>
      </c>
      <c r="B365" s="8">
        <v>85.86</v>
      </c>
      <c r="C365" s="8">
        <f>Таблица3[[#This Row],[Цена USD_RUB (y)]]-$J$1</f>
        <v>-21.75478509485098</v>
      </c>
      <c r="D365" s="8">
        <f>Таблица3[[#This Row],[Цена нефти Brent (x)]]-$J$2</f>
        <v>27.952303523035226</v>
      </c>
      <c r="E365" s="8">
        <f>Таблица3[[#This Row],[Yi-Ymean]]*Таблица3[[#This Row],[Xi-Xmean]]</f>
        <v>-608.0963560496773</v>
      </c>
      <c r="F365" s="8">
        <f>Таблица3[[#This Row],[Xi-Xmean]]^2</f>
        <v>781.3312722438875</v>
      </c>
      <c r="G365" s="19">
        <f>$J$5+$J$4*Таблица3[[#This Row],[Цена нефти Brent (x)]]+$J$6</f>
        <v>58.380973774644573</v>
      </c>
      <c r="H365" s="19">
        <f>(Таблица3[[#This Row],[Цена USD_RUB (y)]]-Таблица3[[#This Row],[Оценка Y]])^2</f>
        <v>235.52960403962834</v>
      </c>
    </row>
    <row r="366" spans="1:8" x14ac:dyDescent="0.35">
      <c r="A366" s="8">
        <v>41.9405</v>
      </c>
      <c r="B366" s="8">
        <v>86.13</v>
      </c>
      <c r="C366" s="8">
        <f>Таблица3[[#This Row],[Цена USD_RUB (y)]]-$J$1</f>
        <v>-22.848285094850979</v>
      </c>
      <c r="D366" s="8">
        <f>Таблица3[[#This Row],[Цена нефти Brent (x)]]-$J$2</f>
        <v>28.222303523035222</v>
      </c>
      <c r="E366" s="8">
        <f>Таблица3[[#This Row],[Yi-Ymean]]*Таблица3[[#This Row],[Xi-Xmean]]</f>
        <v>-644.83123692772597</v>
      </c>
      <c r="F366" s="8">
        <f>Таблица3[[#This Row],[Xi-Xmean]]^2</f>
        <v>796.49841614632635</v>
      </c>
      <c r="G366" s="19">
        <f>$J$5+$J$4*Таблица3[[#This Row],[Цена нефти Brent (x)]]+$J$6</f>
        <v>58.319078730644719</v>
      </c>
      <c r="H366" s="19">
        <f>(Таблица3[[#This Row],[Цена USD_RUB (y)]]-Таблица3[[#This Row],[Оценка Y]])^2</f>
        <v>268.25784123592757</v>
      </c>
    </row>
    <row r="367" spans="1:8" x14ac:dyDescent="0.35">
      <c r="A367" s="8">
        <v>40.652299999999997</v>
      </c>
      <c r="B367" s="8">
        <v>86.16</v>
      </c>
      <c r="C367" s="8">
        <f>Таблица3[[#This Row],[Цена USD_RUB (y)]]-$J$1</f>
        <v>-24.136485094850983</v>
      </c>
      <c r="D367" s="8">
        <f>Таблица3[[#This Row],[Цена нефти Brent (x)]]-$J$2</f>
        <v>28.252303523035224</v>
      </c>
      <c r="E367" s="8">
        <f>Таблица3[[#This Row],[Yi-Ymean]]*Таблица3[[#This Row],[Xi-Xmean]]</f>
        <v>-681.91130287894555</v>
      </c>
      <c r="F367" s="8">
        <f>Таблица3[[#This Row],[Xi-Xmean]]^2</f>
        <v>798.19265435770853</v>
      </c>
      <c r="G367" s="19">
        <f>$J$5+$J$4*Таблица3[[#This Row],[Цена нефти Brent (x)]]+$J$6</f>
        <v>58.312201503533622</v>
      </c>
      <c r="H367" s="19">
        <f>(Таблица3[[#This Row],[Цена USD_RUB (y)]]-Таблица3[[#This Row],[Оценка Y]])^2</f>
        <v>311.87212111450918</v>
      </c>
    </row>
    <row r="368" spans="1:8" x14ac:dyDescent="0.35">
      <c r="A368" s="8">
        <v>40.375999999999998</v>
      </c>
      <c r="B368" s="8">
        <v>90.21</v>
      </c>
      <c r="C368" s="8">
        <f>Таблица3[[#This Row],[Цена USD_RUB (y)]]-$J$1</f>
        <v>-24.412785094850982</v>
      </c>
      <c r="D368" s="8">
        <f>Таблица3[[#This Row],[Цена нефти Brent (x)]]-$J$2</f>
        <v>32.302303523035221</v>
      </c>
      <c r="E368" s="8">
        <f>Таблица3[[#This Row],[Yi-Ymean]]*Таблица3[[#This Row],[Xi-Xmean]]</f>
        <v>-788.58919397650664</v>
      </c>
      <c r="F368" s="8">
        <f>Таблица3[[#This Row],[Xi-Xmean]]^2</f>
        <v>1043.4388128942937</v>
      </c>
      <c r="G368" s="19">
        <f>$J$5+$J$4*Таблица3[[#This Row],[Цена нефти Brent (x)]]+$J$6</f>
        <v>57.383775843535716</v>
      </c>
      <c r="H368" s="19">
        <f>(Таблица3[[#This Row],[Цена USD_RUB (y)]]-Таблица3[[#This Row],[Оценка Y]])^2</f>
        <v>289.26443914395713</v>
      </c>
    </row>
    <row r="369" spans="1:8" x14ac:dyDescent="0.35">
      <c r="A369" s="8">
        <v>39.938600000000001</v>
      </c>
      <c r="B369" s="8">
        <v>92.31</v>
      </c>
      <c r="C369" s="8">
        <f>Таблица3[[#This Row],[Цена USD_RUB (y)]]-$J$1</f>
        <v>-24.850185094850978</v>
      </c>
      <c r="D369" s="8">
        <f>Таблица3[[#This Row],[Цена нефти Brent (x)]]-$J$2</f>
        <v>34.402303523035229</v>
      </c>
      <c r="E369" s="8">
        <f>Таблица3[[#This Row],[Yi-Ymean]]*Таблица3[[#This Row],[Xi-Xmean]]</f>
        <v>-854.90361023666935</v>
      </c>
      <c r="F369" s="8">
        <f>Таблица3[[#This Row],[Xi-Xmean]]^2</f>
        <v>1183.5184876910421</v>
      </c>
      <c r="G369" s="19">
        <f>$J$5+$J$4*Таблица3[[#This Row],[Цена нефти Brent (x)]]+$J$6</f>
        <v>56.902369945759013</v>
      </c>
      <c r="H369" s="19">
        <f>(Таблица3[[#This Row],[Цена USD_RUB (y)]]-Таблица3[[#This Row],[Оценка Y]])^2</f>
        <v>287.76949077263669</v>
      </c>
    </row>
    <row r="370" spans="1:8" x14ac:dyDescent="0.35">
      <c r="A370" s="8">
        <v>39.112299999999998</v>
      </c>
      <c r="B370" s="8">
        <v>97</v>
      </c>
      <c r="C370" s="8">
        <f>Таблица3[[#This Row],[Цена USD_RUB (y)]]-$J$1</f>
        <v>-25.676485094850982</v>
      </c>
      <c r="D370" s="8">
        <f>Таблица3[[#This Row],[Цена нефти Brent (x)]]-$J$2</f>
        <v>39.092303523035227</v>
      </c>
      <c r="E370" s="8">
        <f>Таблица3[[#This Row],[Yi-Ymean]]*Таблица3[[#This Row],[Xi-Xmean]]</f>
        <v>-1003.7529487326045</v>
      </c>
      <c r="F370" s="8">
        <f>Таблица3[[#This Row],[Xi-Xmean]]^2</f>
        <v>1528.2081947371123</v>
      </c>
      <c r="G370" s="19">
        <f>$J$5+$J$4*Таблица3[[#This Row],[Цена нефти Brent (x)]]+$J$6</f>
        <v>55.82723010739106</v>
      </c>
      <c r="H370" s="19">
        <f>(Таблица3[[#This Row],[Цена USD_RUB (y)]]-Таблица3[[#This Row],[Оценка Y]])^2</f>
        <v>279.38888849496817</v>
      </c>
    </row>
    <row r="371" spans="1:8" x14ac:dyDescent="0.35">
      <c r="A371" s="17"/>
      <c r="B371" s="17"/>
      <c r="C371" s="18">
        <f>SUM(Таблица3[Yi-Ymean])</f>
        <v>-1.113420466936077E-11</v>
      </c>
      <c r="D371" s="18">
        <f>SUM(Таблица3[Xi-Xmean])</f>
        <v>-1.8332002582610585E-12</v>
      </c>
      <c r="E371" s="18">
        <f>SUM(Таблица3[(Yi-Ymean)(Xi-Xmean)])</f>
        <v>-14595.909904669372</v>
      </c>
      <c r="F371" s="18">
        <f>SUM(Таблица3[(Xi-Xmean)^2])</f>
        <v>63670.61754200545</v>
      </c>
      <c r="G371" s="18"/>
      <c r="H371" s="18">
        <f>SUM(Таблица3[Ошибка Е^2])</f>
        <v>16904.438004071308</v>
      </c>
    </row>
  </sheetData>
  <mergeCells count="1">
    <mergeCell ref="I8:J8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5E19-4A86-4567-9964-D5DD6F2AF171}">
  <dimension ref="A1:M371"/>
  <sheetViews>
    <sheetView zoomScale="90" zoomScaleNormal="90" workbookViewId="0">
      <selection activeCell="J10" sqref="J10"/>
    </sheetView>
  </sheetViews>
  <sheetFormatPr defaultRowHeight="14.5" x14ac:dyDescent="0.35"/>
  <cols>
    <col min="1" max="1" width="13.08984375" style="16" customWidth="1"/>
    <col min="2" max="2" width="12.1796875" style="15" customWidth="1"/>
    <col min="3" max="3" width="14" customWidth="1"/>
    <col min="4" max="5" width="11.54296875" customWidth="1"/>
    <col min="6" max="8" width="14.7265625" customWidth="1"/>
    <col min="10" max="10" width="10.08984375" customWidth="1"/>
  </cols>
  <sheetData>
    <row r="1" spans="1:13" x14ac:dyDescent="0.35">
      <c r="A1" s="10" t="s">
        <v>19</v>
      </c>
      <c r="B1" t="s">
        <v>20</v>
      </c>
      <c r="C1" t="s">
        <v>23</v>
      </c>
      <c r="D1" t="s">
        <v>24</v>
      </c>
      <c r="E1" t="s">
        <v>26</v>
      </c>
      <c r="F1" t="s">
        <v>25</v>
      </c>
      <c r="G1" t="s">
        <v>29</v>
      </c>
      <c r="H1" t="s">
        <v>32</v>
      </c>
      <c r="I1" s="21" t="s">
        <v>21</v>
      </c>
      <c r="J1" s="23">
        <f>AVERAGE(Таблица3[Цена USD_RUB (y)])</f>
        <v>64.788785094850979</v>
      </c>
      <c r="K1" s="31" t="s">
        <v>33</v>
      </c>
      <c r="L1" s="32"/>
      <c r="M1" s="32"/>
    </row>
    <row r="2" spans="1:13" x14ac:dyDescent="0.35">
      <c r="A2" s="9">
        <v>71.028300000000002</v>
      </c>
      <c r="B2" s="9">
        <v>84.86</v>
      </c>
      <c r="C2" s="9">
        <f>Таблица35[[#This Row],[Цена USD_RUB (y)]]-$J$1</f>
        <v>6.2395149051490222</v>
      </c>
      <c r="D2" s="9">
        <f>Таблица35[[#This Row],[Цена нефти Brent (x)]]-$J$2</f>
        <v>26.952303523035226</v>
      </c>
      <c r="E2" s="9">
        <f>Таблица35[[#This Row],[Yi-Ymean]]*Таблица35[[#This Row],[Xi-Xmean]]</f>
        <v>168.1692995600788</v>
      </c>
      <c r="F2" s="9">
        <f>Таблица35[[#This Row],[Xi-Xmean]]^2</f>
        <v>726.4266651978171</v>
      </c>
      <c r="G2" s="19">
        <f>$J$5+$J$4*Таблица35[[#This Row],[Цена нефти Brent (x)]]+$J$6</f>
        <v>58.610214678347759</v>
      </c>
      <c r="H2" s="19">
        <f>(Таблица35[[#This Row],[Цена USD_RUB (y)]]-Таблица35[[#This Row],[Оценка Y]])^2</f>
        <v>154.20884305583488</v>
      </c>
      <c r="I2" s="21" t="s">
        <v>22</v>
      </c>
      <c r="J2" s="23">
        <f>AVERAGE(Таблица3[Цена нефти Brent (x)])</f>
        <v>57.907696476964773</v>
      </c>
      <c r="K2" s="31"/>
      <c r="L2" s="32"/>
      <c r="M2" s="32"/>
    </row>
    <row r="3" spans="1:13" x14ac:dyDescent="0.35">
      <c r="A3" s="9">
        <v>71.889200000000002</v>
      </c>
      <c r="B3" s="9">
        <v>82.39</v>
      </c>
      <c r="C3" s="9">
        <f>Таблица35[[#This Row],[Цена USD_RUB (y)]]-$J$1</f>
        <v>7.1004149051490231</v>
      </c>
      <c r="D3" s="9">
        <f>Таблица35[[#This Row],[Цена нефти Brent (x)]]-$J$2</f>
        <v>24.482303523035227</v>
      </c>
      <c r="E3" s="9">
        <f>Таблица35[[#This Row],[Yi-Ymean]]*Таблица35[[#This Row],[Xi-Xmean]]</f>
        <v>173.83451284734176</v>
      </c>
      <c r="F3" s="9">
        <f>Таблица35[[#This Row],[Xi-Xmean]]^2</f>
        <v>599.38318579402312</v>
      </c>
      <c r="G3" s="19">
        <f>$J$5+$J$4*Таблица35[[#This Row],[Цена нефти Brent (x)]]+$J$6</f>
        <v>59.176439710494634</v>
      </c>
      <c r="H3" s="19">
        <f>(Таблица35[[#This Row],[Цена USD_RUB (y)]]-Таблица35[[#This Row],[Оценка Y]])^2</f>
        <v>161.61427417842461</v>
      </c>
      <c r="I3" s="21"/>
      <c r="J3" s="20"/>
      <c r="K3" s="31"/>
      <c r="L3" s="32"/>
      <c r="M3" s="32"/>
    </row>
    <row r="4" spans="1:13" x14ac:dyDescent="0.35">
      <c r="A4" s="9">
        <v>72.725399999999993</v>
      </c>
      <c r="B4" s="9">
        <v>79.28</v>
      </c>
      <c r="C4" s="9">
        <f>Таблица35[[#This Row],[Цена USD_RUB (y)]]-$J$1</f>
        <v>7.936614905149014</v>
      </c>
      <c r="D4" s="9">
        <f>Таблица35[[#This Row],[Цена нефти Brent (x)]]-$J$2</f>
        <v>21.372303523035228</v>
      </c>
      <c r="E4" s="9">
        <f>Таблица35[[#This Row],[Yi-Ymean]]*Таблица35[[#This Row],[Xi-Xmean]]</f>
        <v>169.62374269829019</v>
      </c>
      <c r="F4" s="9">
        <f>Таблица35[[#This Row],[Xi-Xmean]]^2</f>
        <v>456.77535788074402</v>
      </c>
      <c r="G4" s="19">
        <f>$J$5+$J$4*Таблица35[[#This Row],[Цена нефти Brent (x)]]+$J$6</f>
        <v>59.889378921011556</v>
      </c>
      <c r="H4" s="19">
        <f>(Таблица35[[#This Row],[Цена USD_RUB (y)]]-Таблица35[[#This Row],[Оценка Y]])^2</f>
        <v>164.76343714023551</v>
      </c>
      <c r="I4" s="21" t="s">
        <v>28</v>
      </c>
      <c r="J4" s="24">
        <v>-0.22924090370318781</v>
      </c>
    </row>
    <row r="5" spans="1:13" x14ac:dyDescent="0.35">
      <c r="A5" s="9">
        <v>72.735799999999998</v>
      </c>
      <c r="B5" s="9">
        <v>78.09</v>
      </c>
      <c r="C5" s="9">
        <f>Таблица35[[#This Row],[Цена USD_RUB (y)]]-$J$1</f>
        <v>7.9470149051490182</v>
      </c>
      <c r="D5" s="9">
        <f>Таблица35[[#This Row],[Цена нефти Brent (x)]]-$J$2</f>
        <v>20.18230352303523</v>
      </c>
      <c r="E5" s="9">
        <f>Таблица35[[#This Row],[Yi-Ymean]]*Таблица35[[#This Row],[Xi-Xmean]]</f>
        <v>160.38906691780252</v>
      </c>
      <c r="F5" s="9">
        <f>Таблица35[[#This Row],[Xi-Xmean]]^2</f>
        <v>407.3253754959203</v>
      </c>
      <c r="G5" s="19">
        <f>$J$5+$J$4*Таблица35[[#This Row],[Цена нефти Brent (x)]]+$J$6</f>
        <v>60.162175596418344</v>
      </c>
      <c r="H5" s="19">
        <f>(Таблица35[[#This Row],[Цена USD_RUB (y)]]-Таблица35[[#This Row],[Оценка Y]])^2</f>
        <v>158.09603064234412</v>
      </c>
      <c r="I5" s="22" t="s">
        <v>27</v>
      </c>
      <c r="J5" s="24">
        <v>78.063597766600282</v>
      </c>
    </row>
    <row r="6" spans="1:13" x14ac:dyDescent="0.35">
      <c r="A6" s="9">
        <v>72.862799999999993</v>
      </c>
      <c r="B6" s="9">
        <v>75.34</v>
      </c>
      <c r="C6" s="9">
        <f>Таблица35[[#This Row],[Цена USD_RUB (y)]]-$J$1</f>
        <v>8.0740149051490135</v>
      </c>
      <c r="D6" s="9">
        <f>Таблица35[[#This Row],[Цена нефти Brent (x)]]-$J$2</f>
        <v>17.43230352303523</v>
      </c>
      <c r="E6" s="9">
        <f>Таблица35[[#This Row],[Yi-Ymean]]*Таблица35[[#This Row],[Xi-Xmean]]</f>
        <v>140.74867847606811</v>
      </c>
      <c r="F6" s="9">
        <f>Таблица35[[#This Row],[Xi-Xmean]]^2</f>
        <v>303.8852061192265</v>
      </c>
      <c r="G6" s="19">
        <f>$J$5+$J$4*Таблица35[[#This Row],[Цена нефти Brent (x)]]+$J$6</f>
        <v>60.792588081602112</v>
      </c>
      <c r="H6" s="19">
        <f>(Таблица35[[#This Row],[Цена USD_RUB (y)]]-Таблица35[[#This Row],[Оценка Y]])^2</f>
        <v>145.69001575503424</v>
      </c>
      <c r="I6" s="21" t="s">
        <v>31</v>
      </c>
      <c r="J6" s="23">
        <v>0</v>
      </c>
    </row>
    <row r="7" spans="1:13" x14ac:dyDescent="0.35">
      <c r="A7" s="9">
        <v>73.187899999999999</v>
      </c>
      <c r="B7" s="9">
        <v>72.92</v>
      </c>
      <c r="C7" s="9">
        <f>Таблица35[[#This Row],[Цена USD_RUB (y)]]-$J$1</f>
        <v>8.3991149051490197</v>
      </c>
      <c r="D7" s="9">
        <f>Таблица35[[#This Row],[Цена нефти Brent (x)]]-$J$2</f>
        <v>15.012303523035229</v>
      </c>
      <c r="E7" s="9">
        <f>Таблица35[[#This Row],[Yi-Ymean]]*Таблица35[[#This Row],[Xi-Xmean]]</f>
        <v>126.09006228094633</v>
      </c>
      <c r="F7" s="9">
        <f>Таблица35[[#This Row],[Xi-Xmean]]^2</f>
        <v>225.36925706773593</v>
      </c>
      <c r="G7" s="19">
        <f>$J$5+$J$4*Таблица35[[#This Row],[Цена нефти Brent (x)]]+$J$6</f>
        <v>61.347351068563825</v>
      </c>
      <c r="H7" s="19">
        <f>(Таблица35[[#This Row],[Цена USD_RUB (y)]]-Таблица35[[#This Row],[Оценка Y]])^2</f>
        <v>140.19859899773434</v>
      </c>
    </row>
    <row r="8" spans="1:13" x14ac:dyDescent="0.35">
      <c r="A8" s="9">
        <v>72.730999999999995</v>
      </c>
      <c r="B8" s="9">
        <v>72.61</v>
      </c>
      <c r="C8" s="9">
        <f>Таблица35[[#This Row],[Цена USD_RUB (y)]]-$J$1</f>
        <v>7.9422149051490152</v>
      </c>
      <c r="D8" s="9">
        <f>Таблица35[[#This Row],[Цена нефти Brent (x)]]-$J$2</f>
        <v>14.702303523035226</v>
      </c>
      <c r="E8" s="9">
        <f>Таблица35[[#This Row],[Yi-Ymean]]*Таблица35[[#This Row],[Xi-Xmean]]</f>
        <v>116.76885418067525</v>
      </c>
      <c r="F8" s="9">
        <f>Таблица35[[#This Row],[Xi-Xmean]]^2</f>
        <v>216.15772888345404</v>
      </c>
      <c r="G8" s="19">
        <f>$J$5+$J$4*Таблица35[[#This Row],[Цена нефти Brent (x)]]+$J$6</f>
        <v>61.418415748711816</v>
      </c>
      <c r="H8" s="19">
        <f>(Таблица35[[#This Row],[Цена USD_RUB (y)]]-Таблица35[[#This Row],[Оценка Y]])^2</f>
        <v>127.97456244249332</v>
      </c>
    </row>
    <row r="9" spans="1:13" x14ac:dyDescent="0.35">
      <c r="A9" s="9">
        <v>73.550299999999993</v>
      </c>
      <c r="B9" s="9">
        <v>72.7</v>
      </c>
      <c r="C9" s="9">
        <f>Таблица35[[#This Row],[Цена USD_RUB (y)]]-$J$1</f>
        <v>8.7615149051490135</v>
      </c>
      <c r="D9" s="9">
        <f>Таблица35[[#This Row],[Цена нефти Brent (x)]]-$J$2</f>
        <v>14.79230352303523</v>
      </c>
      <c r="E9" s="9">
        <f>Таблица35[[#This Row],[Yi-Ymean]]*Таблица35[[#This Row],[Xi-Xmean]]</f>
        <v>129.60298779856143</v>
      </c>
      <c r="F9" s="9">
        <f>Таблица35[[#This Row],[Xi-Xmean]]^2</f>
        <v>218.81224351760048</v>
      </c>
      <c r="G9" s="19">
        <f>$J$5+$J$4*Таблица35[[#This Row],[Цена нефти Brent (x)]]+$J$6</f>
        <v>61.397784067378524</v>
      </c>
      <c r="H9" s="19">
        <f>(Таблица35[[#This Row],[Цена USD_RUB (y)]]-Таблица35[[#This Row],[Оценка Y]])^2</f>
        <v>147.68364349261864</v>
      </c>
    </row>
    <row r="10" spans="1:13" x14ac:dyDescent="0.35">
      <c r="A10" s="9">
        <v>74.264600000000002</v>
      </c>
      <c r="B10" s="9">
        <v>65.180000000000007</v>
      </c>
      <c r="C10" s="9">
        <f>Таблица35[[#This Row],[Цена USD_RUB (y)]]-$J$1</f>
        <v>9.4758149051490221</v>
      </c>
      <c r="D10" s="9">
        <f>Таблица35[[#This Row],[Цена нефти Brent (x)]]-$J$2</f>
        <v>7.2723035230352338</v>
      </c>
      <c r="E10" s="9">
        <f>Таблица35[[#This Row],[Yi-Ymean]]*Таблица35[[#This Row],[Xi-Xmean]]</f>
        <v>68.91100211834501</v>
      </c>
      <c r="F10" s="9">
        <f>Таблица35[[#This Row],[Xi-Xmean]]^2</f>
        <v>52.886398531150675</v>
      </c>
      <c r="G10" s="19">
        <f>$J$5+$J$4*Таблица35[[#This Row],[Цена нефти Brent (x)]]+$J$6</f>
        <v>63.121675663226497</v>
      </c>
      <c r="H10" s="19">
        <f>(Таблица35[[#This Row],[Цена USD_RUB (y)]]-Таблица35[[#This Row],[Оценка Y]])^2</f>
        <v>124.16476277505923</v>
      </c>
    </row>
    <row r="11" spans="1:13" x14ac:dyDescent="0.35">
      <c r="A11" s="9">
        <v>73.219300000000004</v>
      </c>
      <c r="B11" s="9">
        <v>70.59</v>
      </c>
      <c r="C11" s="9">
        <f>Таблица35[[#This Row],[Цена USD_RUB (y)]]-$J$1</f>
        <v>8.4305149051490247</v>
      </c>
      <c r="D11" s="9">
        <f>Таблица35[[#This Row],[Цена нефти Brent (x)]]-$J$2</f>
        <v>12.68230352303523</v>
      </c>
      <c r="E11" s="9">
        <f>Таблица35[[#This Row],[Yi-Ymean]]*Таблица35[[#This Row],[Xi-Xmean]]</f>
        <v>106.9183488825725</v>
      </c>
      <c r="F11" s="9">
        <f>Таблица35[[#This Row],[Xi-Xmean]]^2</f>
        <v>160.84082265039183</v>
      </c>
      <c r="G11" s="19">
        <f>$J$5+$J$4*Таблица35[[#This Row],[Цена нефти Brent (x)]]+$J$6</f>
        <v>61.881482374192252</v>
      </c>
      <c r="H11" s="19">
        <f>(Таблица35[[#This Row],[Цена USD_RUB (y)]]-Таблица35[[#This Row],[Оценка Y]])^2</f>
        <v>128.54610851607691</v>
      </c>
    </row>
    <row r="12" spans="1:13" x14ac:dyDescent="0.35">
      <c r="A12" s="9">
        <v>73.4602</v>
      </c>
      <c r="B12" s="9">
        <v>70.7</v>
      </c>
      <c r="C12" s="9">
        <f>Таблица35[[#This Row],[Цена USD_RUB (y)]]-$J$1</f>
        <v>8.671414905149021</v>
      </c>
      <c r="D12" s="9">
        <f>Таблица35[[#This Row],[Цена нефти Brent (x)]]-$J$2</f>
        <v>12.79230352303523</v>
      </c>
      <c r="E12" s="9">
        <f>Таблица35[[#This Row],[Yi-Ymean]]*Таблица35[[#This Row],[Xi-Xmean]]</f>
        <v>110.92737144083803</v>
      </c>
      <c r="F12" s="9">
        <f>Таблица35[[#This Row],[Xi-Xmean]]^2</f>
        <v>163.64302942545956</v>
      </c>
      <c r="G12" s="19">
        <f>$J$5+$J$4*Таблица35[[#This Row],[Цена нефти Brent (x)]]+$J$6</f>
        <v>61.856265874784903</v>
      </c>
      <c r="H12" s="19">
        <f>(Таблица35[[#This Row],[Цена USD_RUB (y)]]-Таблица35[[#This Row],[Оценка Y]])^2</f>
        <v>134.65128718233146</v>
      </c>
    </row>
    <row r="13" spans="1:13" x14ac:dyDescent="0.35">
      <c r="A13" s="9">
        <v>73.140900000000002</v>
      </c>
      <c r="B13" s="9">
        <v>76.33</v>
      </c>
      <c r="C13" s="9">
        <f>Таблица35[[#This Row],[Цена USD_RUB (y)]]-$J$1</f>
        <v>8.3521149051490227</v>
      </c>
      <c r="D13" s="9">
        <f>Таблица35[[#This Row],[Цена нефти Brent (x)]]-$J$2</f>
        <v>18.422303523035225</v>
      </c>
      <c r="E13" s="9">
        <f>Таблица35[[#This Row],[Yi-Ymean]]*Таблица35[[#This Row],[Xi-Xmean]]</f>
        <v>153.86519584192186</v>
      </c>
      <c r="F13" s="9">
        <f>Таблица35[[#This Row],[Xi-Xmean]]^2</f>
        <v>339.38126709483606</v>
      </c>
      <c r="G13" s="19">
        <f>$J$5+$J$4*Таблица35[[#This Row],[Цена нефти Brent (x)]]+$J$6</f>
        <v>60.565639586935959</v>
      </c>
      <c r="H13" s="19">
        <f>(Таблица35[[#This Row],[Цена USD_RUB (y)]]-Таблица35[[#This Row],[Оценка Y]])^2</f>
        <v>158.13717445637565</v>
      </c>
    </row>
    <row r="14" spans="1:13" x14ac:dyDescent="0.35">
      <c r="A14" s="9">
        <v>73.742599999999996</v>
      </c>
      <c r="B14" s="9">
        <v>74.099999999999994</v>
      </c>
      <c r="C14" s="9">
        <f>Таблица35[[#This Row],[Цена USD_RUB (y)]]-$J$1</f>
        <v>8.9538149051490166</v>
      </c>
      <c r="D14" s="9">
        <f>Таблица35[[#This Row],[Цена нефти Brent (x)]]-$J$2</f>
        <v>16.192303523035221</v>
      </c>
      <c r="E14" s="9">
        <f>Таблица35[[#This Row],[Yi-Ymean]]*Таблица35[[#This Row],[Xi-Xmean]]</f>
        <v>144.9828886332497</v>
      </c>
      <c r="F14" s="9">
        <f>Таблица35[[#This Row],[Xi-Xmean]]^2</f>
        <v>262.19069338209886</v>
      </c>
      <c r="G14" s="19">
        <f>$J$5+$J$4*Таблица35[[#This Row],[Цена нефти Brent (x)]]+$J$6</f>
        <v>61.076846802194069</v>
      </c>
      <c r="H14" s="19">
        <f>(Таблица35[[#This Row],[Цена USD_RUB (y)]]-Таблица35[[#This Row],[Оценка Y]])^2</f>
        <v>160.42130406773106</v>
      </c>
    </row>
    <row r="15" spans="1:13" x14ac:dyDescent="0.35">
      <c r="A15" s="9">
        <v>74.084000000000003</v>
      </c>
      <c r="B15" s="9">
        <v>73.59</v>
      </c>
      <c r="C15" s="9">
        <f>Таблица35[[#This Row],[Цена USD_RUB (y)]]-$J$1</f>
        <v>9.2952149051490238</v>
      </c>
      <c r="D15" s="9">
        <f>Таблица35[[#This Row],[Цена нефти Brent (x)]]-$J$2</f>
        <v>15.68230352303523</v>
      </c>
      <c r="E15" s="9">
        <f>Таблица35[[#This Row],[Yi-Ymean]]*Таблица35[[#This Row],[Xi-Xmean]]</f>
        <v>145.77038145438812</v>
      </c>
      <c r="F15" s="9">
        <f>Таблица35[[#This Row],[Xi-Xmean]]^2</f>
        <v>245.93464378860321</v>
      </c>
      <c r="G15" s="19">
        <f>$J$5+$J$4*Таблица35[[#This Row],[Цена нефти Brent (x)]]+$J$6</f>
        <v>61.193759663082687</v>
      </c>
      <c r="H15" s="19">
        <f>(Таблица35[[#This Row],[Цена USD_RUB (y)]]-Таблица35[[#This Row],[Оценка Y]])^2</f>
        <v>166.15829594349023</v>
      </c>
    </row>
    <row r="16" spans="1:13" x14ac:dyDescent="0.35">
      <c r="A16" s="9">
        <v>74.355500000000006</v>
      </c>
      <c r="B16" s="9">
        <v>75.55</v>
      </c>
      <c r="C16" s="9">
        <f>Таблица35[[#This Row],[Цена USD_RUB (y)]]-$J$1</f>
        <v>9.566714905149027</v>
      </c>
      <c r="D16" s="9">
        <f>Таблица35[[#This Row],[Цена нефти Brent (x)]]-$J$2</f>
        <v>17.642303523035224</v>
      </c>
      <c r="E16" s="9">
        <f>Таблица35[[#This Row],[Yi-Ymean]]*Таблица35[[#This Row],[Xi-Xmean]]</f>
        <v>168.77888807498428</v>
      </c>
      <c r="F16" s="9">
        <f>Таблица35[[#This Row],[Xi-Xmean]]^2</f>
        <v>311.25087359890108</v>
      </c>
      <c r="G16" s="19">
        <f>$J$5+$J$4*Таблица35[[#This Row],[Цена нефти Brent (x)]]+$J$6</f>
        <v>60.744447491824445</v>
      </c>
      <c r="H16" s="19">
        <f>(Таблица35[[#This Row],[Цена USD_RUB (y)]]-Таблица35[[#This Row],[Оценка Y]])^2</f>
        <v>185.26075038031223</v>
      </c>
    </row>
    <row r="17" spans="1:8" x14ac:dyDescent="0.35">
      <c r="A17" s="9">
        <v>73.257000000000005</v>
      </c>
      <c r="B17" s="9">
        <v>76.17</v>
      </c>
      <c r="C17" s="9">
        <f>Таблица35[[#This Row],[Цена USD_RUB (y)]]-$J$1</f>
        <v>8.4682149051490256</v>
      </c>
      <c r="D17" s="9">
        <f>Таблица35[[#This Row],[Цена нефти Brent (x)]]-$J$2</f>
        <v>18.262303523035229</v>
      </c>
      <c r="E17" s="9">
        <f>Таблица35[[#This Row],[Yi-Ymean]]*Таблица35[[#This Row],[Xi-Xmean]]</f>
        <v>154.64911089612249</v>
      </c>
      <c r="F17" s="9">
        <f>Таблица35[[#This Row],[Xi-Xmean]]^2</f>
        <v>333.51172996746493</v>
      </c>
      <c r="G17" s="19">
        <f>$J$5+$J$4*Таблица35[[#This Row],[Цена нефти Brent (x)]]+$J$6</f>
        <v>60.602318131528463</v>
      </c>
      <c r="H17" s="19">
        <f>(Таблица35[[#This Row],[Цена USD_RUB (y)]]-Таблица35[[#This Row],[Оценка Y]])^2</f>
        <v>160.14097319222239</v>
      </c>
    </row>
    <row r="18" spans="1:8" x14ac:dyDescent="0.35">
      <c r="A18" s="9">
        <v>72.204700000000003</v>
      </c>
      <c r="B18" s="9">
        <v>76.180000000000007</v>
      </c>
      <c r="C18" s="9">
        <f>Таблица35[[#This Row],[Цена USD_RUB (y)]]-$J$1</f>
        <v>7.4159149051490232</v>
      </c>
      <c r="D18" s="9">
        <f>Таблица35[[#This Row],[Цена нефти Brent (x)]]-$J$2</f>
        <v>18.272303523035234</v>
      </c>
      <c r="E18" s="9">
        <f>Таблица35[[#This Row],[Yi-Ymean]]*Таблица35[[#This Row],[Xi-Xmean]]</f>
        <v>135.505848047884</v>
      </c>
      <c r="F18" s="9">
        <f>Таблица35[[#This Row],[Xi-Xmean]]^2</f>
        <v>333.8770760379258</v>
      </c>
      <c r="G18" s="19">
        <f>$J$5+$J$4*Таблица35[[#This Row],[Цена нефти Brent (x)]]+$J$6</f>
        <v>60.600025722491438</v>
      </c>
      <c r="H18" s="19">
        <f>(Таблица35[[#This Row],[Цена USD_RUB (y)]]-Таблица35[[#This Row],[Оценка Y]])^2</f>
        <v>134.66846508706894</v>
      </c>
    </row>
    <row r="19" spans="1:8" x14ac:dyDescent="0.35">
      <c r="A19" s="9">
        <v>72.817499999999995</v>
      </c>
      <c r="B19" s="9">
        <v>73.510000000000005</v>
      </c>
      <c r="C19" s="9">
        <f>Таблица35[[#This Row],[Цена USD_RUB (y)]]-$J$1</f>
        <v>8.0287149051490161</v>
      </c>
      <c r="D19" s="9">
        <f>Таблица35[[#This Row],[Цена нефти Brent (x)]]-$J$2</f>
        <v>15.602303523035232</v>
      </c>
      <c r="E19" s="9">
        <f>Таблица35[[#This Row],[Yi-Ymean]]*Таблица35[[#This Row],[Xi-Xmean]]</f>
        <v>125.26644685005198</v>
      </c>
      <c r="F19" s="9">
        <f>Таблица35[[#This Row],[Xi-Xmean]]^2</f>
        <v>243.4318752249176</v>
      </c>
      <c r="G19" s="19">
        <f>$J$5+$J$4*Таблица35[[#This Row],[Цена нефти Brent (x)]]+$J$6</f>
        <v>61.212098935378947</v>
      </c>
      <c r="H19" s="19">
        <f>(Таблица35[[#This Row],[Цена USD_RUB (y)]]-Таблица35[[#This Row],[Оценка Y]])^2</f>
        <v>134.68533387070738</v>
      </c>
    </row>
    <row r="20" spans="1:8" x14ac:dyDescent="0.35">
      <c r="A20" s="9">
        <v>72.1126</v>
      </c>
      <c r="B20" s="9">
        <v>72.69</v>
      </c>
      <c r="C20" s="9">
        <f>Таблица35[[#This Row],[Цена USD_RUB (y)]]-$J$1</f>
        <v>7.3238149051490211</v>
      </c>
      <c r="D20" s="9">
        <f>Таблица35[[#This Row],[Цена нефти Brent (x)]]-$J$2</f>
        <v>14.782303523035225</v>
      </c>
      <c r="E20" s="9">
        <f>Таблица35[[#This Row],[Yi-Ymean]]*Таблица35[[#This Row],[Xi-Xmean]]</f>
        <v>108.26285487444227</v>
      </c>
      <c r="F20" s="9">
        <f>Таблица35[[#This Row],[Xi-Xmean]]^2</f>
        <v>218.51649744713961</v>
      </c>
      <c r="G20" s="19">
        <f>$J$5+$J$4*Таблица35[[#This Row],[Цена нефти Brent (x)]]+$J$6</f>
        <v>61.400076476415563</v>
      </c>
      <c r="H20" s="19">
        <f>(Таблица35[[#This Row],[Цена USD_RUB (y)]]-Таблица35[[#This Row],[Оценка Y]])^2</f>
        <v>114.75816024334992</v>
      </c>
    </row>
    <row r="21" spans="1:8" x14ac:dyDescent="0.35">
      <c r="A21" s="9">
        <v>72.787800000000004</v>
      </c>
      <c r="B21" s="9">
        <v>71.89</v>
      </c>
      <c r="C21" s="9">
        <f>Таблица35[[#This Row],[Цена USD_RUB (y)]]-$J$1</f>
        <v>7.9990149051490249</v>
      </c>
      <c r="D21" s="9">
        <f>Таблица35[[#This Row],[Цена нефти Brent (x)]]-$J$2</f>
        <v>13.982303523035227</v>
      </c>
      <c r="E21" s="9">
        <f>Таблица35[[#This Row],[Yi-Ymean]]*Таблица35[[#This Row],[Xi-Xmean]]</f>
        <v>111.8446542890765</v>
      </c>
      <c r="F21" s="9">
        <f>Таблица35[[#This Row],[Xi-Xmean]]^2</f>
        <v>195.50481181028334</v>
      </c>
      <c r="G21" s="19">
        <f>$J$5+$J$4*Таблица35[[#This Row],[Цена нефти Brent (x)]]+$J$6</f>
        <v>61.583469199378115</v>
      </c>
      <c r="H21" s="19">
        <f>(Таблица35[[#This Row],[Цена USD_RUB (y)]]-Таблица35[[#This Row],[Оценка Y]])^2</f>
        <v>125.53702868976434</v>
      </c>
    </row>
    <row r="22" spans="1:8" x14ac:dyDescent="0.35">
      <c r="A22" s="9">
        <v>73.164599999999993</v>
      </c>
      <c r="B22" s="9">
        <v>69.63</v>
      </c>
      <c r="C22" s="9">
        <f>Таблица35[[#This Row],[Цена USD_RUB (y)]]-$J$1</f>
        <v>8.3758149051490136</v>
      </c>
      <c r="D22" s="9">
        <f>Таблица35[[#This Row],[Цена нефти Brent (x)]]-$J$2</f>
        <v>11.722303523035222</v>
      </c>
      <c r="E22" s="9">
        <f>Таблица35[[#This Row],[Yi-Ymean]]*Таблица35[[#This Row],[Xi-Xmean]]</f>
        <v>98.183844570919206</v>
      </c>
      <c r="F22" s="9">
        <f>Таблица35[[#This Row],[Xi-Xmean]]^2</f>
        <v>137.412399886164</v>
      </c>
      <c r="G22" s="19">
        <f>$J$5+$J$4*Таблица35[[#This Row],[Цена нефти Brent (x)]]+$J$6</f>
        <v>62.101553641747316</v>
      </c>
      <c r="H22" s="19">
        <f>(Таблица35[[#This Row],[Цена USD_RUB (y)]]-Таблица35[[#This Row],[Оценка Y]])^2</f>
        <v>122.39099472484783</v>
      </c>
    </row>
    <row r="23" spans="1:8" x14ac:dyDescent="0.35">
      <c r="A23" s="9">
        <v>73.622200000000007</v>
      </c>
      <c r="B23" s="9">
        <v>66.44</v>
      </c>
      <c r="C23" s="9">
        <f>Таблица35[[#This Row],[Цена USD_RUB (y)]]-$J$1</f>
        <v>8.8334149051490272</v>
      </c>
      <c r="D23" s="9">
        <f>Таблица35[[#This Row],[Цена нефти Brent (x)]]-$J$2</f>
        <v>8.5323035230352247</v>
      </c>
      <c r="E23" s="9">
        <f>Таблица35[[#This Row],[Yi-Ymean]]*Таблица35[[#This Row],[Xi-Xmean]]</f>
        <v>75.369377115634904</v>
      </c>
      <c r="F23" s="9">
        <f>Таблица35[[#This Row],[Xi-Xmean]]^2</f>
        <v>72.800203409199312</v>
      </c>
      <c r="G23" s="19">
        <f>$J$5+$J$4*Таблица35[[#This Row],[Цена нефти Brent (x)]]+$J$6</f>
        <v>62.832832124560483</v>
      </c>
      <c r="H23" s="19">
        <f>(Таблица35[[#This Row],[Цена USD_RUB (y)]]-Таблица35[[#This Row],[Оценка Y]])^2</f>
        <v>116.41045915156639</v>
      </c>
    </row>
    <row r="24" spans="1:8" x14ac:dyDescent="0.35">
      <c r="A24" s="9">
        <v>74.007900000000006</v>
      </c>
      <c r="B24" s="9">
        <v>68.709999999999994</v>
      </c>
      <c r="C24" s="9">
        <f>Таблица35[[#This Row],[Цена USD_RUB (y)]]-$J$1</f>
        <v>9.2191149051490271</v>
      </c>
      <c r="D24" s="9">
        <f>Таблица35[[#This Row],[Цена нефти Brent (x)]]-$J$2</f>
        <v>10.802303523035221</v>
      </c>
      <c r="E24" s="9">
        <f>Таблица35[[#This Row],[Yi-Ymean]]*Таблица35[[#This Row],[Xi-Xmean]]</f>
        <v>99.587677419157856</v>
      </c>
      <c r="F24" s="9">
        <f>Таблица35[[#This Row],[Xi-Xmean]]^2</f>
        <v>116.68976140377914</v>
      </c>
      <c r="G24" s="19">
        <f>$J$5+$J$4*Таблица35[[#This Row],[Цена нефти Brent (x)]]+$J$6</f>
        <v>62.312455273154249</v>
      </c>
      <c r="H24" s="19">
        <f>(Таблица35[[#This Row],[Цена USD_RUB (y)]]-Таблица35[[#This Row],[Оценка Y]])^2</f>
        <v>136.78342735870422</v>
      </c>
    </row>
    <row r="25" spans="1:8" x14ac:dyDescent="0.35">
      <c r="A25" s="9">
        <v>73.795500000000004</v>
      </c>
      <c r="B25" s="9">
        <v>68.28</v>
      </c>
      <c r="C25" s="9">
        <f>Таблица35[[#This Row],[Цена USD_RUB (y)]]-$J$1</f>
        <v>9.0067149051490247</v>
      </c>
      <c r="D25" s="9">
        <f>Таблица35[[#This Row],[Цена нефти Brent (x)]]-$J$2</f>
        <v>10.372303523035228</v>
      </c>
      <c r="E25" s="9">
        <f>Таблица35[[#This Row],[Yi-Ymean]]*Таблица35[[#This Row],[Xi-Xmean]]</f>
        <v>93.42038074165113</v>
      </c>
      <c r="F25" s="9">
        <f>Таблица35[[#This Row],[Xi-Xmean]]^2</f>
        <v>107.58468037396901</v>
      </c>
      <c r="G25" s="19">
        <f>$J$5+$J$4*Таблица35[[#This Row],[Цена нефти Brent (x)]]+$J$6</f>
        <v>62.411028861746615</v>
      </c>
      <c r="H25" s="19">
        <f>(Таблица35[[#This Row],[Цена USD_RUB (y)]]-Таблица35[[#This Row],[Оценка Y]])^2</f>
        <v>129.6061830977244</v>
      </c>
    </row>
    <row r="26" spans="1:8" x14ac:dyDescent="0.35">
      <c r="A26" s="9">
        <v>75.207300000000004</v>
      </c>
      <c r="B26" s="9">
        <v>67.25</v>
      </c>
      <c r="C26" s="9">
        <f>Таблица35[[#This Row],[Цена USD_RUB (y)]]-$J$1</f>
        <v>10.418514905149024</v>
      </c>
      <c r="D26" s="9">
        <f>Таблица35[[#This Row],[Цена нефти Brent (x)]]-$J$2</f>
        <v>9.3423035230352269</v>
      </c>
      <c r="E26" s="9">
        <f>Таблица35[[#This Row],[Yi-Ymean]]*Таблица35[[#This Row],[Xi-Xmean]]</f>
        <v>97.332928503168759</v>
      </c>
      <c r="F26" s="9">
        <f>Таблица35[[#This Row],[Xi-Xmean]]^2</f>
        <v>87.278635116516412</v>
      </c>
      <c r="G26" s="19">
        <f>$J$5+$J$4*Таблица35[[#This Row],[Цена нефти Brent (x)]]+$J$6</f>
        <v>62.647146992560906</v>
      </c>
      <c r="H26" s="19">
        <f>(Таблица35[[#This Row],[Цена USD_RUB (y)]]-Таблица35[[#This Row],[Оценка Y]])^2</f>
        <v>157.75744357028142</v>
      </c>
    </row>
    <row r="27" spans="1:8" x14ac:dyDescent="0.35">
      <c r="A27" s="9">
        <v>74.980599999999995</v>
      </c>
      <c r="B27" s="9">
        <v>66.11</v>
      </c>
      <c r="C27" s="9">
        <f>Таблица35[[#This Row],[Цена USD_RUB (y)]]-$J$1</f>
        <v>10.191814905149016</v>
      </c>
      <c r="D27" s="9">
        <f>Таблица35[[#This Row],[Цена нефти Brent (x)]]-$J$2</f>
        <v>8.2023035230352264</v>
      </c>
      <c r="E27" s="9">
        <f>Таблица35[[#This Row],[Yi-Ymean]]*Таблица35[[#This Row],[Xi-Xmean]]</f>
        <v>83.596359302626709</v>
      </c>
      <c r="F27" s="9">
        <f>Таблица35[[#This Row],[Xi-Xmean]]^2</f>
        <v>67.277783083996084</v>
      </c>
      <c r="G27" s="19">
        <f>$J$5+$J$4*Таблица35[[#This Row],[Цена нефти Brent (x)]]+$J$6</f>
        <v>62.908481622782531</v>
      </c>
      <c r="H27" s="19">
        <f>(Таблица35[[#This Row],[Цена USD_RUB (y)]]-Таблица35[[#This Row],[Оценка Y]])^2</f>
        <v>145.7360421135516</v>
      </c>
    </row>
    <row r="28" spans="1:8" x14ac:dyDescent="0.35">
      <c r="A28" s="9">
        <v>75.826800000000006</v>
      </c>
      <c r="B28" s="9">
        <v>66.77</v>
      </c>
      <c r="C28" s="9">
        <f>Таблица35[[#This Row],[Цена USD_RUB (y)]]-$J$1</f>
        <v>11.038014905149026</v>
      </c>
      <c r="D28" s="9">
        <f>Таблица35[[#This Row],[Цена нефти Brent (x)]]-$J$2</f>
        <v>8.862303523035223</v>
      </c>
      <c r="E28" s="9">
        <f>Таблица35[[#This Row],[Yi-Ymean]]*Таблица35[[#This Row],[Xi-Xmean]]</f>
        <v>97.822238381217517</v>
      </c>
      <c r="F28" s="9">
        <f>Таблица35[[#This Row],[Xi-Xmean]]^2</f>
        <v>78.540423734402523</v>
      </c>
      <c r="G28" s="19">
        <f>$J$5+$J$4*Таблица35[[#This Row],[Цена нефти Brent (x)]]+$J$6</f>
        <v>62.757182626338434</v>
      </c>
      <c r="H28" s="19">
        <f>(Таблица35[[#This Row],[Цена USD_RUB (y)]]-Таблица35[[#This Row],[Оценка Y]])^2</f>
        <v>170.8148982939164</v>
      </c>
    </row>
    <row r="29" spans="1:8" x14ac:dyDescent="0.35">
      <c r="A29" s="9">
        <v>77.3964</v>
      </c>
      <c r="B29" s="9">
        <v>62.95</v>
      </c>
      <c r="C29" s="9">
        <f>Таблица35[[#This Row],[Цена USD_RUB (y)]]-$J$1</f>
        <v>12.607614905149021</v>
      </c>
      <c r="D29" s="9">
        <f>Таблица35[[#This Row],[Цена нефти Brent (x)]]-$J$2</f>
        <v>5.0423035230352298</v>
      </c>
      <c r="E29" s="9">
        <f>Таблица35[[#This Row],[Yi-Ymean]]*Таблица35[[#This Row],[Xi-Xmean]]</f>
        <v>63.571421053304377</v>
      </c>
      <c r="F29" s="9">
        <f>Таблица35[[#This Row],[Xi-Xmean]]^2</f>
        <v>25.424824818413491</v>
      </c>
      <c r="G29" s="19">
        <f>$J$5+$J$4*Таблица35[[#This Row],[Цена нефти Brent (x)]]+$J$6</f>
        <v>63.632882878484608</v>
      </c>
      <c r="H29" s="19">
        <f>(Таблица35[[#This Row],[Цена USD_RUB (y)]]-Таблица35[[#This Row],[Оценка Y]])^2</f>
        <v>189.43440355424733</v>
      </c>
    </row>
    <row r="30" spans="1:8" x14ac:dyDescent="0.35">
      <c r="A30" s="9">
        <v>76.516000000000005</v>
      </c>
      <c r="B30" s="9">
        <v>64.86</v>
      </c>
      <c r="C30" s="9">
        <f>Таблица35[[#This Row],[Цена USD_RUB (y)]]-$J$1</f>
        <v>11.727214905149026</v>
      </c>
      <c r="D30" s="9">
        <f>Таблица35[[#This Row],[Цена нефти Brent (x)]]-$J$2</f>
        <v>6.9523035230352264</v>
      </c>
      <c r="E30" s="9">
        <f>Таблица35[[#This Row],[Yi-Ymean]]*Таблица35[[#This Row],[Xi-Xmean]]</f>
        <v>81.531157500458789</v>
      </c>
      <c r="F30" s="9">
        <f>Таблица35[[#This Row],[Xi-Xmean]]^2</f>
        <v>48.334524276408018</v>
      </c>
      <c r="G30" s="19">
        <f>$J$5+$J$4*Таблица35[[#This Row],[Цена нефти Brent (x)]]+$J$6</f>
        <v>63.195032752411521</v>
      </c>
      <c r="H30" s="19">
        <f>(Таблица35[[#This Row],[Цена USD_RUB (y)]]-Таблица35[[#This Row],[Оценка Y]])^2</f>
        <v>177.44816841132513</v>
      </c>
    </row>
    <row r="31" spans="1:8" x14ac:dyDescent="0.35">
      <c r="A31" s="9">
        <v>75.663300000000007</v>
      </c>
      <c r="B31" s="9">
        <v>64.569999999999993</v>
      </c>
      <c r="C31" s="9">
        <f>Таблица35[[#This Row],[Цена USD_RUB (y)]]-$J$1</f>
        <v>10.874514905149027</v>
      </c>
      <c r="D31" s="9">
        <f>Таблица35[[#This Row],[Цена нефти Brent (x)]]-$J$2</f>
        <v>6.6623035230352201</v>
      </c>
      <c r="E31" s="9">
        <f>Таблица35[[#This Row],[Yi-Ymean]]*Таблица35[[#This Row],[Xi-Xmean]]</f>
        <v>72.449318963873381</v>
      </c>
      <c r="F31" s="9">
        <f>Таблица35[[#This Row],[Xi-Xmean]]^2</f>
        <v>44.386288233047509</v>
      </c>
      <c r="G31" s="19">
        <f>$J$5+$J$4*Таблица35[[#This Row],[Цена нефти Brent (x)]]+$J$6</f>
        <v>63.261512614485447</v>
      </c>
      <c r="H31" s="19">
        <f>(Таблица35[[#This Row],[Цена USD_RUB (y)]]-Таблица35[[#This Row],[Оценка Y]])^2</f>
        <v>153.80433035550806</v>
      </c>
    </row>
    <row r="32" spans="1:8" x14ac:dyDescent="0.35">
      <c r="A32" s="9">
        <v>74.121300000000005</v>
      </c>
      <c r="B32" s="9">
        <v>64.53</v>
      </c>
      <c r="C32" s="9">
        <f>Таблица35[[#This Row],[Цена USD_RUB (y)]]-$J$1</f>
        <v>9.3325149051490257</v>
      </c>
      <c r="D32" s="9">
        <f>Таблица35[[#This Row],[Цена нефти Brent (x)]]-$J$2</f>
        <v>6.6223035230352281</v>
      </c>
      <c r="E32" s="9">
        <f>Таблица35[[#This Row],[Yi-Ymean]]*Таблица35[[#This Row],[Xi-Xmean]]</f>
        <v>61.80274633514717</v>
      </c>
      <c r="F32" s="9">
        <f>Таблица35[[#This Row],[Xi-Xmean]]^2</f>
        <v>43.854903951204797</v>
      </c>
      <c r="G32" s="19">
        <f>$J$5+$J$4*Таблица35[[#This Row],[Цена нефти Brent (x)]]+$J$6</f>
        <v>63.27068225063357</v>
      </c>
      <c r="H32" s="19">
        <f>(Таблица35[[#This Row],[Цена USD_RUB (y)]]-Таблица35[[#This Row],[Оценка Y]])^2</f>
        <v>117.73590554286592</v>
      </c>
    </row>
    <row r="33" spans="1:8" x14ac:dyDescent="0.35">
      <c r="A33" s="9">
        <v>73.333500000000001</v>
      </c>
      <c r="B33" s="9">
        <v>69.22</v>
      </c>
      <c r="C33" s="9">
        <f>Таблица35[[#This Row],[Цена USD_RUB (y)]]-$J$1</f>
        <v>8.5447149051490214</v>
      </c>
      <c r="D33" s="9">
        <f>Таблица35[[#This Row],[Цена нефти Brent (x)]]-$J$2</f>
        <v>11.312303523035226</v>
      </c>
      <c r="E33" s="9">
        <f>Таблица35[[#This Row],[Yi-Ymean]]*Таблица35[[#This Row],[Xi-Xmean]]</f>
        <v>96.660408524848876</v>
      </c>
      <c r="F33" s="9">
        <f>Таблица35[[#This Row],[Xi-Xmean]]^2</f>
        <v>127.96821099727518</v>
      </c>
      <c r="G33" s="19">
        <f>$J$5+$J$4*Таблица35[[#This Row],[Цена нефти Brent (x)]]+$J$6</f>
        <v>62.195542412265624</v>
      </c>
      <c r="H33" s="19">
        <f>(Таблица35[[#This Row],[Цена USD_RUB (y)]]-Таблица35[[#This Row],[Оценка Y]])^2</f>
        <v>124.05409922616978</v>
      </c>
    </row>
    <row r="34" spans="1:8" x14ac:dyDescent="0.35">
      <c r="A34" s="9">
        <v>74.228700000000003</v>
      </c>
      <c r="B34" s="9">
        <v>69.36</v>
      </c>
      <c r="C34" s="9">
        <f>Таблица35[[#This Row],[Цена USD_RUB (y)]]-$J$1</f>
        <v>9.4399149051490241</v>
      </c>
      <c r="D34" s="9">
        <f>Таблица35[[#This Row],[Цена нефти Brent (x)]]-$J$2</f>
        <v>11.452303523035226</v>
      </c>
      <c r="E34" s="9">
        <f>Таблица35[[#This Row],[Yi-Ymean]]*Таблица35[[#This Row],[Xi-Xmean]]</f>
        <v>108.10877072539091</v>
      </c>
      <c r="F34" s="9">
        <f>Таблица35[[#This Row],[Xi-Xmean]]^2</f>
        <v>131.15525598372506</v>
      </c>
      <c r="G34" s="19">
        <f>$J$5+$J$4*Таблица35[[#This Row],[Цена нефти Brent (x)]]+$J$6</f>
        <v>62.163448685747177</v>
      </c>
      <c r="H34" s="19">
        <f>(Таблица35[[#This Row],[Цена USD_RUB (y)]]-Таблица35[[#This Row],[Оценка Y]])^2</f>
        <v>145.57028927607956</v>
      </c>
    </row>
    <row r="35" spans="1:8" x14ac:dyDescent="0.35">
      <c r="A35" s="9">
        <v>74.619600000000005</v>
      </c>
      <c r="B35" s="9">
        <v>66.13</v>
      </c>
      <c r="C35" s="9">
        <f>Таблица35[[#This Row],[Цена USD_RUB (y)]]-$J$1</f>
        <v>9.8308149051490261</v>
      </c>
      <c r="D35" s="9">
        <f>Таблица35[[#This Row],[Цена нефти Brent (x)]]-$J$2</f>
        <v>8.2223035230352224</v>
      </c>
      <c r="E35" s="9">
        <f>Таблица35[[#This Row],[Yi-Ymean]]*Таблица35[[#This Row],[Xi-Xmean]]</f>
        <v>80.831944028914009</v>
      </c>
      <c r="F35" s="9">
        <f>Таблица35[[#This Row],[Xi-Xmean]]^2</f>
        <v>67.606275224917425</v>
      </c>
      <c r="G35" s="19">
        <f>$J$5+$J$4*Таблица35[[#This Row],[Цена нефти Brent (x)]]+$J$6</f>
        <v>62.903896804708474</v>
      </c>
      <c r="H35" s="19">
        <f>(Таблица35[[#This Row],[Цена USD_RUB (y)]]-Таблица35[[#This Row],[Оценка Y]])^2</f>
        <v>137.25770136016422</v>
      </c>
    </row>
    <row r="36" spans="1:8" x14ac:dyDescent="0.35">
      <c r="A36" s="9">
        <v>74.111599999999996</v>
      </c>
      <c r="B36" s="9">
        <v>62.91</v>
      </c>
      <c r="C36" s="9">
        <f>Таблица35[[#This Row],[Цена USD_RUB (y)]]-$J$1</f>
        <v>9.3228149051490163</v>
      </c>
      <c r="D36" s="9">
        <f>Таблица35[[#This Row],[Цена нефти Brent (x)]]-$J$2</f>
        <v>5.0023035230352235</v>
      </c>
      <c r="E36" s="9">
        <f>Таблица35[[#This Row],[Yi-Ymean]]*Таблица35[[#This Row],[Xi-Xmean]]</f>
        <v>46.635549844632216</v>
      </c>
      <c r="F36" s="9">
        <f>Таблица35[[#This Row],[Xi-Xmean]]^2</f>
        <v>25.023040536570608</v>
      </c>
      <c r="G36" s="19">
        <f>$J$5+$J$4*Таблица35[[#This Row],[Цена нефти Brent (x)]]+$J$6</f>
        <v>63.642052514632738</v>
      </c>
      <c r="H36" s="19">
        <f>(Таблица35[[#This Row],[Цена USD_RUB (y)]]-Таблица35[[#This Row],[Оценка Y]])^2</f>
        <v>109.61142454835988</v>
      </c>
    </row>
    <row r="37" spans="1:8" x14ac:dyDescent="0.35">
      <c r="A37" s="9">
        <v>73.711399999999998</v>
      </c>
      <c r="B37" s="9">
        <v>62.43</v>
      </c>
      <c r="C37" s="9">
        <f>Таблица35[[#This Row],[Цена USD_RUB (y)]]-$J$1</f>
        <v>8.9226149051490182</v>
      </c>
      <c r="D37" s="9">
        <f>Таблица35[[#This Row],[Цена нефти Brent (x)]]-$J$2</f>
        <v>4.5223035230352266</v>
      </c>
      <c r="E37" s="9">
        <f>Таблица35[[#This Row],[Yi-Ymean]]*Таблица35[[#This Row],[Xi-Xmean]]</f>
        <v>40.350772820242028</v>
      </c>
      <c r="F37" s="9">
        <f>Таблица35[[#This Row],[Xi-Xmean]]^2</f>
        <v>20.451229154456822</v>
      </c>
      <c r="G37" s="19">
        <f>$J$5+$J$4*Таблица35[[#This Row],[Цена нефти Brent (x)]]+$J$6</f>
        <v>63.752088148410266</v>
      </c>
      <c r="H37" s="19">
        <f>(Таблица35[[#This Row],[Цена USD_RUB (y)]]-Таблица35[[#This Row],[Оценка Y]])^2</f>
        <v>99.18789255721569</v>
      </c>
    </row>
    <row r="38" spans="1:8" x14ac:dyDescent="0.35">
      <c r="A38" s="9">
        <v>74.652799999999999</v>
      </c>
      <c r="B38" s="9">
        <v>59.34</v>
      </c>
      <c r="C38" s="9">
        <f>Таблица35[[#This Row],[Цена USD_RUB (y)]]-$J$1</f>
        <v>9.8640149051490198</v>
      </c>
      <c r="D38" s="9">
        <f>Таблица35[[#This Row],[Цена нефти Brent (x)]]-$J$2</f>
        <v>1.4323035230352303</v>
      </c>
      <c r="E38" s="9">
        <f>Таблица35[[#This Row],[Yi-Ymean]]*Таблица35[[#This Row],[Xi-Xmean]]</f>
        <v>14.128263299916965</v>
      </c>
      <c r="F38" s="9">
        <f>Таблица35[[#This Row],[Xi-Xmean]]^2</f>
        <v>2.0514933820991326</v>
      </c>
      <c r="G38" s="19">
        <f>$J$5+$J$4*Таблица35[[#This Row],[Цена нефти Brent (x)]]+$J$6</f>
        <v>64.460442540853109</v>
      </c>
      <c r="H38" s="19">
        <f>(Таблица35[[#This Row],[Цена USD_RUB (y)]]-Таблица35[[#This Row],[Оценка Y]])^2</f>
        <v>103.88415057502726</v>
      </c>
    </row>
    <row r="39" spans="1:8" x14ac:dyDescent="0.35">
      <c r="A39" s="9">
        <v>75.740399999999994</v>
      </c>
      <c r="B39" s="9">
        <v>55.88</v>
      </c>
      <c r="C39" s="9">
        <f>Таблица35[[#This Row],[Цена USD_RUB (y)]]-$J$1</f>
        <v>10.951614905149015</v>
      </c>
      <c r="D39" s="9">
        <f>Таблица35[[#This Row],[Цена нефти Brent (x)]]-$J$2</f>
        <v>-2.0276964769647705</v>
      </c>
      <c r="E39" s="9">
        <f>Таблица35[[#This Row],[Yi-Ymean]]*Таблица35[[#This Row],[Xi-Xmean]]</f>
        <v>-22.206550960245526</v>
      </c>
      <c r="F39" s="9">
        <f>Таблица35[[#This Row],[Xi-Xmean]]^2</f>
        <v>4.1115530026953424</v>
      </c>
      <c r="G39" s="19">
        <f>$J$5+$J$4*Таблица35[[#This Row],[Цена нефти Brent (x)]]+$J$6</f>
        <v>65.253616067666144</v>
      </c>
      <c r="H39" s="19">
        <f>(Таблица35[[#This Row],[Цена USD_RUB (y)]]-Таблица35[[#This Row],[Оценка Y]])^2</f>
        <v>109.97263724345541</v>
      </c>
    </row>
    <row r="40" spans="1:8" x14ac:dyDescent="0.35">
      <c r="A40" s="9">
        <v>75.289900000000003</v>
      </c>
      <c r="B40" s="9">
        <v>55.41</v>
      </c>
      <c r="C40" s="9">
        <f>Таблица35[[#This Row],[Цена USD_RUB (y)]]-$J$1</f>
        <v>10.501114905149024</v>
      </c>
      <c r="D40" s="9">
        <f>Таблица35[[#This Row],[Цена нефти Brent (x)]]-$J$2</f>
        <v>-2.4976964769647765</v>
      </c>
      <c r="E40" s="9">
        <f>Таблица35[[#This Row],[Yi-Ymean]]*Таблица35[[#This Row],[Xi-Xmean]]</f>
        <v>-26.228597702793021</v>
      </c>
      <c r="F40" s="9">
        <f>Таблица35[[#This Row],[Xi-Xmean]]^2</f>
        <v>6.2384876910422564</v>
      </c>
      <c r="G40" s="19">
        <f>$J$5+$J$4*Таблица35[[#This Row],[Цена нефти Brent (x)]]+$J$6</f>
        <v>65.361359292406647</v>
      </c>
      <c r="H40" s="19">
        <f>(Таблица35[[#This Row],[Цена USD_RUB (y)]]-Таблица35[[#This Row],[Оценка Y]])^2</f>
        <v>98.575920582338384</v>
      </c>
    </row>
    <row r="41" spans="1:8" x14ac:dyDescent="0.35">
      <c r="A41" s="9">
        <v>73.630899999999997</v>
      </c>
      <c r="B41" s="9">
        <v>55.1</v>
      </c>
      <c r="C41" s="9">
        <f>Таблица35[[#This Row],[Цена USD_RUB (y)]]-$J$1</f>
        <v>8.8421149051490175</v>
      </c>
      <c r="D41" s="9">
        <f>Таблица35[[#This Row],[Цена нефти Brent (x)]]-$J$2</f>
        <v>-2.8076964769647716</v>
      </c>
      <c r="E41" s="9">
        <f>Таблица35[[#This Row],[Yi-Ymean]]*Таблица35[[#This Row],[Xi-Xmean]]</f>
        <v>-24.825974868104591</v>
      </c>
      <c r="F41" s="9">
        <f>Таблица35[[#This Row],[Xi-Xmean]]^2</f>
        <v>7.8831595067603901</v>
      </c>
      <c r="G41" s="19">
        <f>$J$5+$J$4*Таблица35[[#This Row],[Цена нефти Brent (x)]]+$J$6</f>
        <v>65.432423972554631</v>
      </c>
      <c r="H41" s="19">
        <f>(Таблица35[[#This Row],[Цена USD_RUB (y)]]-Таблица35[[#This Row],[Оценка Y]])^2</f>
        <v>67.215009172596353</v>
      </c>
    </row>
    <row r="42" spans="1:8" x14ac:dyDescent="0.35">
      <c r="A42" s="9">
        <v>74.163600000000002</v>
      </c>
      <c r="B42" s="9">
        <v>55.99</v>
      </c>
      <c r="C42" s="9">
        <f>Таблица35[[#This Row],[Цена USD_RUB (y)]]-$J$1</f>
        <v>9.374814905149023</v>
      </c>
      <c r="D42" s="9">
        <f>Таблица35[[#This Row],[Цена нефти Brent (x)]]-$J$2</f>
        <v>-1.9176964769647711</v>
      </c>
      <c r="E42" s="9">
        <f>Таблица35[[#This Row],[Yi-Ymean]]*Таблица35[[#This Row],[Xi-Xmean]]</f>
        <v>-17.978049515801107</v>
      </c>
      <c r="F42" s="9">
        <f>Таблица35[[#This Row],[Xi-Xmean]]^2</f>
        <v>3.6775597777630948</v>
      </c>
      <c r="G42" s="19">
        <f>$J$5+$J$4*Таблица35[[#This Row],[Цена нефти Brent (x)]]+$J$6</f>
        <v>65.228399568258794</v>
      </c>
      <c r="H42" s="19">
        <f>(Таблица35[[#This Row],[Цена USD_RUB (y)]]-Таблица35[[#This Row],[Оценка Y]])^2</f>
        <v>79.837806755388272</v>
      </c>
    </row>
    <row r="43" spans="1:8" x14ac:dyDescent="0.35">
      <c r="A43" s="9">
        <v>74.412099999999995</v>
      </c>
      <c r="B43" s="9">
        <v>51.8</v>
      </c>
      <c r="C43" s="9">
        <f>Таблица35[[#This Row],[Цена USD_RUB (y)]]-$J$1</f>
        <v>9.6233149051490159</v>
      </c>
      <c r="D43" s="9">
        <f>Таблица35[[#This Row],[Цена нефти Brent (x)]]-$J$2</f>
        <v>-6.1076964769647759</v>
      </c>
      <c r="E43" s="9">
        <f>Таблица35[[#This Row],[Yi-Ymean]]*Таблица35[[#This Row],[Xi-Xmean]]</f>
        <v>-58.776286542901261</v>
      </c>
      <c r="F43" s="9">
        <f>Таблица35[[#This Row],[Xi-Xmean]]^2</f>
        <v>37.303956254727936</v>
      </c>
      <c r="G43" s="19">
        <f>$J$5+$J$4*Таблица35[[#This Row],[Цена нефти Brent (x)]]+$J$6</f>
        <v>66.188918954775147</v>
      </c>
      <c r="H43" s="19">
        <f>(Таблица35[[#This Row],[Цена USD_RUB (y)]]-Таблица35[[#This Row],[Оценка Y]])^2</f>
        <v>67.620706502545232</v>
      </c>
    </row>
    <row r="44" spans="1:8" x14ac:dyDescent="0.35">
      <c r="A44" s="9">
        <v>74.195599999999999</v>
      </c>
      <c r="B44" s="9">
        <v>51.29</v>
      </c>
      <c r="C44" s="9">
        <f>Таблица35[[#This Row],[Цена USD_RUB (y)]]-$J$1</f>
        <v>9.4068149051490195</v>
      </c>
      <c r="D44" s="9">
        <f>Таблица35[[#This Row],[Цена нефти Brent (x)]]-$J$2</f>
        <v>-6.6176964769647739</v>
      </c>
      <c r="E44" s="9">
        <f>Таблица35[[#This Row],[Yi-Ymean]]*Таблица35[[#This Row],[Xi-Xmean]]</f>
        <v>-62.251445857264393</v>
      </c>
      <c r="F44" s="9">
        <f>Таблица35[[#This Row],[Xi-Xmean]]^2</f>
        <v>43.793906661231979</v>
      </c>
      <c r="G44" s="19">
        <f>$J$5+$J$4*Таблица35[[#This Row],[Цена нефти Brent (x)]]+$J$6</f>
        <v>66.30583181566378</v>
      </c>
      <c r="H44" s="19">
        <f>(Таблица35[[#This Row],[Цена USD_RUB (y)]]-Таблица35[[#This Row],[Оценка Y]])^2</f>
        <v>62.24844200256404</v>
      </c>
    </row>
    <row r="45" spans="1:8" x14ac:dyDescent="0.35">
      <c r="A45" s="9">
        <v>73.347700000000003</v>
      </c>
      <c r="B45" s="9">
        <v>52.26</v>
      </c>
      <c r="C45" s="9">
        <f>Таблица35[[#This Row],[Цена USD_RUB (y)]]-$J$1</f>
        <v>8.5589149051490239</v>
      </c>
      <c r="D45" s="9">
        <f>Таблица35[[#This Row],[Цена нефти Brent (x)]]-$J$2</f>
        <v>-5.6476964769647751</v>
      </c>
      <c r="E45" s="9">
        <f>Таблица35[[#This Row],[Yi-Ymean]]*Таблица35[[#This Row],[Xi-Xmean]]</f>
        <v>-48.338153556451445</v>
      </c>
      <c r="F45" s="9">
        <f>Таблица35[[#This Row],[Xi-Xmean]]^2</f>
        <v>31.896475495920331</v>
      </c>
      <c r="G45" s="19">
        <f>$J$5+$J$4*Таблица35[[#This Row],[Цена нефти Brent (x)]]+$J$6</f>
        <v>66.083468139071684</v>
      </c>
      <c r="H45" s="19">
        <f>(Таблица35[[#This Row],[Цена USD_RUB (y)]]-Таблица35[[#This Row],[Оценка Y]])^2</f>
        <v>52.769064529326116</v>
      </c>
    </row>
    <row r="46" spans="1:8" x14ac:dyDescent="0.35">
      <c r="A46" s="9">
        <v>72.9572</v>
      </c>
      <c r="B46" s="9">
        <v>49.97</v>
      </c>
      <c r="C46" s="9">
        <f>Таблица35[[#This Row],[Цена USD_RUB (y)]]-$J$1</f>
        <v>8.1684149051490209</v>
      </c>
      <c r="D46" s="9">
        <f>Таблица35[[#This Row],[Цена нефти Brent (x)]]-$J$2</f>
        <v>-7.9376964769647742</v>
      </c>
      <c r="E46" s="9">
        <f>Таблица35[[#This Row],[Yi-Ymean]]*Таблица35[[#This Row],[Xi-Xmean]]</f>
        <v>-64.838398214987933</v>
      </c>
      <c r="F46" s="9">
        <f>Таблица35[[#This Row],[Xi-Xmean]]^2</f>
        <v>63.007025360418986</v>
      </c>
      <c r="G46" s="19">
        <f>$J$5+$J$4*Таблица35[[#This Row],[Цена нефти Brent (x)]]+$J$6</f>
        <v>66.608429808551989</v>
      </c>
      <c r="H46" s="19">
        <f>(Таблица35[[#This Row],[Цена USD_RUB (y)]]-Таблица35[[#This Row],[Оценка Y]])^2</f>
        <v>40.30688294381882</v>
      </c>
    </row>
    <row r="47" spans="1:8" x14ac:dyDescent="0.35">
      <c r="A47" s="9">
        <v>74.063400000000001</v>
      </c>
      <c r="B47" s="9">
        <v>49.25</v>
      </c>
      <c r="C47" s="9">
        <f>Таблица35[[#This Row],[Цена USD_RUB (y)]]-$J$1</f>
        <v>9.2746149051490221</v>
      </c>
      <c r="D47" s="9">
        <f>Таблица35[[#This Row],[Цена нефти Brent (x)]]-$J$2</f>
        <v>-8.6576964769647731</v>
      </c>
      <c r="E47" s="9">
        <f>Таблица35[[#This Row],[Yi-Ymean]]*Таблица35[[#This Row],[Xi-Xmean]]</f>
        <v>-80.296800789513668</v>
      </c>
      <c r="F47" s="9">
        <f>Таблица35[[#This Row],[Xi-Xmean]]^2</f>
        <v>74.955708287248243</v>
      </c>
      <c r="G47" s="19">
        <f>$J$5+$J$4*Таблица35[[#This Row],[Цена нефти Brent (x)]]+$J$6</f>
        <v>66.773483259218281</v>
      </c>
      <c r="H47" s="19">
        <f>(Таблица35[[#This Row],[Цена USD_RUB (y)]]-Таблица35[[#This Row],[Оценка Y]])^2</f>
        <v>53.142886087529575</v>
      </c>
    </row>
    <row r="48" spans="1:8" x14ac:dyDescent="0.35">
      <c r="A48" s="9">
        <v>75.860500000000002</v>
      </c>
      <c r="B48" s="9">
        <v>48.18</v>
      </c>
      <c r="C48" s="9">
        <f>Таблица35[[#This Row],[Цена USD_RUB (y)]]-$J$1</f>
        <v>11.071714905149022</v>
      </c>
      <c r="D48" s="9">
        <f>Таблица35[[#This Row],[Цена нефти Brent (x)]]-$J$2</f>
        <v>-9.7276964769647734</v>
      </c>
      <c r="E48" s="9">
        <f>Таблица35[[#This Row],[Yi-Ymean]]*Таблица35[[#This Row],[Xi-Xmean]]</f>
        <v>-107.70228207677651</v>
      </c>
      <c r="F48" s="9">
        <f>Таблица35[[#This Row],[Xi-Xmean]]^2</f>
        <v>94.62807874795287</v>
      </c>
      <c r="G48" s="19">
        <f>$J$5+$J$4*Таблица35[[#This Row],[Цена нефти Brent (x)]]+$J$6</f>
        <v>67.018771026180687</v>
      </c>
      <c r="H48" s="19">
        <f>(Таблица35[[#This Row],[Цена USD_RUB (y)]]-Таблица35[[#This Row],[Оценка Y]])^2</f>
        <v>78.17617124647596</v>
      </c>
    </row>
    <row r="49" spans="1:8" x14ac:dyDescent="0.35">
      <c r="A49" s="9">
        <v>76.192400000000006</v>
      </c>
      <c r="B49" s="9">
        <v>44.96</v>
      </c>
      <c r="C49" s="9">
        <f>Таблица35[[#This Row],[Цена USD_RUB (y)]]-$J$1</f>
        <v>11.403614905149027</v>
      </c>
      <c r="D49" s="9">
        <f>Таблица35[[#This Row],[Цена нефти Brent (x)]]-$J$2</f>
        <v>-12.947696476964772</v>
      </c>
      <c r="E49" s="9">
        <f>Таблица35[[#This Row],[Yi-Ymean]]*Таблица35[[#This Row],[Xi-Xmean]]</f>
        <v>-147.65054453206102</v>
      </c>
      <c r="F49" s="9">
        <f>Таблица35[[#This Row],[Xi-Xmean]]^2</f>
        <v>167.64284405960598</v>
      </c>
      <c r="G49" s="19">
        <f>$J$5+$J$4*Таблица35[[#This Row],[Цена нефти Brent (x)]]+$J$6</f>
        <v>67.756926736104958</v>
      </c>
      <c r="H49" s="19">
        <f>(Таблица35[[#This Row],[Цена USD_RUB (y)]]-Таблица35[[#This Row],[Оценка Y]])^2</f>
        <v>71.157209185888178</v>
      </c>
    </row>
    <row r="50" spans="1:8" x14ac:dyDescent="0.35">
      <c r="A50" s="9">
        <v>77.402299999999997</v>
      </c>
      <c r="B50" s="9">
        <v>42.78</v>
      </c>
      <c r="C50" s="9">
        <f>Таблица35[[#This Row],[Цена USD_RUB (y)]]-$J$1</f>
        <v>12.613514905149017</v>
      </c>
      <c r="D50" s="9">
        <f>Таблица35[[#This Row],[Цена нефти Brent (x)]]-$J$2</f>
        <v>-15.127696476964772</v>
      </c>
      <c r="E50" s="9">
        <f>Таблица35[[#This Row],[Yi-Ymean]]*Таблица35[[#This Row],[Xi-Xmean]]</f>
        <v>-190.81342499276542</v>
      </c>
      <c r="F50" s="9">
        <f>Таблица35[[#This Row],[Xi-Xmean]]^2</f>
        <v>228.84720069917236</v>
      </c>
      <c r="G50" s="19">
        <f>$J$5+$J$4*Таблица35[[#This Row],[Цена нефти Brent (x)]]+$J$6</f>
        <v>68.2566719061779</v>
      </c>
      <c r="H50" s="19">
        <f>(Таблица35[[#This Row],[Цена USD_RUB (y)]]-Таблица35[[#This Row],[Оценка Y]])^2</f>
        <v>83.642513230508001</v>
      </c>
    </row>
    <row r="51" spans="1:8" x14ac:dyDescent="0.35">
      <c r="A51" s="9">
        <v>77.415800000000004</v>
      </c>
      <c r="B51" s="9">
        <v>39.450000000000003</v>
      </c>
      <c r="C51" s="9">
        <f>Таблица35[[#This Row],[Цена USD_RUB (y)]]-$J$1</f>
        <v>12.627014905149025</v>
      </c>
      <c r="D51" s="9">
        <f>Таблица35[[#This Row],[Цена нефти Brent (x)]]-$J$2</f>
        <v>-18.45769647696477</v>
      </c>
      <c r="E51" s="9">
        <f>Таблица35[[#This Row],[Yi-Ymean]]*Таблица35[[#This Row],[Xi-Xmean]]</f>
        <v>-233.06560852935081</v>
      </c>
      <c r="F51" s="9">
        <f>Таблица35[[#This Row],[Xi-Xmean]]^2</f>
        <v>340.68655923575767</v>
      </c>
      <c r="G51" s="19">
        <f>$J$5+$J$4*Таблица35[[#This Row],[Цена нефти Brent (x)]]+$J$6</f>
        <v>69.020044115509521</v>
      </c>
      <c r="H51" s="19">
        <f>(Таблица35[[#This Row],[Цена USD_RUB (y)]]-Таблица35[[#This Row],[Оценка Y]])^2</f>
        <v>70.488716871956584</v>
      </c>
    </row>
    <row r="52" spans="1:8" x14ac:dyDescent="0.35">
      <c r="A52" s="9">
        <v>79.525700000000001</v>
      </c>
      <c r="B52" s="9">
        <v>37.46</v>
      </c>
      <c r="C52" s="9">
        <f>Таблица35[[#This Row],[Цена USD_RUB (y)]]-$J$1</f>
        <v>14.736914905149021</v>
      </c>
      <c r="D52" s="9">
        <f>Таблица35[[#This Row],[Цена нефти Brent (x)]]-$J$2</f>
        <v>-20.447696476964772</v>
      </c>
      <c r="E52" s="9">
        <f>Таблица35[[#This Row],[Yi-Ymean]]*Таблица35[[#This Row],[Xi-Xmean]]</f>
        <v>-301.33596298734528</v>
      </c>
      <c r="F52" s="9">
        <f>Таблица35[[#This Row],[Xi-Xmean]]^2</f>
        <v>418.10829121407755</v>
      </c>
      <c r="G52" s="19">
        <f>$J$5+$J$4*Таблица35[[#This Row],[Цена нефти Brent (x)]]+$J$6</f>
        <v>69.476233513878867</v>
      </c>
      <c r="H52" s="19">
        <f>(Таблица35[[#This Row],[Цена USD_RUB (y)]]-Таблица35[[#This Row],[Оценка Y]])^2</f>
        <v>100.99177665567184</v>
      </c>
    </row>
    <row r="53" spans="1:8" x14ac:dyDescent="0.35">
      <c r="A53" s="9">
        <v>76.123500000000007</v>
      </c>
      <c r="B53" s="9">
        <v>41.77</v>
      </c>
      <c r="C53" s="9">
        <f>Таблица35[[#This Row],[Цена USD_RUB (y)]]-$J$1</f>
        <v>11.334714905149028</v>
      </c>
      <c r="D53" s="9">
        <f>Таблица35[[#This Row],[Цена нефти Brent (x)]]-$J$2</f>
        <v>-16.13769647696477</v>
      </c>
      <c r="E53" s="9">
        <f>Таблица35[[#This Row],[Yi-Ymean]]*Таблица35[[#This Row],[Xi-Xmean]]</f>
        <v>-182.91618879222352</v>
      </c>
      <c r="F53" s="9">
        <f>Таблица35[[#This Row],[Xi-Xmean]]^2</f>
        <v>260.42524758264113</v>
      </c>
      <c r="G53" s="19">
        <f>$J$5+$J$4*Таблица35[[#This Row],[Цена нефти Brent (x)]]+$J$6</f>
        <v>68.488205218918125</v>
      </c>
      <c r="H53" s="19">
        <f>(Таблица35[[#This Row],[Цена USD_RUB (y)]]-Таблица35[[#This Row],[Оценка Y]])^2</f>
        <v>58.297726394016223</v>
      </c>
    </row>
    <row r="54" spans="1:8" x14ac:dyDescent="0.35">
      <c r="A54" s="9">
        <v>77.893799999999999</v>
      </c>
      <c r="B54" s="9">
        <v>42.93</v>
      </c>
      <c r="C54" s="9">
        <f>Таблица35[[#This Row],[Цена USD_RUB (y)]]-$J$1</f>
        <v>13.105014905149019</v>
      </c>
      <c r="D54" s="9">
        <f>Таблица35[[#This Row],[Цена нефти Brent (x)]]-$J$2</f>
        <v>-14.977696476964773</v>
      </c>
      <c r="E54" s="9">
        <f>Таблица35[[#This Row],[Yi-Ymean]]*Таблица35[[#This Row],[Xi-Xmean]]</f>
        <v>-196.28293557542131</v>
      </c>
      <c r="F54" s="9">
        <f>Таблица35[[#This Row],[Xi-Xmean]]^2</f>
        <v>224.33139175608298</v>
      </c>
      <c r="G54" s="19">
        <f>$J$5+$J$4*Таблица35[[#This Row],[Цена нефти Brent (x)]]+$J$6</f>
        <v>68.222285770622435</v>
      </c>
      <c r="H54" s="19">
        <f>(Таблица35[[#This Row],[Цена USD_RUB (y)]]-Таблица35[[#This Row],[Оценка Y]])^2</f>
        <v>93.538187489052703</v>
      </c>
    </row>
    <row r="55" spans="1:8" x14ac:dyDescent="0.35">
      <c r="A55" s="9">
        <v>76.767499999999998</v>
      </c>
      <c r="B55" s="9">
        <v>42.85</v>
      </c>
      <c r="C55" s="9">
        <f>Таблица35[[#This Row],[Цена USD_RUB (y)]]-$J$1</f>
        <v>11.978714905149019</v>
      </c>
      <c r="D55" s="9">
        <f>Таблица35[[#This Row],[Цена нефти Brent (x)]]-$J$2</f>
        <v>-15.057696476964772</v>
      </c>
      <c r="E55" s="9">
        <f>Таблица35[[#This Row],[Yi-Ymean]]*Таблица35[[#This Row],[Xi-Xmean]]</f>
        <v>-180.37185322582778</v>
      </c>
      <c r="F55" s="9">
        <f>Таблица35[[#This Row],[Xi-Xmean]]^2</f>
        <v>226.73422319239731</v>
      </c>
      <c r="G55" s="19">
        <f>$J$5+$J$4*Таблица35[[#This Row],[Цена нефти Brent (x)]]+$J$6</f>
        <v>68.24062504291868</v>
      </c>
      <c r="H55" s="19">
        <f>(Таблица35[[#This Row],[Цена USD_RUB (y)]]-Таблица35[[#This Row],[Оценка Y]])^2</f>
        <v>72.707596533700539</v>
      </c>
    </row>
    <row r="56" spans="1:8" x14ac:dyDescent="0.35">
      <c r="A56" s="9">
        <v>78.185100000000006</v>
      </c>
      <c r="B56" s="9">
        <v>39.270000000000003</v>
      </c>
      <c r="C56" s="9">
        <f>Таблица35[[#This Row],[Цена USD_RUB (y)]]-$J$1</f>
        <v>13.396314905149026</v>
      </c>
      <c r="D56" s="9">
        <f>Таблица35[[#This Row],[Цена нефти Brent (x)]]-$J$2</f>
        <v>-18.63769647696477</v>
      </c>
      <c r="E56" s="9">
        <f>Таблица35[[#This Row],[Yi-Ymean]]*Таблица35[[#This Row],[Xi-Xmean]]</f>
        <v>-249.67645111200665</v>
      </c>
      <c r="F56" s="9">
        <f>Таблица35[[#This Row],[Xi-Xmean]]^2</f>
        <v>347.36372996746502</v>
      </c>
      <c r="G56" s="19">
        <f>$J$5+$J$4*Таблица35[[#This Row],[Цена нефти Brent (x)]]+$J$6</f>
        <v>69.06130747817609</v>
      </c>
      <c r="H56" s="19">
        <f>(Таблица35[[#This Row],[Цена USD_RUB (y)]]-Таблица35[[#This Row],[Оценка Y]])^2</f>
        <v>83.24358998129</v>
      </c>
    </row>
    <row r="57" spans="1:8" x14ac:dyDescent="0.35">
      <c r="A57" s="9">
        <v>78.216399999999993</v>
      </c>
      <c r="B57" s="9">
        <v>41.92</v>
      </c>
      <c r="C57" s="9">
        <f>Таблица35[[#This Row],[Цена USD_RUB (y)]]-$J$1</f>
        <v>13.427614905149014</v>
      </c>
      <c r="D57" s="9">
        <f>Таблица35[[#This Row],[Цена нефти Brent (x)]]-$J$2</f>
        <v>-15.987696476964771</v>
      </c>
      <c r="E57" s="9">
        <f>Таблица35[[#This Row],[Yi-Ymean]]*Таблица35[[#This Row],[Xi-Xmean]]</f>
        <v>-214.67663151309054</v>
      </c>
      <c r="F57" s="9">
        <f>Таблица35[[#This Row],[Xi-Xmean]]^2</f>
        <v>255.60643863955175</v>
      </c>
      <c r="G57" s="19">
        <f>$J$5+$J$4*Таблица35[[#This Row],[Цена нефти Brent (x)]]+$J$6</f>
        <v>68.453819083362646</v>
      </c>
      <c r="H57" s="19">
        <f>(Таблица35[[#This Row],[Цена USD_RUB (y)]]-Таблица35[[#This Row],[Оценка Y]])^2</f>
        <v>95.307986153891704</v>
      </c>
    </row>
    <row r="58" spans="1:8" x14ac:dyDescent="0.35">
      <c r="A58" s="9">
        <v>75.744</v>
      </c>
      <c r="B58" s="9">
        <v>43.15</v>
      </c>
      <c r="C58" s="9">
        <f>Таблица35[[#This Row],[Цена USD_RUB (y)]]-$J$1</f>
        <v>10.95521490514902</v>
      </c>
      <c r="D58" s="9">
        <f>Таблица35[[#This Row],[Цена нефти Brent (x)]]-$J$2</f>
        <v>-14.757696476964774</v>
      </c>
      <c r="E58" s="9">
        <f>Таблица35[[#This Row],[Yi-Ymean]]*Таблица35[[#This Row],[Xi-Xmean]]</f>
        <v>-161.67373641010968</v>
      </c>
      <c r="F58" s="9">
        <f>Таблица35[[#This Row],[Xi-Xmean]]^2</f>
        <v>217.7896053062185</v>
      </c>
      <c r="G58" s="19">
        <f>$J$5+$J$4*Таблица35[[#This Row],[Цена нефти Brent (x)]]+$J$6</f>
        <v>68.171852771807721</v>
      </c>
      <c r="H58" s="19">
        <f>(Таблица35[[#This Row],[Цена USD_RUB (y)]]-Таблица35[[#This Row],[Оценка Y]])^2</f>
        <v>57.337413645420007</v>
      </c>
    </row>
    <row r="59" spans="1:8" x14ac:dyDescent="0.35">
      <c r="A59" s="9">
        <v>75.095600000000005</v>
      </c>
      <c r="B59" s="9">
        <v>39.83</v>
      </c>
      <c r="C59" s="9">
        <f>Таблица35[[#This Row],[Цена USD_RUB (y)]]-$J$1</f>
        <v>10.306814905149025</v>
      </c>
      <c r="D59" s="9">
        <f>Таблица35[[#This Row],[Цена нефти Brent (x)]]-$J$2</f>
        <v>-18.077696476964775</v>
      </c>
      <c r="E59" s="9">
        <f>Таблица35[[#This Row],[Yi-Ymean]]*Таблица35[[#This Row],[Xi-Xmean]]</f>
        <v>-186.32347149954057</v>
      </c>
      <c r="F59" s="9">
        <f>Таблица35[[#This Row],[Xi-Xmean]]^2</f>
        <v>326.80310991326462</v>
      </c>
      <c r="G59" s="19">
        <f>$J$5+$J$4*Таблица35[[#This Row],[Цена нефти Brent (x)]]+$J$6</f>
        <v>68.932932572102317</v>
      </c>
      <c r="H59" s="19">
        <f>(Таблица35[[#This Row],[Цена USD_RUB (y)]]-Таблица35[[#This Row],[Оценка Y]])^2</f>
        <v>37.978469826871105</v>
      </c>
    </row>
    <row r="60" spans="1:8" x14ac:dyDescent="0.35">
      <c r="A60" s="9">
        <v>75.408699999999996</v>
      </c>
      <c r="B60" s="9">
        <v>42.66</v>
      </c>
      <c r="C60" s="9">
        <f>Таблица35[[#This Row],[Цена USD_RUB (y)]]-$J$1</f>
        <v>10.619914905149017</v>
      </c>
      <c r="D60" s="9">
        <f>Таблица35[[#This Row],[Цена нефти Brent (x)]]-$J$2</f>
        <v>-15.247696476964776</v>
      </c>
      <c r="E60" s="9">
        <f>Таблица35[[#This Row],[Yi-Ymean]]*Таблица35[[#This Row],[Xi-Xmean]]</f>
        <v>-161.92923908490638</v>
      </c>
      <c r="F60" s="9">
        <f>Таблица35[[#This Row],[Xi-Xmean]]^2</f>
        <v>232.49224785364405</v>
      </c>
      <c r="G60" s="19">
        <f>$J$5+$J$4*Таблица35[[#This Row],[Цена нефти Brent (x)]]+$J$6</f>
        <v>68.284180814622289</v>
      </c>
      <c r="H60" s="19">
        <f>(Таблица35[[#This Row],[Цена USD_RUB (y)]]-Таблица35[[#This Row],[Оценка Y]])^2</f>
        <v>50.758773622815028</v>
      </c>
    </row>
    <row r="61" spans="1:8" x14ac:dyDescent="0.35">
      <c r="A61" s="9">
        <v>74.005600000000001</v>
      </c>
      <c r="B61" s="9">
        <v>45.05</v>
      </c>
      <c r="C61" s="9">
        <f>Таблица35[[#This Row],[Цена USD_RUB (y)]]-$J$1</f>
        <v>9.2168149051490218</v>
      </c>
      <c r="D61" s="9">
        <f>Таблица35[[#This Row],[Цена нефти Brent (x)]]-$J$2</f>
        <v>-12.857696476964776</v>
      </c>
      <c r="E61" s="9">
        <f>Таблица35[[#This Row],[Yi-Ymean]]*Таблица35[[#This Row],[Xi-Xmean]]</f>
        <v>-118.50700853477102</v>
      </c>
      <c r="F61" s="9">
        <f>Таблица35[[#This Row],[Xi-Xmean]]^2</f>
        <v>165.32035869375241</v>
      </c>
      <c r="G61" s="19">
        <f>$J$5+$J$4*Таблица35[[#This Row],[Цена нефти Brent (x)]]+$J$6</f>
        <v>67.736295054771674</v>
      </c>
      <c r="H61" s="19">
        <f>(Таблица35[[#This Row],[Цена USD_RUB (y)]]-Таблица35[[#This Row],[Оценка Y]])^2</f>
        <v>39.304184496264362</v>
      </c>
    </row>
    <row r="62" spans="1:8" x14ac:dyDescent="0.35">
      <c r="A62" s="9">
        <v>74.799499999999995</v>
      </c>
      <c r="B62" s="9">
        <v>44.35</v>
      </c>
      <c r="C62" s="9">
        <f>Таблица35[[#This Row],[Цена USD_RUB (y)]]-$J$1</f>
        <v>10.010714905149015</v>
      </c>
      <c r="D62" s="9">
        <f>Таблица35[[#This Row],[Цена нефти Brent (x)]]-$J$2</f>
        <v>-13.557696476964772</v>
      </c>
      <c r="E62" s="9">
        <f>Таблица35[[#This Row],[Yi-Ymean]]*Таблица35[[#This Row],[Xi-Xmean]]</f>
        <v>-135.72223420143754</v>
      </c>
      <c r="F62" s="9">
        <f>Таблица35[[#This Row],[Xi-Xmean]]^2</f>
        <v>183.81113376150299</v>
      </c>
      <c r="G62" s="19">
        <f>$J$5+$J$4*Таблица35[[#This Row],[Цена нефти Brent (x)]]+$J$6</f>
        <v>67.896763687363901</v>
      </c>
      <c r="H62" s="19">
        <f>(Таблица35[[#This Row],[Цена USD_RUB (y)]]-Таблица35[[#This Row],[Оценка Y]])^2</f>
        <v>47.647768601784939</v>
      </c>
    </row>
    <row r="63" spans="1:8" x14ac:dyDescent="0.35">
      <c r="A63" s="9">
        <v>72.855800000000002</v>
      </c>
      <c r="B63" s="9">
        <v>44.8</v>
      </c>
      <c r="C63" s="9">
        <f>Таблица35[[#This Row],[Цена USD_RUB (y)]]-$J$1</f>
        <v>8.0670149051490228</v>
      </c>
      <c r="D63" s="9">
        <f>Таблица35[[#This Row],[Цена нефти Brent (x)]]-$J$2</f>
        <v>-13.107696476964776</v>
      </c>
      <c r="E63" s="9">
        <f>Таблица35[[#This Row],[Yi-Ymean]]*Таблица35[[#This Row],[Xi-Xmean]]</f>
        <v>-105.73998285184418</v>
      </c>
      <c r="F63" s="9">
        <f>Таблица35[[#This Row],[Xi-Xmean]]^2</f>
        <v>171.81170693223478</v>
      </c>
      <c r="G63" s="19">
        <f>$J$5+$J$4*Таблица35[[#This Row],[Цена нефти Brent (x)]]+$J$6</f>
        <v>67.793605280697463</v>
      </c>
      <c r="H63" s="19">
        <f>(Таблица35[[#This Row],[Цена USD_RUB (y)]]-Таблица35[[#This Row],[Оценка Y]])^2</f>
        <v>25.625815376134515</v>
      </c>
    </row>
    <row r="64" spans="1:8" x14ac:dyDescent="0.35">
      <c r="A64" s="9">
        <v>73.716999999999999</v>
      </c>
      <c r="B64" s="9">
        <v>44.4</v>
      </c>
      <c r="C64" s="9">
        <f>Таблица35[[#This Row],[Цена USD_RUB (y)]]-$J$1</f>
        <v>8.9282149051490194</v>
      </c>
      <c r="D64" s="9">
        <f>Таблица35[[#This Row],[Цена нефти Brent (x)]]-$J$2</f>
        <v>-13.507696476964774</v>
      </c>
      <c r="E64" s="9">
        <f>Таблица35[[#This Row],[Yi-Ymean]]*Таблица35[[#This Row],[Xi-Xmean]]</f>
        <v>-120.5996170198658</v>
      </c>
      <c r="F64" s="9">
        <f>Таблица35[[#This Row],[Xi-Xmean]]^2</f>
        <v>182.45786411380658</v>
      </c>
      <c r="G64" s="19">
        <f>$J$5+$J$4*Таблица35[[#This Row],[Цена нефти Brent (x)]]+$J$6</f>
        <v>67.885301642178746</v>
      </c>
      <c r="H64" s="19">
        <f>(Таблица35[[#This Row],[Цена USD_RUB (y)]]-Таблица35[[#This Row],[Оценка Y]])^2</f>
        <v>34.008705736615099</v>
      </c>
    </row>
    <row r="65" spans="1:8" x14ac:dyDescent="0.35">
      <c r="A65" s="9">
        <v>74.4114</v>
      </c>
      <c r="B65" s="9">
        <v>43.3</v>
      </c>
      <c r="C65" s="9">
        <f>Таблица35[[#This Row],[Цена USD_RUB (y)]]-$J$1</f>
        <v>9.6226149051490211</v>
      </c>
      <c r="D65" s="9">
        <f>Таблица35[[#This Row],[Цена нефти Brent (x)]]-$J$2</f>
        <v>-14.607696476964776</v>
      </c>
      <c r="E65" s="9">
        <f>Таблица35[[#This Row],[Yi-Ymean]]*Таблица35[[#This Row],[Xi-Xmean]]</f>
        <v>-140.56423784913409</v>
      </c>
      <c r="F65" s="9">
        <f>Таблица35[[#This Row],[Xi-Xmean]]^2</f>
        <v>213.38479636312911</v>
      </c>
      <c r="G65" s="19">
        <f>$J$5+$J$4*Таблица35[[#This Row],[Цена нефти Brent (x)]]+$J$6</f>
        <v>68.137466636252256</v>
      </c>
      <c r="H65" s="19">
        <f>(Таблица35[[#This Row],[Цена USD_RUB (y)]]-Таблица35[[#This Row],[Оценка Y]])^2</f>
        <v>39.362239852747088</v>
      </c>
    </row>
    <row r="66" spans="1:8" x14ac:dyDescent="0.35">
      <c r="A66" s="9">
        <v>71.728999999999999</v>
      </c>
      <c r="B66" s="9">
        <v>43.34</v>
      </c>
      <c r="C66" s="9">
        <f>Таблица35[[#This Row],[Цена USD_RUB (y)]]-$J$1</f>
        <v>6.9402149051490198</v>
      </c>
      <c r="D66" s="9">
        <f>Таблица35[[#This Row],[Цена нефти Brent (x)]]-$J$2</f>
        <v>-14.56769647696477</v>
      </c>
      <c r="E66" s="9">
        <f>Таблица35[[#This Row],[Yi-Ymean]]*Таблица35[[#This Row],[Xi-Xmean]]</f>
        <v>-101.10294422311776</v>
      </c>
      <c r="F66" s="9">
        <f>Таблица35[[#This Row],[Xi-Xmean]]^2</f>
        <v>212.21778064497175</v>
      </c>
      <c r="G66" s="19">
        <f>$J$5+$J$4*Таблица35[[#This Row],[Цена нефти Brent (x)]]+$J$6</f>
        <v>68.128297000104126</v>
      </c>
      <c r="H66" s="19">
        <f>(Таблица35[[#This Row],[Цена USD_RUB (y)]]-Таблица35[[#This Row],[Оценка Y]])^2</f>
        <v>12.965062093459139</v>
      </c>
    </row>
    <row r="67" spans="1:8" x14ac:dyDescent="0.35">
      <c r="A67" s="9">
        <v>71.882499999999993</v>
      </c>
      <c r="B67" s="9">
        <v>43.14</v>
      </c>
      <c r="C67" s="9">
        <f>Таблица35[[#This Row],[Цена USD_RUB (y)]]-$J$1</f>
        <v>7.0937149051490138</v>
      </c>
      <c r="D67" s="9">
        <f>Таблица35[[#This Row],[Цена нефти Brent (x)]]-$J$2</f>
        <v>-14.767696476964773</v>
      </c>
      <c r="E67" s="9">
        <f>Таблица35[[#This Row],[Yi-Ymean]]*Таблица35[[#This Row],[Xi-Xmean]]</f>
        <v>-104.75782861336158</v>
      </c>
      <c r="F67" s="9">
        <f>Таблица35[[#This Row],[Xi-Xmean]]^2</f>
        <v>218.08485923575776</v>
      </c>
      <c r="G67" s="19">
        <f>$J$5+$J$4*Таблица35[[#This Row],[Цена нефти Brent (x)]]+$J$6</f>
        <v>68.174145180844761</v>
      </c>
      <c r="H67" s="19">
        <f>(Таблица35[[#This Row],[Цена USD_RUB (y)]]-Таблица35[[#This Row],[Оценка Y]])^2</f>
        <v>13.751895464751836</v>
      </c>
    </row>
    <row r="68" spans="1:8" x14ac:dyDescent="0.35">
      <c r="A68" s="9">
        <v>70.711799999999997</v>
      </c>
      <c r="B68" s="9">
        <v>43.24</v>
      </c>
      <c r="C68" s="9">
        <f>Таблица35[[#This Row],[Цена USD_RUB (y)]]-$J$1</f>
        <v>5.9230149051490173</v>
      </c>
      <c r="D68" s="9">
        <f>Таблица35[[#This Row],[Цена нефти Brent (x)]]-$J$2</f>
        <v>-14.667696476964771</v>
      </c>
      <c r="E68" s="9">
        <f>Таблица35[[#This Row],[Yi-Ymean]]*Таблица35[[#This Row],[Xi-Xmean]]</f>
        <v>-86.876984857264063</v>
      </c>
      <c r="F68" s="9">
        <f>Таблица35[[#This Row],[Xi-Xmean]]^2</f>
        <v>215.14131994036475</v>
      </c>
      <c r="G68" s="19">
        <f>$J$5+$J$4*Таблица35[[#This Row],[Цена нефти Brent (x)]]+$J$6</f>
        <v>68.151221090474436</v>
      </c>
      <c r="H68" s="19">
        <f>(Таблица35[[#This Row],[Цена USD_RUB (y)]]-Таблица35[[#This Row],[Оценка Y]])^2</f>
        <v>6.5565643519071068</v>
      </c>
    </row>
    <row r="69" spans="1:8" x14ac:dyDescent="0.35">
      <c r="A69" s="9">
        <v>71.398300000000006</v>
      </c>
      <c r="B69" s="9">
        <v>42.8</v>
      </c>
      <c r="C69" s="9">
        <f>Таблица35[[#This Row],[Цена USD_RUB (y)]]-$J$1</f>
        <v>6.6095149051490267</v>
      </c>
      <c r="D69" s="9">
        <f>Таблица35[[#This Row],[Цена нефти Brent (x)]]-$J$2</f>
        <v>-15.107696476964776</v>
      </c>
      <c r="E69" s="9">
        <f>Таблица35[[#This Row],[Yi-Ymean]]*Таблица35[[#This Row],[Xi-Xmean]]</f>
        <v>-99.854545046966123</v>
      </c>
      <c r="F69" s="9">
        <f>Таблица35[[#This Row],[Xi-Xmean]]^2</f>
        <v>228.24249284009389</v>
      </c>
      <c r="G69" s="19">
        <f>$J$5+$J$4*Таблица35[[#This Row],[Цена нефти Brent (x)]]+$J$6</f>
        <v>68.252087088103849</v>
      </c>
      <c r="H69" s="19">
        <f>(Таблица35[[#This Row],[Цена USD_RUB (y)]]-Таблица35[[#This Row],[Оценка Y]])^2</f>
        <v>9.8986556869820959</v>
      </c>
    </row>
    <row r="70" spans="1:8" x14ac:dyDescent="0.35">
      <c r="A70" s="9">
        <v>69.795500000000004</v>
      </c>
      <c r="B70" s="9">
        <v>41.02</v>
      </c>
      <c r="C70" s="9">
        <f>Таблица35[[#This Row],[Цена USD_RUB (y)]]-$J$1</f>
        <v>5.0067149051490247</v>
      </c>
      <c r="D70" s="9">
        <f>Таблица35[[#This Row],[Цена нефти Brent (x)]]-$J$2</f>
        <v>-16.88769647696477</v>
      </c>
      <c r="E70" s="9">
        <f>Таблица35[[#This Row],[Yi-Ymean]]*Таблица35[[#This Row],[Xi-Xmean]]</f>
        <v>-84.551881664852189</v>
      </c>
      <c r="F70" s="9">
        <f>Таблица35[[#This Row],[Xi-Xmean]]^2</f>
        <v>285.19429229808833</v>
      </c>
      <c r="G70" s="19">
        <f>$J$5+$J$4*Таблица35[[#This Row],[Цена нефти Brent (x)]]+$J$6</f>
        <v>68.660135896695522</v>
      </c>
      <c r="H70" s="19">
        <f>(Таблица35[[#This Row],[Цена USD_RUB (y)]]-Таблица35[[#This Row],[Оценка Y]])^2</f>
        <v>1.2890516470723912</v>
      </c>
    </row>
    <row r="71" spans="1:8" x14ac:dyDescent="0.35">
      <c r="A71" s="9">
        <v>69.445999999999998</v>
      </c>
      <c r="B71" s="9">
        <v>42.19</v>
      </c>
      <c r="C71" s="9">
        <f>Таблица35[[#This Row],[Цена USD_RUB (y)]]-$J$1</f>
        <v>4.6572149051490186</v>
      </c>
      <c r="D71" s="9">
        <f>Таблица35[[#This Row],[Цена нефти Brent (x)]]-$J$2</f>
        <v>-15.717696476964775</v>
      </c>
      <c r="E71" s="9">
        <f>Таблица35[[#This Row],[Yi-Ymean]]*Таблица35[[#This Row],[Xi-Xmean]]</f>
        <v>-73.200690307128568</v>
      </c>
      <c r="F71" s="9">
        <f>Таблица35[[#This Row],[Xi-Xmean]]^2</f>
        <v>247.04598254199092</v>
      </c>
      <c r="G71" s="19">
        <f>$J$5+$J$4*Таблица35[[#This Row],[Цена нефти Brent (x)]]+$J$6</f>
        <v>68.391924039362792</v>
      </c>
      <c r="H71" s="19">
        <f>(Таблица35[[#This Row],[Цена USD_RUB (y)]]-Таблица35[[#This Row],[Оценка Y]])^2</f>
        <v>1.1110761307932493</v>
      </c>
    </row>
    <row r="72" spans="1:8" x14ac:dyDescent="0.35">
      <c r="A72" s="9">
        <v>70.201300000000003</v>
      </c>
      <c r="B72" s="9">
        <v>38.729999999999997</v>
      </c>
      <c r="C72" s="9">
        <f>Таблица35[[#This Row],[Цена USD_RUB (y)]]-$J$1</f>
        <v>5.412514905149024</v>
      </c>
      <c r="D72" s="9">
        <f>Таблица35[[#This Row],[Цена нефти Brent (x)]]-$J$2</f>
        <v>-19.177696476964776</v>
      </c>
      <c r="E72" s="9">
        <f>Таблица35[[#This Row],[Yi-Ymean]]*Таблица35[[#This Row],[Xi-Xmean]]</f>
        <v>-103.79956802799578</v>
      </c>
      <c r="F72" s="9">
        <f>Таблица35[[#This Row],[Xi-Xmean]]^2</f>
        <v>367.78404216258718</v>
      </c>
      <c r="G72" s="19">
        <f>$J$5+$J$4*Таблица35[[#This Row],[Цена нефти Brent (x)]]+$J$6</f>
        <v>69.185097566175813</v>
      </c>
      <c r="H72" s="19">
        <f>(Таблица35[[#This Row],[Цена USD_RUB (y)]]-Таблица35[[#This Row],[Оценка Y]])^2</f>
        <v>1.0326673865102085</v>
      </c>
    </row>
    <row r="73" spans="1:8" x14ac:dyDescent="0.35">
      <c r="A73" s="9">
        <v>68.686000000000007</v>
      </c>
      <c r="B73" s="9">
        <v>42.3</v>
      </c>
      <c r="C73" s="9">
        <f>Таблица35[[#This Row],[Цена USD_RUB (y)]]-$J$1</f>
        <v>3.8972149051490277</v>
      </c>
      <c r="D73" s="9">
        <f>Таблица35[[#This Row],[Цена нефти Brent (x)]]-$J$2</f>
        <v>-15.607696476964776</v>
      </c>
      <c r="E73" s="9">
        <f>Таблица35[[#This Row],[Yi-Ymean]]*Таблица35[[#This Row],[Xi-Xmean]]</f>
        <v>-60.826547345069095</v>
      </c>
      <c r="F73" s="9">
        <f>Таблица35[[#This Row],[Xi-Xmean]]^2</f>
        <v>243.60018931705866</v>
      </c>
      <c r="G73" s="19">
        <f>$J$5+$J$4*Таблица35[[#This Row],[Цена нефти Brent (x)]]+$J$6</f>
        <v>68.366707539955442</v>
      </c>
      <c r="H73" s="19">
        <f>(Таблица35[[#This Row],[Цена USD_RUB (y)]]-Таблица35[[#This Row],[Оценка Y]])^2</f>
        <v>0.10194767504131015</v>
      </c>
    </row>
    <row r="74" spans="1:8" x14ac:dyDescent="0.35">
      <c r="A74" s="9">
        <v>70.144499999999994</v>
      </c>
      <c r="B74" s="9">
        <v>35.33</v>
      </c>
      <c r="C74" s="9">
        <f>Таблица35[[#This Row],[Цена USD_RUB (y)]]-$J$1</f>
        <v>5.3557149051490143</v>
      </c>
      <c r="D74" s="9">
        <f>Таблица35[[#This Row],[Цена нефти Brent (x)]]-$J$2</f>
        <v>-22.577696476964775</v>
      </c>
      <c r="E74" s="9">
        <f>Таблица35[[#This Row],[Yi-Ymean]]*Таблица35[[#This Row],[Xi-Xmean]]</f>
        <v>-120.91970554561063</v>
      </c>
      <c r="F74" s="9">
        <f>Таблица35[[#This Row],[Xi-Xmean]]^2</f>
        <v>509.75237820594759</v>
      </c>
      <c r="G74" s="19">
        <f>$J$5+$J$4*Таблица35[[#This Row],[Цена нефти Brent (x)]]+$J$6</f>
        <v>69.964516638766654</v>
      </c>
      <c r="H74" s="19">
        <f>(Таблица35[[#This Row],[Цена USD_RUB (y)]]-Таблица35[[#This Row],[Оценка Y]])^2</f>
        <v>3.2394010320851006E-2</v>
      </c>
    </row>
    <row r="75" spans="1:8" x14ac:dyDescent="0.35">
      <c r="A75" s="9">
        <v>71.612300000000005</v>
      </c>
      <c r="B75" s="9">
        <v>35.130000000000003</v>
      </c>
      <c r="C75" s="9">
        <f>Таблица35[[#This Row],[Цена USD_RUB (y)]]-$J$1</f>
        <v>6.8235149051490254</v>
      </c>
      <c r="D75" s="9">
        <f>Таблица35[[#This Row],[Цена нефти Brent (x)]]-$J$2</f>
        <v>-22.777696476964771</v>
      </c>
      <c r="E75" s="9">
        <f>Таблица35[[#This Row],[Yi-Ymean]]*Таблица35[[#This Row],[Xi-Xmean]]</f>
        <v>-155.42395141552956</v>
      </c>
      <c r="F75" s="9">
        <f>Таблица35[[#This Row],[Xi-Xmean]]^2</f>
        <v>518.82345679673335</v>
      </c>
      <c r="G75" s="19">
        <f>$J$5+$J$4*Таблица35[[#This Row],[Цена нефти Brent (x)]]+$J$6</f>
        <v>70.010364819507288</v>
      </c>
      <c r="H75" s="19">
        <f>(Таблица35[[#This Row],[Цена USD_RUB (y)]]-Таблица35[[#This Row],[Оценка Y]])^2</f>
        <v>2.5661963225002333</v>
      </c>
    </row>
    <row r="76" spans="1:8" x14ac:dyDescent="0.35">
      <c r="A76" s="9">
        <v>73.616</v>
      </c>
      <c r="B76" s="9">
        <v>32.5</v>
      </c>
      <c r="C76" s="9">
        <f>Таблица35[[#This Row],[Цена USD_RUB (y)]]-$J$1</f>
        <v>8.8272149051490203</v>
      </c>
      <c r="D76" s="9">
        <f>Таблица35[[#This Row],[Цена нефти Brent (x)]]-$J$2</f>
        <v>-25.407696476964773</v>
      </c>
      <c r="E76" s="9">
        <f>Таблица35[[#This Row],[Yi-Ymean]]*Таблица35[[#This Row],[Xi-Xmean]]</f>
        <v>-224.27919704696569</v>
      </c>
      <c r="F76" s="9">
        <f>Таблица35[[#This Row],[Xi-Xmean]]^2</f>
        <v>645.55104026556819</v>
      </c>
      <c r="G76" s="19">
        <f>$J$5+$J$4*Таблица35[[#This Row],[Цена нефти Brent (x)]]+$J$6</f>
        <v>70.613268396246681</v>
      </c>
      <c r="H76" s="19">
        <f>(Таблица35[[#This Row],[Цена USD_RUB (y)]]-Таблица35[[#This Row],[Оценка Y]])^2</f>
        <v>9.0163970841789745</v>
      </c>
    </row>
    <row r="77" spans="1:8" x14ac:dyDescent="0.35">
      <c r="A77" s="9">
        <v>73.426699999999997</v>
      </c>
      <c r="B77" s="9">
        <v>30.97</v>
      </c>
      <c r="C77" s="9">
        <f>Таблица35[[#This Row],[Цена USD_RUB (y)]]-$J$1</f>
        <v>8.6379149051490174</v>
      </c>
      <c r="D77" s="9">
        <f>Таблица35[[#This Row],[Цена нефти Brent (x)]]-$J$2</f>
        <v>-26.937696476964774</v>
      </c>
      <c r="E77" s="9">
        <f>Таблица35[[#This Row],[Yi-Ymean]]*Таблица35[[#This Row],[Xi-Xmean]]</f>
        <v>-232.68552990875421</v>
      </c>
      <c r="F77" s="9">
        <f>Таблица35[[#This Row],[Xi-Xmean]]^2</f>
        <v>725.63949148508038</v>
      </c>
      <c r="G77" s="19">
        <f>$J$5+$J$4*Таблица35[[#This Row],[Цена нефти Brent (x)]]+$J$6</f>
        <v>70.96400697891255</v>
      </c>
      <c r="H77" s="19">
        <f>(Таблица35[[#This Row],[Цена USD_RUB (y)]]-Таблица35[[#This Row],[Оценка Y]])^2</f>
        <v>6.064856916112813</v>
      </c>
    </row>
    <row r="78" spans="1:8" x14ac:dyDescent="0.35">
      <c r="A78" s="9">
        <v>74.381299999999996</v>
      </c>
      <c r="B78" s="9">
        <v>26.44</v>
      </c>
      <c r="C78" s="9">
        <f>Таблица35[[#This Row],[Цена USD_RUB (y)]]-$J$1</f>
        <v>9.5925149051490166</v>
      </c>
      <c r="D78" s="9">
        <f>Таблица35[[#This Row],[Цена нефти Brent (x)]]-$J$2</f>
        <v>-31.467696476964772</v>
      </c>
      <c r="E78" s="9">
        <f>Таблица35[[#This Row],[Yi-Ymean]]*Таблица35[[#This Row],[Xi-Xmean]]</f>
        <v>-301.85434748598976</v>
      </c>
      <c r="F78" s="9">
        <f>Таблица35[[#This Row],[Xi-Xmean]]^2</f>
        <v>990.2159215663811</v>
      </c>
      <c r="G78" s="19">
        <f>$J$5+$J$4*Таблица35[[#This Row],[Цена нефти Brent (x)]]+$J$6</f>
        <v>72.002468272687992</v>
      </c>
      <c r="H78" s="19">
        <f>(Таблица35[[#This Row],[Цена USD_RUB (y)]]-Таблица35[[#This Row],[Оценка Y]])^2</f>
        <v>5.6588403868662143</v>
      </c>
    </row>
    <row r="79" spans="1:8" x14ac:dyDescent="0.35">
      <c r="A79" s="9">
        <v>74.565100000000001</v>
      </c>
      <c r="B79" s="9">
        <v>21.44</v>
      </c>
      <c r="C79" s="9">
        <f>Таблица35[[#This Row],[Цена USD_RUB (y)]]-$J$1</f>
        <v>9.7763149051490217</v>
      </c>
      <c r="D79" s="9">
        <f>Таблица35[[#This Row],[Цена нефти Brent (x)]]-$J$2</f>
        <v>-36.467696476964775</v>
      </c>
      <c r="E79" s="9">
        <f>Таблица35[[#This Row],[Yi-Ymean]]*Таблица35[[#This Row],[Xi-Xmean]]</f>
        <v>-356.5196846242012</v>
      </c>
      <c r="F79" s="9">
        <f>Таблица35[[#This Row],[Xi-Xmean]]^2</f>
        <v>1329.8928863360291</v>
      </c>
      <c r="G79" s="19">
        <f>$J$5+$J$4*Таблица35[[#This Row],[Цена нефти Brent (x)]]+$J$6</f>
        <v>73.148672791203936</v>
      </c>
      <c r="H79" s="19">
        <f>(Таблица35[[#This Row],[Цена USD_RUB (y)]]-Таблица35[[#This Row],[Оценка Y]])^2</f>
        <v>2.0062660378178125</v>
      </c>
    </row>
    <row r="80" spans="1:8" x14ac:dyDescent="0.35">
      <c r="A80" s="9">
        <v>73.957999999999998</v>
      </c>
      <c r="B80" s="9">
        <v>28.08</v>
      </c>
      <c r="C80" s="9">
        <f>Таблица35[[#This Row],[Цена USD_RUB (y)]]-$J$1</f>
        <v>9.169214905149019</v>
      </c>
      <c r="D80" s="9">
        <f>Таблица35[[#This Row],[Цена нефти Brent (x)]]-$J$2</f>
        <v>-29.827696476964775</v>
      </c>
      <c r="E80" s="9">
        <f>Таблица35[[#This Row],[Yi-Ymean]]*Таблица35[[#This Row],[Xi-Xmean]]</f>
        <v>-273.49655912284629</v>
      </c>
      <c r="F80" s="9">
        <f>Таблица35[[#This Row],[Xi-Xmean]]^2</f>
        <v>889.69147712193683</v>
      </c>
      <c r="G80" s="19">
        <f>$J$5+$J$4*Таблица35[[#This Row],[Цена нефти Brent (x)]]+$J$6</f>
        <v>71.626513190614773</v>
      </c>
      <c r="H80" s="19">
        <f>(Таблица35[[#This Row],[Цена USD_RUB (y)]]-Таблица35[[#This Row],[Оценка Y]])^2</f>
        <v>5.4358307423372985</v>
      </c>
    </row>
    <row r="81" spans="1:8" x14ac:dyDescent="0.35">
      <c r="A81" s="9">
        <v>73.752300000000005</v>
      </c>
      <c r="B81" s="9">
        <v>31.48</v>
      </c>
      <c r="C81" s="9">
        <f>Таблица35[[#This Row],[Цена USD_RUB (y)]]-$J$1</f>
        <v>8.9635149051490259</v>
      </c>
      <c r="D81" s="9">
        <f>Таблица35[[#This Row],[Цена нефти Brent (x)]]-$J$2</f>
        <v>-26.427696476964773</v>
      </c>
      <c r="E81" s="9">
        <f>Таблица35[[#This Row],[Yi-Ymean]]*Таблица35[[#This Row],[Xi-Xmean]]</f>
        <v>-236.88505128002814</v>
      </c>
      <c r="F81" s="9">
        <f>Таблица35[[#This Row],[Xi-Xmean]]^2</f>
        <v>698.42314107857624</v>
      </c>
      <c r="G81" s="19">
        <f>$J$5+$J$4*Таблица35[[#This Row],[Цена нефти Brent (x)]]+$J$6</f>
        <v>70.847094118023932</v>
      </c>
      <c r="H81" s="19">
        <f>(Таблица35[[#This Row],[Цена USD_RUB (y)]]-Таблица35[[#This Row],[Оценка Y]])^2</f>
        <v>8.4402212166683732</v>
      </c>
    </row>
    <row r="82" spans="1:8" x14ac:dyDescent="0.35">
      <c r="A82" s="9">
        <v>76.491799999999998</v>
      </c>
      <c r="B82" s="9">
        <v>34.11</v>
      </c>
      <c r="C82" s="9">
        <f>Таблица35[[#This Row],[Цена USD_RUB (y)]]-$J$1</f>
        <v>11.703014905149018</v>
      </c>
      <c r="D82" s="9">
        <f>Таблица35[[#This Row],[Цена нефти Brent (x)]]-$J$2</f>
        <v>-23.797696476964774</v>
      </c>
      <c r="E82" s="9">
        <f>Таблица35[[#This Row],[Yi-Ymean]]*Таблица35[[#This Row],[Xi-Xmean]]</f>
        <v>-278.50479657813105</v>
      </c>
      <c r="F82" s="9">
        <f>Таблица35[[#This Row],[Xi-Xmean]]^2</f>
        <v>566.33035760974155</v>
      </c>
      <c r="G82" s="19">
        <f>$J$5+$J$4*Таблица35[[#This Row],[Цена нефти Brent (x)]]+$J$6</f>
        <v>70.244190541284553</v>
      </c>
      <c r="H82" s="19">
        <f>(Таблица35[[#This Row],[Цена USD_RUB (y)]]-Таблица35[[#This Row],[Оценка Y]])^2</f>
        <v>39.032623948630693</v>
      </c>
    </row>
    <row r="83" spans="1:8" x14ac:dyDescent="0.35">
      <c r="A83" s="9">
        <v>78.812200000000004</v>
      </c>
      <c r="B83" s="9">
        <v>24.93</v>
      </c>
      <c r="C83" s="9">
        <f>Таблица35[[#This Row],[Цена USD_RUB (y)]]-$J$1</f>
        <v>14.023414905149025</v>
      </c>
      <c r="D83" s="9">
        <f>Таблица35[[#This Row],[Цена нефти Brent (x)]]-$J$2</f>
        <v>-32.977696476964773</v>
      </c>
      <c r="E83" s="9">
        <f>Таблица35[[#This Row],[Yi-Ymean]]*Таблица35[[#This Row],[Xi-Xmean]]</f>
        <v>-462.45992031254826</v>
      </c>
      <c r="F83" s="9">
        <f>Таблица35[[#This Row],[Xi-Xmean]]^2</f>
        <v>1087.5284649268149</v>
      </c>
      <c r="G83" s="19">
        <f>$J$5+$J$4*Таблица35[[#This Row],[Цена нефти Brent (x)]]+$J$6</f>
        <v>72.34862203727981</v>
      </c>
      <c r="H83" s="19">
        <f>(Таблица35[[#This Row],[Цена USD_RUB (y)]]-Таблица35[[#This Row],[Оценка Y]])^2</f>
        <v>41.777840080162136</v>
      </c>
    </row>
    <row r="84" spans="1:8" x14ac:dyDescent="0.35">
      <c r="A84" s="9">
        <v>79.923599999999993</v>
      </c>
      <c r="B84" s="9">
        <v>26.98</v>
      </c>
      <c r="C84" s="9">
        <f>Таблица35[[#This Row],[Цена USD_RUB (y)]]-$J$1</f>
        <v>15.134814905149014</v>
      </c>
      <c r="D84" s="9">
        <f>Таблица35[[#This Row],[Цена нефти Brent (x)]]-$J$2</f>
        <v>-30.927696476964773</v>
      </c>
      <c r="E84" s="9">
        <f>Таблица35[[#This Row],[Yi-Ymean]]*Таблица35[[#This Row],[Xi-Xmean]]</f>
        <v>-468.08496162149106</v>
      </c>
      <c r="F84" s="9">
        <f>Таблица35[[#This Row],[Xi-Xmean]]^2</f>
        <v>956.52240937125919</v>
      </c>
      <c r="G84" s="19">
        <f>$J$5+$J$4*Таблица35[[#This Row],[Цена нефти Brent (x)]]+$J$6</f>
        <v>71.878678184688269</v>
      </c>
      <c r="H84" s="19">
        <f>(Таблица35[[#This Row],[Цена USD_RUB (y)]]-Таблица35[[#This Row],[Оценка Y]])^2</f>
        <v>64.720767014478497</v>
      </c>
    </row>
    <row r="85" spans="1:8" x14ac:dyDescent="0.35">
      <c r="A85" s="9">
        <v>72.613299999999995</v>
      </c>
      <c r="B85" s="9">
        <v>33.85</v>
      </c>
      <c r="C85" s="9">
        <f>Таблица35[[#This Row],[Цена USD_RUB (y)]]-$J$1</f>
        <v>7.8245149051490159</v>
      </c>
      <c r="D85" s="9">
        <f>Таблица35[[#This Row],[Цена нефти Brent (x)]]-$J$2</f>
        <v>-24.057696476964772</v>
      </c>
      <c r="E85" s="9">
        <f>Таблица35[[#This Row],[Yi-Ymean]]*Таблица35[[#This Row],[Xi-Xmean]]</f>
        <v>-188.23980466756183</v>
      </c>
      <c r="F85" s="9">
        <f>Таблица35[[#This Row],[Xi-Xmean]]^2</f>
        <v>578.77275977776321</v>
      </c>
      <c r="G85" s="19">
        <f>$J$5+$J$4*Таблица35[[#This Row],[Цена нефти Brent (x)]]+$J$6</f>
        <v>70.303793176247368</v>
      </c>
      <c r="H85" s="19">
        <f>(Таблица35[[#This Row],[Цена USD_RUB (y)]]-Таблица35[[#This Row],[Оценка Y]])^2</f>
        <v>5.3338217689599512</v>
      </c>
    </row>
    <row r="86" spans="1:8" x14ac:dyDescent="0.35">
      <c r="A86" s="9">
        <v>68.5685</v>
      </c>
      <c r="B86" s="9">
        <v>45.27</v>
      </c>
      <c r="C86" s="9">
        <f>Таблица35[[#This Row],[Цена USD_RUB (y)]]-$J$1</f>
        <v>3.7797149051490209</v>
      </c>
      <c r="D86" s="9">
        <f>Таблица35[[#This Row],[Цена нефти Brent (x)]]-$J$2</f>
        <v>-12.63769647696477</v>
      </c>
      <c r="E86" s="9">
        <f>Таблица35[[#This Row],[Yi-Ymean]]*Таблица35[[#This Row],[Xi-Xmean]]</f>
        <v>-47.766889740733014</v>
      </c>
      <c r="F86" s="9">
        <f>Таблица35[[#This Row],[Xi-Xmean]]^2</f>
        <v>159.71137224388775</v>
      </c>
      <c r="G86" s="19">
        <f>$J$5+$J$4*Таблица35[[#This Row],[Цена нефти Brent (x)]]+$J$6</f>
        <v>67.685862055956974</v>
      </c>
      <c r="H86" s="19">
        <f>(Таблица35[[#This Row],[Цена USD_RUB (y)]]-Таблица35[[#This Row],[Оценка Y]])^2</f>
        <v>0.77904974026449969</v>
      </c>
    </row>
    <row r="87" spans="1:8" x14ac:dyDescent="0.35">
      <c r="A87" s="9">
        <v>66.880600000000001</v>
      </c>
      <c r="B87" s="9">
        <v>50.52</v>
      </c>
      <c r="C87" s="9">
        <f>Таблица35[[#This Row],[Цена USD_RUB (y)]]-$J$1</f>
        <v>2.0918149051490218</v>
      </c>
      <c r="D87" s="9">
        <f>Таблица35[[#This Row],[Цена нефти Brent (x)]]-$J$2</f>
        <v>-7.3876964769647699</v>
      </c>
      <c r="E87" s="9">
        <f>Таблица35[[#This Row],[Yi-Ymean]]*Таблица35[[#This Row],[Xi-Xmean]]</f>
        <v>-15.453693605231823</v>
      </c>
      <c r="F87" s="9">
        <f>Таблица35[[#This Row],[Xi-Xmean]]^2</f>
        <v>54.578059235757671</v>
      </c>
      <c r="G87" s="19">
        <f>$J$5+$J$4*Таблица35[[#This Row],[Цена нефти Brent (x)]]+$J$6</f>
        <v>66.482347311515227</v>
      </c>
      <c r="H87" s="19">
        <f>(Таблица35[[#This Row],[Цена USD_RUB (y)]]-Таблица35[[#This Row],[Оценка Y]])^2</f>
        <v>0.15860520388535071</v>
      </c>
    </row>
    <row r="88" spans="1:8" x14ac:dyDescent="0.35">
      <c r="A88" s="9">
        <v>64.056100000000001</v>
      </c>
      <c r="B88" s="9">
        <v>58.5</v>
      </c>
      <c r="C88" s="9">
        <f>Таблица35[[#This Row],[Цена USD_RUB (y)]]-$J$1</f>
        <v>-0.73268509485097866</v>
      </c>
      <c r="D88" s="9">
        <f>Таблица35[[#This Row],[Цена нефти Brent (x)]]-$J$2</f>
        <v>0.59230352303522693</v>
      </c>
      <c r="E88" s="9">
        <f>Таблица35[[#This Row],[Yi-Ymean]]*Таблица35[[#This Row],[Xi-Xmean]]</f>
        <v>-0.43397196295563406</v>
      </c>
      <c r="F88" s="9">
        <f>Таблица35[[#This Row],[Xi-Xmean]]^2</f>
        <v>0.35082346339994158</v>
      </c>
      <c r="G88" s="19">
        <f>$J$5+$J$4*Таблица35[[#This Row],[Цена нефти Brent (x)]]+$J$6</f>
        <v>64.65300489996379</v>
      </c>
      <c r="H88" s="19">
        <f>(Таблица35[[#This Row],[Цена USD_RUB (y)]]-Таблица35[[#This Row],[Оценка Y]])^2</f>
        <v>0.35629545960078113</v>
      </c>
    </row>
    <row r="89" spans="1:8" x14ac:dyDescent="0.35">
      <c r="A89" s="9">
        <v>63.555599999999998</v>
      </c>
      <c r="B89" s="9">
        <v>57.32</v>
      </c>
      <c r="C89" s="9">
        <f>Таблица35[[#This Row],[Цена USD_RUB (y)]]-$J$1</f>
        <v>-1.233185094850981</v>
      </c>
      <c r="D89" s="9">
        <f>Таблица35[[#This Row],[Цена нефти Brent (x)]]-$J$2</f>
        <v>-0.58769647696477278</v>
      </c>
      <c r="E89" s="9">
        <f>Таблица35[[#This Row],[Yi-Ymean]]*Таблица35[[#This Row],[Xi-Xmean]]</f>
        <v>0.72473853568939073</v>
      </c>
      <c r="F89" s="9">
        <f>Таблица35[[#This Row],[Xi-Xmean]]^2</f>
        <v>0.34538714903680573</v>
      </c>
      <c r="G89" s="19">
        <f>$J$5+$J$4*Таблица35[[#This Row],[Цена нефти Brent (x)]]+$J$6</f>
        <v>64.92350916633356</v>
      </c>
      <c r="H89" s="19">
        <f>(Таблица35[[#This Row],[Цена USD_RUB (y)]]-Таблица35[[#This Row],[Оценка Y]])^2</f>
        <v>1.8711754873393784</v>
      </c>
    </row>
    <row r="90" spans="1:8" x14ac:dyDescent="0.35">
      <c r="A90" s="9">
        <v>64.11</v>
      </c>
      <c r="B90" s="9">
        <v>54.47</v>
      </c>
      <c r="C90" s="9">
        <f>Таблица35[[#This Row],[Цена USD_RUB (y)]]-$J$1</f>
        <v>-0.67878509485097993</v>
      </c>
      <c r="D90" s="9">
        <f>Таблица35[[#This Row],[Цена нефти Brent (x)]]-$J$2</f>
        <v>-3.4376964769647742</v>
      </c>
      <c r="E90" s="9">
        <f>Таблица35[[#This Row],[Yi-Ymean]]*Таблица35[[#This Row],[Xi-Xmean]]</f>
        <v>2.3334571291854136</v>
      </c>
      <c r="F90" s="9">
        <f>Таблица35[[#This Row],[Xi-Xmean]]^2</f>
        <v>11.81775706773602</v>
      </c>
      <c r="G90" s="19">
        <f>$J$5+$J$4*Таблица35[[#This Row],[Цена нефти Brent (x)]]+$J$6</f>
        <v>65.576845741887638</v>
      </c>
      <c r="H90" s="19">
        <f>(Таблица35[[#This Row],[Цена USD_RUB (y)]]-Таблица35[[#This Row],[Оценка Y]])^2</f>
        <v>2.1516364304938969</v>
      </c>
    </row>
    <row r="91" spans="1:8" x14ac:dyDescent="0.35">
      <c r="A91" s="9">
        <v>63.920299999999997</v>
      </c>
      <c r="B91" s="9">
        <v>58.16</v>
      </c>
      <c r="C91" s="9">
        <f>Таблица35[[#This Row],[Цена USD_RUB (y)]]-$J$1</f>
        <v>-0.86848509485098191</v>
      </c>
      <c r="D91" s="9">
        <f>Таблица35[[#This Row],[Цена нефти Brent (x)]]-$J$2</f>
        <v>0.25230352303522352</v>
      </c>
      <c r="E91" s="9">
        <f>Таблица35[[#This Row],[Yi-Ymean]]*Таблица35[[#This Row],[Xi-Xmean]]</f>
        <v>-0.21912184913448299</v>
      </c>
      <c r="F91" s="9">
        <f>Таблица35[[#This Row],[Xi-Xmean]]^2</f>
        <v>6.3657067735985562E-2</v>
      </c>
      <c r="G91" s="19">
        <f>$J$5+$J$4*Таблица35[[#This Row],[Цена нефти Brent (x)]]+$J$6</f>
        <v>64.730946807222878</v>
      </c>
      <c r="H91" s="19">
        <f>(Таблица35[[#This Row],[Цена USD_RUB (y)]]-Таблица35[[#This Row],[Оценка Y]])^2</f>
        <v>0.65714824606065037</v>
      </c>
    </row>
    <row r="92" spans="1:8" x14ac:dyDescent="0.35">
      <c r="A92" s="9">
        <v>62.085700000000003</v>
      </c>
      <c r="B92" s="9">
        <v>60.69</v>
      </c>
      <c r="C92" s="9">
        <f>Таблица35[[#This Row],[Цена USD_RUB (y)]]-$J$1</f>
        <v>-2.7030850948509766</v>
      </c>
      <c r="D92" s="9">
        <f>Таблица35[[#This Row],[Цена нефти Brent (x)]]-$J$2</f>
        <v>2.7823035230352247</v>
      </c>
      <c r="E92" s="9">
        <f>Таблица35[[#This Row],[Yi-Ymean]]*Таблица35[[#This Row],[Xi-Xmean]]</f>
        <v>-7.5208031824678763</v>
      </c>
      <c r="F92" s="9">
        <f>Таблица35[[#This Row],[Xi-Xmean]]^2</f>
        <v>7.7412128942942227</v>
      </c>
      <c r="G92" s="19">
        <f>$J$5+$J$4*Таблица35[[#This Row],[Цена нефти Brent (x)]]+$J$6</f>
        <v>64.150967320853809</v>
      </c>
      <c r="H92" s="19">
        <f>(Таблица35[[#This Row],[Цена USD_RUB (y)]]-Таблица35[[#This Row],[Оценка Y]])^2</f>
        <v>4.2653291065866581</v>
      </c>
    </row>
    <row r="93" spans="1:8" x14ac:dyDescent="0.35">
      <c r="A93" s="9">
        <v>61.557299999999998</v>
      </c>
      <c r="B93" s="9">
        <v>64.849999999999994</v>
      </c>
      <c r="C93" s="9">
        <f>Таблица35[[#This Row],[Цена USD_RUB (y)]]-$J$1</f>
        <v>-3.2314850948509815</v>
      </c>
      <c r="D93" s="9">
        <f>Таблица35[[#This Row],[Цена нефти Brent (x)]]-$J$2</f>
        <v>6.9423035230352212</v>
      </c>
      <c r="E93" s="9">
        <f>Таблица35[[#This Row],[Yi-Ymean]]*Таблица35[[#This Row],[Xi-Xmean]]</f>
        <v>-22.433950358619775</v>
      </c>
      <c r="F93" s="9">
        <f>Таблица35[[#This Row],[Xi-Xmean]]^2</f>
        <v>48.195578205947243</v>
      </c>
      <c r="G93" s="19">
        <f>$J$5+$J$4*Таблица35[[#This Row],[Цена нефти Brent (x)]]+$J$6</f>
        <v>63.197325161448553</v>
      </c>
      <c r="H93" s="19">
        <f>(Таблица35[[#This Row],[Цена USD_RUB (y)]]-Таблица35[[#This Row],[Оценка Y]])^2</f>
        <v>2.6896825301843603</v>
      </c>
    </row>
    <row r="94" spans="1:8" x14ac:dyDescent="0.35">
      <c r="A94" s="9">
        <v>61.0548</v>
      </c>
      <c r="B94" s="9">
        <v>64.98</v>
      </c>
      <c r="C94" s="9">
        <f>Таблица35[[#This Row],[Цена USD_RUB (y)]]-$J$1</f>
        <v>-3.7339850948509792</v>
      </c>
      <c r="D94" s="9">
        <f>Таблица35[[#This Row],[Цена нефти Brent (x)]]-$J$2</f>
        <v>7.0723035230352309</v>
      </c>
      <c r="E94" s="9">
        <f>Таблица35[[#This Row],[Yi-Ymean]]*Таблица35[[#This Row],[Xi-Xmean]]</f>
        <v>-26.40787594127562</v>
      </c>
      <c r="F94" s="9">
        <f>Таблица35[[#This Row],[Xi-Xmean]]^2</f>
        <v>50.017477121936537</v>
      </c>
      <c r="G94" s="19">
        <f>$J$5+$J$4*Таблица35[[#This Row],[Цена нефти Brent (x)]]+$J$6</f>
        <v>63.167523843967139</v>
      </c>
      <c r="H94" s="19">
        <f>(Таблица35[[#This Row],[Цена USD_RUB (y)]]-Таблица35[[#This Row],[Оценка Y]])^2</f>
        <v>4.4636020408672827</v>
      </c>
    </row>
    <row r="95" spans="1:8" x14ac:dyDescent="0.35">
      <c r="A95" s="9">
        <v>62.092199999999998</v>
      </c>
      <c r="B95" s="9">
        <v>68.599999999999994</v>
      </c>
      <c r="C95" s="9">
        <f>Таблица35[[#This Row],[Цена USD_RUB (y)]]-$J$1</f>
        <v>-2.6965850948509811</v>
      </c>
      <c r="D95" s="9">
        <f>Таблица35[[#This Row],[Цена нефти Brent (x)]]-$J$2</f>
        <v>10.692303523035221</v>
      </c>
      <c r="E95" s="9">
        <f>Таблица35[[#This Row],[Yi-Ymean]]*Таблица35[[#This Row],[Xi-Xmean]]</f>
        <v>-28.832706309839413</v>
      </c>
      <c r="F95" s="9">
        <f>Таблица35[[#This Row],[Xi-Xmean]]^2</f>
        <v>114.32535462871141</v>
      </c>
      <c r="G95" s="19">
        <f>$J$5+$J$4*Таблица35[[#This Row],[Цена нефти Brent (x)]]+$J$6</f>
        <v>62.337671772561599</v>
      </c>
      <c r="H95" s="19">
        <f>(Таблица35[[#This Row],[Цена USD_RUB (y)]]-Таблица35[[#This Row],[Оценка Y]])^2</f>
        <v>6.0256391124534216E-2</v>
      </c>
    </row>
    <row r="96" spans="1:8" x14ac:dyDescent="0.35">
      <c r="A96" s="9">
        <v>62.033200000000001</v>
      </c>
      <c r="B96" s="9">
        <v>68.16</v>
      </c>
      <c r="C96" s="9">
        <f>Таблица35[[#This Row],[Цена USD_RUB (y)]]-$J$1</f>
        <v>-2.7555850948509786</v>
      </c>
      <c r="D96" s="9">
        <f>Таблица35[[#This Row],[Цена нефти Brent (x)]]-$J$2</f>
        <v>10.252303523035224</v>
      </c>
      <c r="E96" s="9">
        <f>Таблица35[[#This Row],[Yi-Ymean]]*Таблица35[[#This Row],[Xi-Xmean]]</f>
        <v>-28.251094775964038</v>
      </c>
      <c r="F96" s="9">
        <f>Таблица35[[#This Row],[Xi-Xmean]]^2</f>
        <v>105.10972752844046</v>
      </c>
      <c r="G96" s="19">
        <f>$J$5+$J$4*Таблица35[[#This Row],[Цена нефти Brent (x)]]+$J$6</f>
        <v>62.438537770191004</v>
      </c>
      <c r="H96" s="19">
        <f>(Таблица35[[#This Row],[Цена USD_RUB (y)]]-Таблица35[[#This Row],[Оценка Y]])^2</f>
        <v>0.16429870794341492</v>
      </c>
    </row>
    <row r="97" spans="1:8" x14ac:dyDescent="0.35">
      <c r="A97" s="9">
        <v>62.263399999999997</v>
      </c>
      <c r="B97" s="9">
        <v>66.14</v>
      </c>
      <c r="C97" s="9">
        <f>Таблица35[[#This Row],[Цена USD_RUB (y)]]-$J$1</f>
        <v>-2.5253850948509822</v>
      </c>
      <c r="D97" s="9">
        <f>Таблица35[[#This Row],[Цена нефти Brent (x)]]-$J$2</f>
        <v>8.2323035230352275</v>
      </c>
      <c r="E97" s="9">
        <f>Таблица35[[#This Row],[Yi-Ymean]]*Таблица35[[#This Row],[Xi-Xmean]]</f>
        <v>-20.789736613362393</v>
      </c>
      <c r="F97" s="9">
        <f>Таблица35[[#This Row],[Xi-Xmean]]^2</f>
        <v>67.770821295378212</v>
      </c>
      <c r="G97" s="19">
        <f>$J$5+$J$4*Таблица35[[#This Row],[Цена нефти Brent (x)]]+$J$6</f>
        <v>62.901604395671441</v>
      </c>
      <c r="H97" s="19">
        <f>(Таблица35[[#This Row],[Цена USD_RUB (y)]]-Таблица35[[#This Row],[Оценка Y]])^2</f>
        <v>0.40730485065435312</v>
      </c>
    </row>
    <row r="98" spans="1:8" x14ac:dyDescent="0.35">
      <c r="A98" s="9">
        <v>62.862400000000001</v>
      </c>
      <c r="B98" s="9">
        <v>65.22</v>
      </c>
      <c r="C98" s="9">
        <f>Таблица35[[#This Row],[Цена USD_RUB (y)]]-$J$1</f>
        <v>-1.9263850948509784</v>
      </c>
      <c r="D98" s="9">
        <f>Таблица35[[#This Row],[Цена нефти Brent (x)]]-$J$2</f>
        <v>7.3123035230352258</v>
      </c>
      <c r="E98" s="9">
        <f>Таблица35[[#This Row],[Yi-Ymean]]*Таблица35[[#This Row],[Xi-Xmean]]</f>
        <v>-14.086312515801357</v>
      </c>
      <c r="F98" s="9">
        <f>Таблица35[[#This Row],[Xi-Xmean]]^2</f>
        <v>53.469782812993373</v>
      </c>
      <c r="G98" s="19">
        <f>$J$5+$J$4*Таблица35[[#This Row],[Цена нефти Brent (x)]]+$J$6</f>
        <v>63.112506027078375</v>
      </c>
      <c r="H98" s="19">
        <f>(Таблица35[[#This Row],[Цена USD_RUB (y)]]-Таблица35[[#This Row],[Оценка Y]])^2</f>
        <v>6.2553024780928307E-2</v>
      </c>
    </row>
    <row r="99" spans="1:8" x14ac:dyDescent="0.35">
      <c r="A99" s="9">
        <v>63.753300000000003</v>
      </c>
      <c r="B99" s="9">
        <v>64.39</v>
      </c>
      <c r="C99" s="9">
        <f>Таблица35[[#This Row],[Цена USD_RUB (y)]]-$J$1</f>
        <v>-1.0354850948509764</v>
      </c>
      <c r="D99" s="9">
        <f>Таблица35[[#This Row],[Цена нефти Brent (x)]]-$J$2</f>
        <v>6.4823035230352275</v>
      </c>
      <c r="E99" s="9">
        <f>Таблица35[[#This Row],[Yi-Ymean]]*Таблица35[[#This Row],[Xi-Xmean]]</f>
        <v>-6.712328678402951</v>
      </c>
      <c r="F99" s="9">
        <f>Таблица35[[#This Row],[Xi-Xmean]]^2</f>
        <v>42.020258964754923</v>
      </c>
      <c r="G99" s="19">
        <f>$J$5+$J$4*Таблица35[[#This Row],[Цена нефти Brent (x)]]+$J$6</f>
        <v>63.302775977152017</v>
      </c>
      <c r="H99" s="19">
        <f>(Таблица35[[#This Row],[Цена USD_RUB (y)]]-Таблица35[[#This Row],[Оценка Y]])^2</f>
        <v>0.20297189516313291</v>
      </c>
    </row>
    <row r="100" spans="1:8" x14ac:dyDescent="0.35">
      <c r="A100" s="9">
        <v>64.319500000000005</v>
      </c>
      <c r="B100" s="9">
        <v>62.43</v>
      </c>
      <c r="C100" s="9">
        <f>Таблица35[[#This Row],[Цена USD_RUB (y)]]-$J$1</f>
        <v>-0.46928509485097436</v>
      </c>
      <c r="D100" s="9">
        <f>Таблица35[[#This Row],[Цена нефти Brent (x)]]-$J$2</f>
        <v>4.5223035230352266</v>
      </c>
      <c r="E100" s="9">
        <f>Таблица35[[#This Row],[Yi-Ymean]]*Таблица35[[#This Row],[Xi-Xmean]]</f>
        <v>-2.122249637752482</v>
      </c>
      <c r="F100" s="9">
        <f>Таблица35[[#This Row],[Xi-Xmean]]^2</f>
        <v>20.451229154456822</v>
      </c>
      <c r="G100" s="19">
        <f>$J$5+$J$4*Таблица35[[#This Row],[Цена нефти Brent (x)]]+$J$6</f>
        <v>63.752088148410266</v>
      </c>
      <c r="H100" s="19">
        <f>(Таблица35[[#This Row],[Цена USD_RUB (y)]]-Таблица35[[#This Row],[Оценка Y]])^2</f>
        <v>0.32195620932449609</v>
      </c>
    </row>
    <row r="101" spans="1:8" x14ac:dyDescent="0.35">
      <c r="A101" s="9">
        <v>63.862299999999998</v>
      </c>
      <c r="B101" s="9">
        <v>63.39</v>
      </c>
      <c r="C101" s="9">
        <f>Таблица35[[#This Row],[Цена USD_RUB (y)]]-$J$1</f>
        <v>-0.92648509485098174</v>
      </c>
      <c r="D101" s="9">
        <f>Таблица35[[#This Row],[Цена нефти Brent (x)]]-$J$2</f>
        <v>5.4823035230352275</v>
      </c>
      <c r="E101" s="9">
        <f>Таблица35[[#This Row],[Yi-Ymean]]*Таблица35[[#This Row],[Xi-Xmean]]</f>
        <v>-5.0792724995411644</v>
      </c>
      <c r="F101" s="9">
        <f>Таблица35[[#This Row],[Xi-Xmean]]^2</f>
        <v>30.055651918684468</v>
      </c>
      <c r="G101" s="19">
        <f>$J$5+$J$4*Таблица35[[#This Row],[Цена нефти Brent (x)]]+$J$6</f>
        <v>63.53201688085521</v>
      </c>
      <c r="H101" s="19">
        <f>(Таблица35[[#This Row],[Цена USD_RUB (y)]]-Таблица35[[#This Row],[Оценка Y]])^2</f>
        <v>0.10908693879201017</v>
      </c>
    </row>
    <row r="102" spans="1:8" x14ac:dyDescent="0.35">
      <c r="A102" s="9">
        <v>63.762799999999999</v>
      </c>
      <c r="B102" s="9">
        <v>63.3</v>
      </c>
      <c r="C102" s="9">
        <f>Таблица35[[#This Row],[Цена USD_RUB (y)]]-$J$1</f>
        <v>-1.0259850948509808</v>
      </c>
      <c r="D102" s="9">
        <f>Таблица35[[#This Row],[Цена нефти Brent (x)]]-$J$2</f>
        <v>5.3923035230352241</v>
      </c>
      <c r="E102" s="9">
        <f>Таблица35[[#This Row],[Yi-Ymean]]*Таблица35[[#This Row],[Xi-Xmean]]</f>
        <v>-5.5324230415465721</v>
      </c>
      <c r="F102" s="9">
        <f>Таблица35[[#This Row],[Xi-Xmean]]^2</f>
        <v>29.07693728453809</v>
      </c>
      <c r="G102" s="19">
        <f>$J$5+$J$4*Таблица35[[#This Row],[Цена нефти Brent (x)]]+$J$6</f>
        <v>63.552648562188494</v>
      </c>
      <c r="H102" s="19">
        <f>(Таблица35[[#This Row],[Цена USD_RUB (y)]]-Таблица35[[#This Row],[Оценка Y]])^2</f>
        <v>4.416362681424249E-2</v>
      </c>
    </row>
    <row r="103" spans="1:8" x14ac:dyDescent="0.35">
      <c r="A103" s="9">
        <v>63.804600000000001</v>
      </c>
      <c r="B103" s="9">
        <v>62.51</v>
      </c>
      <c r="C103" s="9">
        <f>Таблица35[[#This Row],[Цена USD_RUB (y)]]-$J$1</f>
        <v>-0.98418509485097871</v>
      </c>
      <c r="D103" s="9">
        <f>Таблица35[[#This Row],[Цена нефти Brent (x)]]-$J$2</f>
        <v>4.6023035230352249</v>
      </c>
      <c r="E103" s="9">
        <f>Таблица35[[#This Row],[Yi-Ymean]]*Таблица35[[#This Row],[Xi-Xmean]]</f>
        <v>-4.5295185293514164</v>
      </c>
      <c r="F103" s="9">
        <f>Таблица35[[#This Row],[Xi-Xmean]]^2</f>
        <v>21.181197718142442</v>
      </c>
      <c r="G103" s="19">
        <f>$J$5+$J$4*Таблица35[[#This Row],[Цена нефти Brent (x)]]+$J$6</f>
        <v>63.733748876114014</v>
      </c>
      <c r="H103" s="19">
        <f>(Таблица35[[#This Row],[Цена USD_RUB (y)]]-Таблица35[[#This Row],[Оценка Y]])^2</f>
        <v>5.019881755907481E-3</v>
      </c>
    </row>
    <row r="104" spans="1:8" x14ac:dyDescent="0.35">
      <c r="A104" s="9">
        <v>63.5244</v>
      </c>
      <c r="B104" s="9">
        <v>61.69</v>
      </c>
      <c r="C104" s="9">
        <f>Таблица35[[#This Row],[Цена USD_RUB (y)]]-$J$1</f>
        <v>-1.2643850948509794</v>
      </c>
      <c r="D104" s="9">
        <f>Таблица35[[#This Row],[Цена нефти Brent (x)]]-$J$2</f>
        <v>3.7823035230352247</v>
      </c>
      <c r="E104" s="9">
        <f>Таблица35[[#This Row],[Yi-Ymean]]*Таблица35[[#This Row],[Xi-Xmean]]</f>
        <v>-4.7822881987280859</v>
      </c>
      <c r="F104" s="9">
        <f>Таблица35[[#This Row],[Xi-Xmean]]^2</f>
        <v>14.305819940364673</v>
      </c>
      <c r="G104" s="19">
        <f>$J$5+$J$4*Таблица35[[#This Row],[Цена нефти Brent (x)]]+$J$6</f>
        <v>63.921726417150623</v>
      </c>
      <c r="H104" s="19">
        <f>(Таблица35[[#This Row],[Цена USD_RUB (y)]]-Таблица35[[#This Row],[Оценка Y]])^2</f>
        <v>0.15786828176575088</v>
      </c>
    </row>
    <row r="105" spans="1:8" x14ac:dyDescent="0.35">
      <c r="A105" s="9">
        <v>63.863900000000001</v>
      </c>
      <c r="B105" s="9">
        <v>62.02</v>
      </c>
      <c r="C105" s="9">
        <f>Таблица35[[#This Row],[Цена USD_RUB (y)]]-$J$1</f>
        <v>-0.92488509485097836</v>
      </c>
      <c r="D105" s="9">
        <f>Таблица35[[#This Row],[Цена нефти Brent (x)]]-$J$2</f>
        <v>4.1123035230352301</v>
      </c>
      <c r="E105" s="9">
        <f>Таблица35[[#This Row],[Yi-Ymean]]*Таблица35[[#This Row],[Xi-Xmean]]</f>
        <v>-3.8034082339584514</v>
      </c>
      <c r="F105" s="9">
        <f>Таблица35[[#This Row],[Xi-Xmean]]^2</f>
        <v>16.911040265567966</v>
      </c>
      <c r="G105" s="19">
        <f>$J$5+$J$4*Таблица35[[#This Row],[Цена нефти Brent (x)]]+$J$6</f>
        <v>63.846076918928574</v>
      </c>
      <c r="H105" s="19">
        <f>(Таблица35[[#This Row],[Цена USD_RUB (y)]]-Таблица35[[#This Row],[Оценка Y]])^2</f>
        <v>3.1766221887865329E-4</v>
      </c>
    </row>
    <row r="106" spans="1:8" x14ac:dyDescent="0.35">
      <c r="A106" s="9">
        <v>63.765099999999997</v>
      </c>
      <c r="B106" s="9">
        <v>59.42</v>
      </c>
      <c r="C106" s="9">
        <f>Таблица35[[#This Row],[Цена USD_RUB (y)]]-$J$1</f>
        <v>-1.0236850948509826</v>
      </c>
      <c r="D106" s="9">
        <f>Таблица35[[#This Row],[Цена нефти Brent (x)]]-$J$2</f>
        <v>1.5123035230352286</v>
      </c>
      <c r="E106" s="9">
        <f>Таблица35[[#This Row],[Yi-Ymean]]*Таблица35[[#This Row],[Xi-Xmean]]</f>
        <v>-1.5481225754217931</v>
      </c>
      <c r="F106" s="9">
        <f>Таблица35[[#This Row],[Xi-Xmean]]^2</f>
        <v>2.2870619457847643</v>
      </c>
      <c r="G106" s="19">
        <f>$J$5+$J$4*Таблица35[[#This Row],[Цена нефти Brent (x)]]+$J$6</f>
        <v>64.442103268556863</v>
      </c>
      <c r="H106" s="19">
        <f>(Таблица35[[#This Row],[Цена USD_RUB (y)]]-Таблица35[[#This Row],[Оценка Y]])^2</f>
        <v>0.45833342563668078</v>
      </c>
    </row>
    <row r="107" spans="1:8" x14ac:dyDescent="0.35">
      <c r="A107" s="9">
        <v>64.222399999999993</v>
      </c>
      <c r="B107" s="9">
        <v>60.51</v>
      </c>
      <c r="C107" s="9">
        <f>Таблица35[[#This Row],[Цена USD_RUB (y)]]-$J$1</f>
        <v>-0.56638509485098609</v>
      </c>
      <c r="D107" s="9">
        <f>Таблица35[[#This Row],[Цена нефти Brent (x)]]-$J$2</f>
        <v>2.6023035230352249</v>
      </c>
      <c r="E107" s="9">
        <f>Таблица35[[#This Row],[Yi-Ymean]]*Таблица35[[#This Row],[Xi-Xmean]]</f>
        <v>-1.4739059277253612</v>
      </c>
      <c r="F107" s="9">
        <f>Таблица35[[#This Row],[Xi-Xmean]]^2</f>
        <v>6.7719836260015436</v>
      </c>
      <c r="G107" s="19">
        <f>$J$5+$J$4*Таблица35[[#This Row],[Цена нефти Brent (x)]]+$J$6</f>
        <v>64.192230683520393</v>
      </c>
      <c r="H107" s="19">
        <f>(Таблица35[[#This Row],[Цена USD_RUB (y)]]-Таблица35[[#This Row],[Оценка Y]])^2</f>
        <v>9.1018765684630263E-4</v>
      </c>
    </row>
    <row r="108" spans="1:8" x14ac:dyDescent="0.35">
      <c r="A108" s="9">
        <v>64.628799999999998</v>
      </c>
      <c r="B108" s="9">
        <v>58.37</v>
      </c>
      <c r="C108" s="9">
        <f>Таблица35[[#This Row],[Цена USD_RUB (y)]]-$J$1</f>
        <v>-0.15998509485098111</v>
      </c>
      <c r="D108" s="9">
        <f>Таблица35[[#This Row],[Цена нефти Brent (x)]]-$J$2</f>
        <v>0.46230352303522437</v>
      </c>
      <c r="E108" s="9">
        <f>Таблица35[[#This Row],[Yi-Ymean]]*Таблица35[[#This Row],[Xi-Xmean]]</f>
        <v>-7.3961672982733109E-2</v>
      </c>
      <c r="F108" s="9">
        <f>Таблица35[[#This Row],[Xi-Xmean]]^2</f>
        <v>0.21372454741078023</v>
      </c>
      <c r="G108" s="19">
        <f>$J$5+$J$4*Таблица35[[#This Row],[Цена нефти Brent (x)]]+$J$6</f>
        <v>64.682806217445204</v>
      </c>
      <c r="H108" s="19">
        <f>(Таблица35[[#This Row],[Цена USD_RUB (y)]]-Таблица35[[#This Row],[Оценка Y]])^2</f>
        <v>2.9166715227388795E-3</v>
      </c>
    </row>
    <row r="109" spans="1:8" x14ac:dyDescent="0.35">
      <c r="A109" s="9">
        <v>64.684100000000001</v>
      </c>
      <c r="B109" s="9">
        <v>61.91</v>
      </c>
      <c r="C109" s="9">
        <f>Таблица35[[#This Row],[Цена USD_RUB (y)]]-$J$1</f>
        <v>-0.10468509485097854</v>
      </c>
      <c r="D109" s="9">
        <f>Таблица35[[#This Row],[Цена нефти Brent (x)]]-$J$2</f>
        <v>4.0023035230352235</v>
      </c>
      <c r="E109" s="9">
        <f>Таблица35[[#This Row],[Yi-Ymean]]*Таблица35[[#This Row],[Xi-Xmean]]</f>
        <v>-0.41898152393134797</v>
      </c>
      <c r="F109" s="9">
        <f>Таблица35[[#This Row],[Xi-Xmean]]^2</f>
        <v>16.018433490500161</v>
      </c>
      <c r="G109" s="19">
        <f>$J$5+$J$4*Таблица35[[#This Row],[Цена нефти Brent (x)]]+$J$6</f>
        <v>63.871293418335924</v>
      </c>
      <c r="H109" s="19">
        <f>(Таблица35[[#This Row],[Цена USD_RUB (y)]]-Таблица35[[#This Row],[Оценка Y]])^2</f>
        <v>0.6606545391964419</v>
      </c>
    </row>
    <row r="110" spans="1:8" x14ac:dyDescent="0.35">
      <c r="A110" s="9">
        <v>64.02</v>
      </c>
      <c r="B110" s="9">
        <v>64.28</v>
      </c>
      <c r="C110" s="9">
        <f>Таблица35[[#This Row],[Цена USD_RUB (y)]]-$J$1</f>
        <v>-0.76878509485098334</v>
      </c>
      <c r="D110" s="9">
        <f>Таблица35[[#This Row],[Цена нефти Brent (x)]]-$J$2</f>
        <v>6.3723035230352281</v>
      </c>
      <c r="E110" s="9">
        <f>Таблица35[[#This Row],[Yi-Ymean]]*Таблица35[[#This Row],[Xi-Xmean]]</f>
        <v>-4.8989319683758934</v>
      </c>
      <c r="F110" s="9">
        <f>Таблица35[[#This Row],[Xi-Xmean]]^2</f>
        <v>40.606252189687183</v>
      </c>
      <c r="G110" s="19">
        <f>$J$5+$J$4*Таблица35[[#This Row],[Цена нефти Brent (x)]]+$J$6</f>
        <v>63.327992476559373</v>
      </c>
      <c r="H110" s="19">
        <f>(Таблица35[[#This Row],[Цена USD_RUB (y)]]-Таблица35[[#This Row],[Оценка Y]])^2</f>
        <v>0.47887441249842394</v>
      </c>
    </row>
    <row r="111" spans="1:8" x14ac:dyDescent="0.35">
      <c r="A111" s="9">
        <v>64.340299999999999</v>
      </c>
      <c r="B111" s="9">
        <v>60.22</v>
      </c>
      <c r="C111" s="9">
        <f>Таблица35[[#This Row],[Цена USD_RUB (y)]]-$J$1</f>
        <v>-0.4484850948509802</v>
      </c>
      <c r="D111" s="9">
        <f>Таблица35[[#This Row],[Цена нефти Brent (x)]]-$J$2</f>
        <v>2.3123035230352258</v>
      </c>
      <c r="E111" s="9">
        <f>Таблица35[[#This Row],[Yi-Ymean]]*Таблица35[[#This Row],[Xi-Xmean]]</f>
        <v>-1.037033664852709</v>
      </c>
      <c r="F111" s="9">
        <f>Таблица35[[#This Row],[Xi-Xmean]]^2</f>
        <v>5.3467475826411173</v>
      </c>
      <c r="G111" s="19">
        <f>$J$5+$J$4*Таблица35[[#This Row],[Цена нефти Brent (x)]]+$J$6</f>
        <v>64.258710545594312</v>
      </c>
      <c r="H111" s="19">
        <f>(Таблица35[[#This Row],[Цена USD_RUB (y)]]-Таблица35[[#This Row],[Оценка Y]])^2</f>
        <v>6.6568390702177486E-3</v>
      </c>
    </row>
    <row r="112" spans="1:8" x14ac:dyDescent="0.35">
      <c r="A112" s="9">
        <v>65.728899999999996</v>
      </c>
      <c r="B112" s="9">
        <v>61.54</v>
      </c>
      <c r="C112" s="9">
        <f>Таблица35[[#This Row],[Цена USD_RUB (y)]]-$J$1</f>
        <v>0.94011490514901652</v>
      </c>
      <c r="D112" s="9">
        <f>Таблица35[[#This Row],[Цена нефти Brent (x)]]-$J$2</f>
        <v>3.6323035230352261</v>
      </c>
      <c r="E112" s="9">
        <f>Таблица35[[#This Row],[Yi-Ymean]]*Таблица35[[#This Row],[Xi-Xmean]]</f>
        <v>3.4147826820307001</v>
      </c>
      <c r="F112" s="9">
        <f>Таблица35[[#This Row],[Xi-Xmean]]^2</f>
        <v>13.193628883454116</v>
      </c>
      <c r="G112" s="19">
        <f>$J$5+$J$4*Таблица35[[#This Row],[Цена нефти Brent (x)]]+$J$6</f>
        <v>63.956112552706102</v>
      </c>
      <c r="H112" s="19">
        <f>(Таблица35[[#This Row],[Цена USD_RUB (y)]]-Таблица35[[#This Row],[Оценка Y]])^2</f>
        <v>3.1427753332827995</v>
      </c>
    </row>
    <row r="113" spans="1:8" x14ac:dyDescent="0.35">
      <c r="A113" s="9">
        <v>66.765699999999995</v>
      </c>
      <c r="B113" s="9">
        <v>60.43</v>
      </c>
      <c r="C113" s="9">
        <f>Таблица35[[#This Row],[Цена USD_RUB (y)]]-$J$1</f>
        <v>1.976914905149016</v>
      </c>
      <c r="D113" s="9">
        <f>Таблица35[[#This Row],[Цена нефти Brent (x)]]-$J$2</f>
        <v>2.5223035230352266</v>
      </c>
      <c r="E113" s="9">
        <f>Таблица35[[#This Row],[Yi-Ymean]]*Таблица35[[#This Row],[Xi-Xmean]]</f>
        <v>4.9863794299982143</v>
      </c>
      <c r="F113" s="9">
        <f>Таблица35[[#This Row],[Xi-Xmean]]^2</f>
        <v>6.3620150623159164</v>
      </c>
      <c r="G113" s="19">
        <f>$J$5+$J$4*Таблица35[[#This Row],[Цена нефти Brent (x)]]+$J$6</f>
        <v>64.210569955816638</v>
      </c>
      <c r="H113" s="19">
        <f>(Таблица35[[#This Row],[Цена USD_RUB (y)]]-Таблица35[[#This Row],[Оценка Y]])^2</f>
        <v>6.528689542688447</v>
      </c>
    </row>
    <row r="114" spans="1:8" x14ac:dyDescent="0.35">
      <c r="A114" s="9">
        <v>65.998999999999995</v>
      </c>
      <c r="B114" s="9">
        <v>59.34</v>
      </c>
      <c r="C114" s="9">
        <f>Таблица35[[#This Row],[Цена USD_RUB (y)]]-$J$1</f>
        <v>1.2102149051490159</v>
      </c>
      <c r="D114" s="9">
        <f>Таблица35[[#This Row],[Цена нефти Brent (x)]]-$J$2</f>
        <v>1.4323035230352303</v>
      </c>
      <c r="E114" s="9">
        <f>Таблица35[[#This Row],[Yi-Ymean]]*Таблица35[[#This Row],[Xi-Xmean]]</f>
        <v>1.7333950722746825</v>
      </c>
      <c r="F114" s="9">
        <f>Таблица35[[#This Row],[Xi-Xmean]]^2</f>
        <v>2.0514933820991326</v>
      </c>
      <c r="G114" s="19">
        <f>$J$5+$J$4*Таблица35[[#This Row],[Цена нефти Brent (x)]]+$J$6</f>
        <v>64.460442540853109</v>
      </c>
      <c r="H114" s="19">
        <f>(Таблица35[[#This Row],[Цена USD_RUB (y)]]-Таблица35[[#This Row],[Оценка Y]])^2</f>
        <v>2.3671590550965238</v>
      </c>
    </row>
    <row r="115" spans="1:8" x14ac:dyDescent="0.35">
      <c r="A115" s="9">
        <v>66.514799999999994</v>
      </c>
      <c r="B115" s="9">
        <v>58.64</v>
      </c>
      <c r="C115" s="9">
        <f>Таблица35[[#This Row],[Цена USD_RUB (y)]]-$J$1</f>
        <v>1.7260149051490146</v>
      </c>
      <c r="D115" s="9">
        <f>Таблица35[[#This Row],[Цена нефти Brent (x)]]-$J$2</f>
        <v>0.7323035230352275</v>
      </c>
      <c r="E115" s="9">
        <f>Таблица35[[#This Row],[Yi-Ymean]]*Таблица35[[#This Row],[Xi-Xmean]]</f>
        <v>1.2639667958519374</v>
      </c>
      <c r="F115" s="9">
        <f>Таблица35[[#This Row],[Xi-Xmean]]^2</f>
        <v>0.53626844984980593</v>
      </c>
      <c r="G115" s="19">
        <f>$J$5+$J$4*Таблица35[[#This Row],[Цена нефти Brent (x)]]+$J$6</f>
        <v>64.62091117344535</v>
      </c>
      <c r="H115" s="19">
        <f>(Таблица35[[#This Row],[Цена USD_RUB (y)]]-Таблица35[[#This Row],[Оценка Y]])^2</f>
        <v>3.5868148873485257</v>
      </c>
    </row>
    <row r="116" spans="1:8" x14ac:dyDescent="0.35">
      <c r="A116" s="9">
        <v>65.281599999999997</v>
      </c>
      <c r="B116" s="9">
        <v>58.53</v>
      </c>
      <c r="C116" s="9">
        <f>Таблица35[[#This Row],[Цена USD_RUB (y)]]-$J$1</f>
        <v>0.49281490514901805</v>
      </c>
      <c r="D116" s="9">
        <f>Таблица35[[#This Row],[Цена нефти Brent (x)]]-$J$2</f>
        <v>0.62230352303522807</v>
      </c>
      <c r="E116" s="9">
        <f>Таблица35[[#This Row],[Yi-Ymean]]*Таблица35[[#This Row],[Xi-Xmean]]</f>
        <v>0.30668045167850566</v>
      </c>
      <c r="F116" s="9">
        <f>Таблица35[[#This Row],[Xi-Xmean]]^2</f>
        <v>0.38726167478205664</v>
      </c>
      <c r="G116" s="19">
        <f>$J$5+$J$4*Таблица35[[#This Row],[Цена нефти Brent (x)]]+$J$6</f>
        <v>64.6461276728527</v>
      </c>
      <c r="H116" s="19">
        <f>(Таблица35[[#This Row],[Цена USD_RUB (y)]]-Таблица35[[#This Row],[Оценка Y]])^2</f>
        <v>0.40382507857000222</v>
      </c>
    </row>
    <row r="117" spans="1:8" x14ac:dyDescent="0.35">
      <c r="A117" s="9">
        <v>65.271299999999997</v>
      </c>
      <c r="B117" s="9">
        <v>61.89</v>
      </c>
      <c r="C117" s="9">
        <f>Таблица35[[#This Row],[Цена USD_RUB (y)]]-$J$1</f>
        <v>0.48251490514901718</v>
      </c>
      <c r="D117" s="9">
        <f>Таблица35[[#This Row],[Цена нефти Brent (x)]]-$J$2</f>
        <v>3.9823035230352275</v>
      </c>
      <c r="E117" s="9">
        <f>Таблица35[[#This Row],[Yi-Ymean]]*Таблица35[[#This Row],[Xi-Xmean]]</f>
        <v>1.9215208066919398</v>
      </c>
      <c r="F117" s="9">
        <f>Таблица35[[#This Row],[Xi-Xmean]]^2</f>
        <v>15.858741349578784</v>
      </c>
      <c r="G117" s="19">
        <f>$J$5+$J$4*Таблица35[[#This Row],[Цена нефти Brent (x)]]+$J$6</f>
        <v>63.875878236409989</v>
      </c>
      <c r="H117" s="19">
        <f>(Таблица35[[#This Row],[Цена USD_RUB (y)]]-Таблица35[[#This Row],[Оценка Y]])^2</f>
        <v>1.9472018983006478</v>
      </c>
    </row>
    <row r="118" spans="1:8" x14ac:dyDescent="0.35">
      <c r="A118" s="9">
        <v>63.366300000000003</v>
      </c>
      <c r="B118" s="9">
        <v>63.46</v>
      </c>
      <c r="C118" s="9">
        <f>Таблица35[[#This Row],[Цена USD_RUB (y)]]-$J$1</f>
        <v>-1.4224850948509769</v>
      </c>
      <c r="D118" s="9">
        <f>Таблица35[[#This Row],[Цена нефти Brent (x)]]-$J$2</f>
        <v>5.5523035230352278</v>
      </c>
      <c r="E118" s="9">
        <f>Таблица35[[#This Row],[Yi-Ymean]]*Таблица35[[#This Row],[Xi-Xmean]]</f>
        <v>-7.8980690036061789</v>
      </c>
      <c r="F118" s="9">
        <f>Таблица35[[#This Row],[Xi-Xmean]]^2</f>
        <v>30.828074411909402</v>
      </c>
      <c r="G118" s="19">
        <f>$J$5+$J$4*Таблица35[[#This Row],[Цена нефти Brent (x)]]+$J$6</f>
        <v>63.515970017595983</v>
      </c>
      <c r="H118" s="19">
        <f>(Таблица35[[#This Row],[Цена USD_RUB (y)]]-Таблица35[[#This Row],[Оценка Y]])^2</f>
        <v>2.2401114167181022E-2</v>
      </c>
    </row>
    <row r="119" spans="1:8" x14ac:dyDescent="0.35">
      <c r="A119" s="9">
        <v>63.029499999999999</v>
      </c>
      <c r="B119" s="9">
        <v>62.47</v>
      </c>
      <c r="C119" s="9">
        <f>Таблица35[[#This Row],[Цена USD_RUB (y)]]-$J$1</f>
        <v>-1.7592850948509806</v>
      </c>
      <c r="D119" s="9">
        <f>Таблица35[[#This Row],[Цена нефти Brent (x)]]-$J$2</f>
        <v>4.5623035230352258</v>
      </c>
      <c r="E119" s="9">
        <f>Таблица35[[#This Row],[Yi-Ymean]]*Таблица35[[#This Row],[Xi-Xmean]]</f>
        <v>-8.0263925862619896</v>
      </c>
      <c r="F119" s="9">
        <f>Таблица35[[#This Row],[Xi-Xmean]]^2</f>
        <v>20.814613436299634</v>
      </c>
      <c r="G119" s="19">
        <f>$J$5+$J$4*Таблица35[[#This Row],[Цена нефти Brent (x)]]+$J$6</f>
        <v>63.742918512262136</v>
      </c>
      <c r="H119" s="19">
        <f>(Таблица35[[#This Row],[Цена USD_RUB (y)]]-Таблица35[[#This Row],[Оценка Y]])^2</f>
        <v>0.50896597363832163</v>
      </c>
    </row>
    <row r="120" spans="1:8" x14ac:dyDescent="0.35">
      <c r="A120" s="9">
        <v>62.950499999999998</v>
      </c>
      <c r="B120" s="9">
        <v>66.72</v>
      </c>
      <c r="C120" s="9">
        <f>Таблица35[[#This Row],[Цена USD_RUB (y)]]-$J$1</f>
        <v>-1.8382850948509812</v>
      </c>
      <c r="D120" s="9">
        <f>Таблица35[[#This Row],[Цена нефти Brent (x)]]-$J$2</f>
        <v>8.8123035230352258</v>
      </c>
      <c r="E120" s="9">
        <f>Таблица35[[#This Row],[Yi-Ymean]]*Таблица35[[#This Row],[Xi-Xmean]]</f>
        <v>-16.199526217698445</v>
      </c>
      <c r="F120" s="9">
        <f>Таблица35[[#This Row],[Xi-Xmean]]^2</f>
        <v>77.65669338209905</v>
      </c>
      <c r="G120" s="19">
        <f>$J$5+$J$4*Таблица35[[#This Row],[Цена нефти Brent (x)]]+$J$6</f>
        <v>62.768644671523589</v>
      </c>
      <c r="H120" s="19">
        <f>(Таблица35[[#This Row],[Цена USD_RUB (y)]]-Таблица35[[#This Row],[Оценка Y]])^2</f>
        <v>3.3071360495262721E-2</v>
      </c>
    </row>
    <row r="121" spans="1:8" x14ac:dyDescent="0.35">
      <c r="A121" s="9">
        <v>63.815899999999999</v>
      </c>
      <c r="B121" s="9">
        <v>64.23</v>
      </c>
      <c r="C121" s="9">
        <f>Таблица35[[#This Row],[Цена USD_RUB (y)]]-$J$1</f>
        <v>-0.97288509485098018</v>
      </c>
      <c r="D121" s="9">
        <f>Таблица35[[#This Row],[Цена нефти Brent (x)]]-$J$2</f>
        <v>6.3223035230352309</v>
      </c>
      <c r="E121" s="9">
        <f>Таблица35[[#This Row],[Yi-Ymean]]*Таблица35[[#This Row],[Xi-Xmean]]</f>
        <v>-6.1508748626848169</v>
      </c>
      <c r="F121" s="9">
        <f>Таблица35[[#This Row],[Xi-Xmean]]^2</f>
        <v>39.97152183738369</v>
      </c>
      <c r="G121" s="19">
        <f>$J$5+$J$4*Таблица35[[#This Row],[Цена нефти Brent (x)]]+$J$6</f>
        <v>63.339454521744528</v>
      </c>
      <c r="H121" s="19">
        <f>(Таблица35[[#This Row],[Цена USD_RUB (y)]]-Таблица35[[#This Row],[Оценка Y]])^2</f>
        <v>0.22700029375008429</v>
      </c>
    </row>
    <row r="122" spans="1:8" x14ac:dyDescent="0.35">
      <c r="A122" s="9">
        <v>63.230499999999999</v>
      </c>
      <c r="B122" s="9">
        <v>66.55</v>
      </c>
      <c r="C122" s="9">
        <f>Таблица35[[#This Row],[Цена USD_RUB (y)]]-$J$1</f>
        <v>-1.5582850948509801</v>
      </c>
      <c r="D122" s="9">
        <f>Таблица35[[#This Row],[Цена нефти Brent (x)]]-$J$2</f>
        <v>8.6423035230352241</v>
      </c>
      <c r="E122" s="9">
        <f>Таблица35[[#This Row],[Yi-Ymean]]*Таблица35[[#This Row],[Xi-Xmean]]</f>
        <v>-13.467172765123903</v>
      </c>
      <c r="F122" s="9">
        <f>Таблица35[[#This Row],[Xi-Xmean]]^2</f>
        <v>74.689410184267047</v>
      </c>
      <c r="G122" s="19">
        <f>$J$5+$J$4*Таблица35[[#This Row],[Цена нефти Brent (x)]]+$J$6</f>
        <v>62.807615625153133</v>
      </c>
      <c r="H122" s="19">
        <f>(Таблица35[[#This Row],[Цена USD_RUB (y)]]-Таблица35[[#This Row],[Оценка Y]])^2</f>
        <v>0.1788311944896249</v>
      </c>
    </row>
    <row r="123" spans="1:8" x14ac:dyDescent="0.35">
      <c r="A123" s="9">
        <v>63.007300000000001</v>
      </c>
      <c r="B123" s="9">
        <v>65.2</v>
      </c>
      <c r="C123" s="9">
        <f>Таблица35[[#This Row],[Цена USD_RUB (y)]]-$J$1</f>
        <v>-1.7814850948509786</v>
      </c>
      <c r="D123" s="9">
        <f>Таблица35[[#This Row],[Цена нефти Brent (x)]]-$J$2</f>
        <v>7.2923035230352298</v>
      </c>
      <c r="E123" s="9">
        <f>Таблица35[[#This Row],[Yi-Ymean]]*Таблица35[[#This Row],[Xi-Xmean]]</f>
        <v>-12.991130033416542</v>
      </c>
      <c r="F123" s="9">
        <f>Таблица35[[#This Row],[Xi-Xmean]]^2</f>
        <v>53.177690672072025</v>
      </c>
      <c r="G123" s="19">
        <f>$J$5+$J$4*Таблица35[[#This Row],[Цена нефти Brent (x)]]+$J$6</f>
        <v>63.117090845152433</v>
      </c>
      <c r="H123" s="19">
        <f>(Таблица35[[#This Row],[Цена USD_RUB (y)]]-Таблица35[[#This Row],[Оценка Y]])^2</f>
        <v>1.2054029679285273E-2</v>
      </c>
    </row>
    <row r="124" spans="1:8" x14ac:dyDescent="0.35">
      <c r="A124" s="9">
        <v>64.391499999999994</v>
      </c>
      <c r="B124" s="9">
        <v>62.01</v>
      </c>
      <c r="C124" s="9">
        <f>Таблица35[[#This Row],[Цена USD_RUB (y)]]-$J$1</f>
        <v>-0.39728509485098584</v>
      </c>
      <c r="D124" s="9">
        <f>Таблица35[[#This Row],[Цена нефти Brent (x)]]-$J$2</f>
        <v>4.1023035230352249</v>
      </c>
      <c r="E124" s="9">
        <f>Таблица35[[#This Row],[Yi-Ymean]]*Таблица35[[#This Row],[Xi-Xmean]]</f>
        <v>-1.6297840442565827</v>
      </c>
      <c r="F124" s="9">
        <f>Таблица35[[#This Row],[Xi-Xmean]]^2</f>
        <v>16.828894195107218</v>
      </c>
      <c r="G124" s="19">
        <f>$J$5+$J$4*Таблица35[[#This Row],[Цена нефти Brent (x)]]+$J$6</f>
        <v>63.848369327965607</v>
      </c>
      <c r="H124" s="19">
        <f>(Таблица35[[#This Row],[Цена USD_RUB (y)]]-Таблица35[[#This Row],[Оценка Y]])^2</f>
        <v>0.29499092690452478</v>
      </c>
    </row>
    <row r="125" spans="1:8" x14ac:dyDescent="0.35">
      <c r="A125" s="9">
        <v>64.87</v>
      </c>
      <c r="B125" s="9">
        <v>63.29</v>
      </c>
      <c r="C125" s="9">
        <f>Таблица35[[#This Row],[Цена USD_RUB (y)]]-$J$1</f>
        <v>8.1214905149025185E-2</v>
      </c>
      <c r="D125" s="9">
        <f>Таблица35[[#This Row],[Цена нефти Brent (x)]]-$J$2</f>
        <v>5.3823035230352261</v>
      </c>
      <c r="E125" s="9">
        <f>Таблица35[[#This Row],[Yi-Ymean]]*Таблица35[[#This Row],[Xi-Xmean]]</f>
        <v>0.43712327010656998</v>
      </c>
      <c r="F125" s="9">
        <f>Таблица35[[#This Row],[Xi-Xmean]]^2</f>
        <v>28.969191214077405</v>
      </c>
      <c r="G125" s="19">
        <f>$J$5+$J$4*Таблица35[[#This Row],[Цена нефти Brent (x)]]+$J$6</f>
        <v>63.554940971225527</v>
      </c>
      <c r="H125" s="19">
        <f>(Таблица35[[#This Row],[Цена USD_RUB (y)]]-Таблица35[[#This Row],[Оценка Y]])^2</f>
        <v>1.7293802491612724</v>
      </c>
    </row>
    <row r="126" spans="1:8" x14ac:dyDescent="0.35">
      <c r="A126" s="9">
        <v>65.430599999999998</v>
      </c>
      <c r="B126" s="9">
        <v>64.489999999999995</v>
      </c>
      <c r="C126" s="9">
        <f>Таблица35[[#This Row],[Цена USD_RUB (y)]]-$J$1</f>
        <v>0.64181490514901895</v>
      </c>
      <c r="D126" s="9">
        <f>Таблица35[[#This Row],[Цена нефти Brent (x)]]-$J$2</f>
        <v>6.5823035230352218</v>
      </c>
      <c r="E126" s="9">
        <f>Таблица35[[#This Row],[Yi-Ymean]]*Таблица35[[#This Row],[Xi-Xmean]]</f>
        <v>4.2246205112989044</v>
      </c>
      <c r="F126" s="9">
        <f>Таблица35[[#This Row],[Xi-Xmean]]^2</f>
        <v>43.326719669361893</v>
      </c>
      <c r="G126" s="19">
        <f>$J$5+$J$4*Таблица35[[#This Row],[Цена нефти Brent (x)]]+$J$6</f>
        <v>63.279851886781699</v>
      </c>
      <c r="H126" s="19">
        <f>(Таблица35[[#This Row],[Цена USD_RUB (y)]]-Таблица35[[#This Row],[Оценка Y]])^2</f>
        <v>4.6257174465120725</v>
      </c>
    </row>
    <row r="127" spans="1:8" x14ac:dyDescent="0.35">
      <c r="A127" s="9">
        <v>64.480900000000005</v>
      </c>
      <c r="B127" s="9">
        <v>68.69</v>
      </c>
      <c r="C127" s="9">
        <f>Таблица35[[#This Row],[Цена USD_RUB (y)]]-$J$1</f>
        <v>-0.30788509485097393</v>
      </c>
      <c r="D127" s="9">
        <f>Таблица35[[#This Row],[Цена нефти Brent (x)]]-$J$2</f>
        <v>10.782303523035225</v>
      </c>
      <c r="E127" s="9">
        <f>Таблица35[[#This Row],[Yi-Ymean]]*Таблица35[[#This Row],[Xi-Xmean]]</f>
        <v>-3.3197105429016904</v>
      </c>
      <c r="F127" s="9">
        <f>Таблица35[[#This Row],[Xi-Xmean]]^2</f>
        <v>116.25806926285782</v>
      </c>
      <c r="G127" s="19">
        <f>$J$5+$J$4*Таблица35[[#This Row],[Цена нефти Brent (x)]]+$J$6</f>
        <v>62.317040091228307</v>
      </c>
      <c r="H127" s="19">
        <f>(Таблица35[[#This Row],[Цена USD_RUB (y)]]-Таблица35[[#This Row],[Оценка Y]])^2</f>
        <v>4.6822897047894623</v>
      </c>
    </row>
    <row r="128" spans="1:8" x14ac:dyDescent="0.35">
      <c r="A128" s="9">
        <v>64.768299999999996</v>
      </c>
      <c r="B128" s="9">
        <v>72.209999999999994</v>
      </c>
      <c r="C128" s="9">
        <f>Таблица35[[#This Row],[Цена USD_RUB (y)]]-$J$1</f>
        <v>-2.0485094850982932E-2</v>
      </c>
      <c r="D128" s="9">
        <f>Таблица35[[#This Row],[Цена нефти Brent (x)]]-$J$2</f>
        <v>14.302303523035221</v>
      </c>
      <c r="E128" s="9">
        <f>Таблица35[[#This Row],[Yi-Ymean]]*Таблица35[[#This Row],[Xi-Xmean]]</f>
        <v>-0.29298404425692387</v>
      </c>
      <c r="F128" s="9">
        <f>Таблица35[[#This Row],[Xi-Xmean]]^2</f>
        <v>204.55588606502567</v>
      </c>
      <c r="G128" s="19">
        <f>$J$5+$J$4*Таблица35[[#This Row],[Цена нефти Brent (x)]]+$J$6</f>
        <v>61.510112110193091</v>
      </c>
      <c r="H128" s="19">
        <f>(Таблица35[[#This Row],[Цена USD_RUB (y)]]-Таблица35[[#This Row],[Оценка Y]])^2</f>
        <v>10.615788325284372</v>
      </c>
    </row>
    <row r="129" spans="1:8" x14ac:dyDescent="0.35">
      <c r="A129" s="9">
        <v>65.103300000000004</v>
      </c>
      <c r="B129" s="9">
        <v>70.62</v>
      </c>
      <c r="C129" s="9">
        <f>Таблица35[[#This Row],[Цена USD_RUB (y)]]-$J$1</f>
        <v>0.31451490514902503</v>
      </c>
      <c r="D129" s="9">
        <f>Таблица35[[#This Row],[Цена нефти Brent (x)]]-$J$2</f>
        <v>12.712303523035231</v>
      </c>
      <c r="E129" s="9">
        <f>Таблица35[[#This Row],[Yi-Ymean]]*Таблица35[[#This Row],[Xi-Xmean]]</f>
        <v>3.9982089367730427</v>
      </c>
      <c r="F129" s="9">
        <f>Таблица35[[#This Row],[Xi-Xmean]]^2</f>
        <v>161.60266086177396</v>
      </c>
      <c r="G129" s="19">
        <f>$J$5+$J$4*Таблица35[[#This Row],[Цена нефти Brent (x)]]+$J$6</f>
        <v>61.874605147081155</v>
      </c>
      <c r="H129" s="19">
        <f>(Таблица35[[#This Row],[Цена USD_RUB (y)]]-Таблица35[[#This Row],[Оценка Y]])^2</f>
        <v>10.42447045326467</v>
      </c>
    </row>
    <row r="130" spans="1:8" x14ac:dyDescent="0.35">
      <c r="A130" s="9">
        <v>65.087999999999994</v>
      </c>
      <c r="B130" s="9">
        <v>70.849999999999994</v>
      </c>
      <c r="C130" s="9">
        <f>Таблица35[[#This Row],[Цена USD_RUB (y)]]-$J$1</f>
        <v>0.2992149051490145</v>
      </c>
      <c r="D130" s="9">
        <f>Таблица35[[#This Row],[Цена нефти Brent (x)]]-$J$2</f>
        <v>12.942303523035221</v>
      </c>
      <c r="E130" s="9">
        <f>Таблица35[[#This Row],[Yi-Ymean]]*Таблица35[[#This Row],[Xi-Xmean]]</f>
        <v>3.8725301210547398</v>
      </c>
      <c r="F130" s="9">
        <f>Таблица35[[#This Row],[Xi-Xmean]]^2</f>
        <v>167.5032204823699</v>
      </c>
      <c r="G130" s="19">
        <f>$J$5+$J$4*Таблица35[[#This Row],[Цена нефти Brent (x)]]+$J$6</f>
        <v>61.821879739229431</v>
      </c>
      <c r="H130" s="19">
        <f>(Таблица35[[#This Row],[Цена USD_RUB (y)]]-Таблица35[[#This Row],[Оценка Y]])^2</f>
        <v>10.667541557815973</v>
      </c>
    </row>
    <row r="131" spans="1:8" x14ac:dyDescent="0.35">
      <c r="A131" s="9">
        <v>64.733400000000003</v>
      </c>
      <c r="B131" s="9">
        <v>72.150000000000006</v>
      </c>
      <c r="C131" s="9">
        <f>Таблица35[[#This Row],[Цена USD_RUB (y)]]-$J$1</f>
        <v>-5.5385094850976202E-2</v>
      </c>
      <c r="D131" s="9">
        <f>Таблица35[[#This Row],[Цена нефти Brent (x)]]-$J$2</f>
        <v>14.242303523035233</v>
      </c>
      <c r="E131" s="9">
        <f>Таблица35[[#This Row],[Yi-Ymean]]*Таблица35[[#This Row],[Xi-Xmean]]</f>
        <v>-0.78881133151969884</v>
      </c>
      <c r="F131" s="9">
        <f>Таблица35[[#This Row],[Xi-Xmean]]^2</f>
        <v>202.8432096422618</v>
      </c>
      <c r="G131" s="19">
        <f>$J$5+$J$4*Таблица35[[#This Row],[Цена нефти Brent (x)]]+$J$6</f>
        <v>61.523866564415279</v>
      </c>
      <c r="H131" s="19">
        <f>(Таблица35[[#This Row],[Цена USD_RUB (y)]]-Таблица35[[#This Row],[Оценка Y]])^2</f>
        <v>10.301104874136284</v>
      </c>
    </row>
    <row r="132" spans="1:8" x14ac:dyDescent="0.35">
      <c r="A132" s="9">
        <v>64.051500000000004</v>
      </c>
      <c r="B132" s="9">
        <v>71.97</v>
      </c>
      <c r="C132" s="9">
        <f>Таблица35[[#This Row],[Цена USD_RUB (y)]]-$J$1</f>
        <v>-0.73728509485097504</v>
      </c>
      <c r="D132" s="9">
        <f>Таблица35[[#This Row],[Цена нефти Brent (x)]]-$J$2</f>
        <v>14.062303523035226</v>
      </c>
      <c r="E132" s="9">
        <f>Таблица35[[#This Row],[Yi-Ymean]]*Таблица35[[#This Row],[Xi-Xmean]]</f>
        <v>-10.367926786804228</v>
      </c>
      <c r="F132" s="9">
        <f>Таблица35[[#This Row],[Xi-Xmean]]^2</f>
        <v>197.74838037396893</v>
      </c>
      <c r="G132" s="19">
        <f>$J$5+$J$4*Таблица35[[#This Row],[Цена нефти Brent (x)]]+$J$6</f>
        <v>61.565129927081855</v>
      </c>
      <c r="H132" s="19">
        <f>(Таблица35[[#This Row],[Цена USD_RUB (y)]]-Таблица35[[#This Row],[Оценка Y]])^2</f>
        <v>6.1820361395030003</v>
      </c>
    </row>
    <row r="133" spans="1:8" x14ac:dyDescent="0.35">
      <c r="A133" s="9">
        <v>64.349699999999999</v>
      </c>
      <c r="B133" s="9">
        <v>71.55</v>
      </c>
      <c r="C133" s="9">
        <f>Таблица35[[#This Row],[Цена USD_RUB (y)]]-$J$1</f>
        <v>-0.43908509485098079</v>
      </c>
      <c r="D133" s="9">
        <f>Таблица35[[#This Row],[Цена нефти Brent (x)]]-$J$2</f>
        <v>13.642303523035224</v>
      </c>
      <c r="E133" s="9">
        <f>Таблица35[[#This Row],[Yi-Ymean]]*Таблица35[[#This Row],[Xi-Xmean]]</f>
        <v>-5.9901321363977909</v>
      </c>
      <c r="F133" s="9">
        <f>Таблица35[[#This Row],[Xi-Xmean]]^2</f>
        <v>186.11244541461929</v>
      </c>
      <c r="G133" s="19">
        <f>$J$5+$J$4*Таблица35[[#This Row],[Цена нефти Brent (x)]]+$J$6</f>
        <v>61.661411106637196</v>
      </c>
      <c r="H133" s="19">
        <f>(Таблица35[[#This Row],[Цена USD_RUB (y)]]-Таблица35[[#This Row],[Оценка Y]])^2</f>
        <v>7.2268971741778012</v>
      </c>
    </row>
    <row r="134" spans="1:8" x14ac:dyDescent="0.35">
      <c r="A134" s="9">
        <v>65.346500000000006</v>
      </c>
      <c r="B134" s="9">
        <v>70.34</v>
      </c>
      <c r="C134" s="9">
        <f>Таблица35[[#This Row],[Цена USD_RUB (y)]]-$J$1</f>
        <v>0.55771490514902666</v>
      </c>
      <c r="D134" s="9">
        <f>Таблица35[[#This Row],[Цена нефти Brent (x)]]-$J$2</f>
        <v>12.43230352303523</v>
      </c>
      <c r="E134" s="9">
        <f>Таблица35[[#This Row],[Yi-Ymean]]*Таблица35[[#This Row],[Xi-Xmean]]</f>
        <v>6.9336809801335031</v>
      </c>
      <c r="F134" s="9">
        <f>Таблица35[[#This Row],[Xi-Xmean]]^2</f>
        <v>154.56217088887419</v>
      </c>
      <c r="G134" s="19">
        <f>$J$5+$J$4*Таблица35[[#This Row],[Цена нефти Brent (x)]]+$J$6</f>
        <v>61.938792600118049</v>
      </c>
      <c r="H134" s="19">
        <f>(Таблица35[[#This Row],[Цена USD_RUB (y)]]-Таблица35[[#This Row],[Оценка Y]])^2</f>
        <v>11.61246972321025</v>
      </c>
    </row>
    <row r="135" spans="1:8" x14ac:dyDescent="0.35">
      <c r="A135" s="9">
        <v>65.634</v>
      </c>
      <c r="B135" s="9">
        <v>68.39</v>
      </c>
      <c r="C135" s="9">
        <f>Таблица35[[#This Row],[Цена USD_RUB (y)]]-$J$1</f>
        <v>0.84521490514902098</v>
      </c>
      <c r="D135" s="9">
        <f>Таблица35[[#This Row],[Цена нефти Brent (x)]]-$J$2</f>
        <v>10.482303523035227</v>
      </c>
      <c r="E135" s="9">
        <f>Таблица35[[#This Row],[Yi-Ymean]]*Таблица35[[#This Row],[Xi-Xmean]]</f>
        <v>8.8597991779654688</v>
      </c>
      <c r="F135" s="9">
        <f>Таблица35[[#This Row],[Xi-Xmean]]^2</f>
        <v>109.87868714903674</v>
      </c>
      <c r="G135" s="19">
        <f>$J$5+$J$4*Таблица35[[#This Row],[Цена нефти Brent (x)]]+$J$6</f>
        <v>62.385812362339266</v>
      </c>
      <c r="H135" s="19">
        <f>(Таблица35[[#This Row],[Цена USD_RUB (y)]]-Таблица35[[#This Row],[Оценка Y]])^2</f>
        <v>10.550722929452023</v>
      </c>
    </row>
    <row r="136" spans="1:8" x14ac:dyDescent="0.35">
      <c r="A136" s="9">
        <v>64.661600000000007</v>
      </c>
      <c r="B136" s="9">
        <v>67.03</v>
      </c>
      <c r="C136" s="9">
        <f>Таблица35[[#This Row],[Цена USD_RUB (y)]]-$J$1</f>
        <v>-0.12718509485097229</v>
      </c>
      <c r="D136" s="9">
        <f>Таблица35[[#This Row],[Цена нефти Brent (x)]]-$J$2</f>
        <v>9.1223035230352281</v>
      </c>
      <c r="E136" s="9">
        <f>Таблица35[[#This Row],[Yi-Ymean]]*Таблица35[[#This Row],[Xi-Xmean]]</f>
        <v>-1.1602210388365941</v>
      </c>
      <c r="F136" s="9">
        <f>Таблица35[[#This Row],[Xi-Xmean]]^2</f>
        <v>83.21642156638093</v>
      </c>
      <c r="G136" s="19">
        <f>$J$5+$J$4*Таблица35[[#This Row],[Цена нефти Brent (x)]]+$J$6</f>
        <v>62.697579991375605</v>
      </c>
      <c r="H136" s="19">
        <f>(Таблица35[[#This Row],[Цена USD_RUB (y)]]-Таблица35[[#This Row],[Оценка Y]])^2</f>
        <v>3.857374594276997</v>
      </c>
    </row>
    <row r="137" spans="1:8" x14ac:dyDescent="0.35">
      <c r="A137" s="9">
        <v>64.807500000000005</v>
      </c>
      <c r="B137" s="9">
        <v>67.16</v>
      </c>
      <c r="C137" s="9">
        <f>Таблица35[[#This Row],[Цена USD_RUB (y)]]-$J$1</f>
        <v>1.8714905149025185E-2</v>
      </c>
      <c r="D137" s="9">
        <f>Таблица35[[#This Row],[Цена нефти Brent (x)]]-$J$2</f>
        <v>9.2523035230352235</v>
      </c>
      <c r="E137" s="9">
        <f>Таблица35[[#This Row],[Yi-Ymean]]*Таблица35[[#This Row],[Xi-Xmean]]</f>
        <v>0.17315598284359576</v>
      </c>
      <c r="F137" s="9">
        <f>Таблица35[[#This Row],[Xi-Xmean]]^2</f>
        <v>85.605120482370012</v>
      </c>
      <c r="G137" s="19">
        <f>$J$5+$J$4*Таблица35[[#This Row],[Цена нефти Brent (x)]]+$J$6</f>
        <v>62.66777867389419</v>
      </c>
      <c r="H137" s="19">
        <f>(Таблица35[[#This Row],[Цена USD_RUB (y)]]-Таблица35[[#This Row],[Оценка Y]])^2</f>
        <v>4.5784073533920235</v>
      </c>
    </row>
    <row r="138" spans="1:8" x14ac:dyDescent="0.35">
      <c r="A138" s="9">
        <v>66.282700000000006</v>
      </c>
      <c r="B138" s="9">
        <v>65.739999999999995</v>
      </c>
      <c r="C138" s="9">
        <f>Таблица35[[#This Row],[Цена USD_RUB (y)]]-$J$1</f>
        <v>1.4939149051490261</v>
      </c>
      <c r="D138" s="9">
        <f>Таблица35[[#This Row],[Цена нефти Brent (x)]]-$J$2</f>
        <v>7.8323035230352218</v>
      </c>
      <c r="E138" s="9">
        <f>Таблица35[[#This Row],[Yi-Ymean]]*Таблица35[[#This Row],[Xi-Xmean]]</f>
        <v>11.700794974713547</v>
      </c>
      <c r="F138" s="9">
        <f>Таблица35[[#This Row],[Xi-Xmean]]^2</f>
        <v>61.344978476949947</v>
      </c>
      <c r="G138" s="19">
        <f>$J$5+$J$4*Таблица35[[#This Row],[Цена нефти Brent (x)]]+$J$6</f>
        <v>62.993300757152717</v>
      </c>
      <c r="H138" s="19">
        <f>(Таблица35[[#This Row],[Цена USD_RUB (y)]]-Таблица35[[#This Row],[Оценка Y]])^2</f>
        <v>10.820147378844315</v>
      </c>
    </row>
    <row r="139" spans="1:8" x14ac:dyDescent="0.35">
      <c r="A139" s="9">
        <v>65.936499999999995</v>
      </c>
      <c r="B139" s="9">
        <v>65.069999999999993</v>
      </c>
      <c r="C139" s="9">
        <f>Таблица35[[#This Row],[Цена USD_RUB (y)]]-$J$1</f>
        <v>1.1477149051490159</v>
      </c>
      <c r="D139" s="9">
        <f>Таблица35[[#This Row],[Цена нефти Brent (x)]]-$J$2</f>
        <v>7.1623035230352201</v>
      </c>
      <c r="E139" s="9">
        <f>Таблица35[[#This Row],[Yi-Ymean]]*Таблица35[[#This Row],[Xi-Xmean]]</f>
        <v>8.2202825085888289</v>
      </c>
      <c r="F139" s="9">
        <f>Таблица35[[#This Row],[Xi-Xmean]]^2</f>
        <v>51.298591756082729</v>
      </c>
      <c r="G139" s="19">
        <f>$J$5+$J$4*Таблица35[[#This Row],[Цена нефти Brent (x)]]+$J$6</f>
        <v>63.146892162633854</v>
      </c>
      <c r="H139" s="19">
        <f>(Таблица35[[#This Row],[Цена USD_RUB (y)]]-Таблица35[[#This Row],[Оценка Y]])^2</f>
        <v>7.7819118862945986</v>
      </c>
    </row>
    <row r="140" spans="1:8" x14ac:dyDescent="0.35">
      <c r="A140" s="9">
        <v>65.386899999999997</v>
      </c>
      <c r="B140" s="9">
        <v>67.12</v>
      </c>
      <c r="C140" s="9">
        <f>Таблица35[[#This Row],[Цена USD_RUB (y)]]-$J$1</f>
        <v>0.59811490514901777</v>
      </c>
      <c r="D140" s="9">
        <f>Таблица35[[#This Row],[Цена нефти Brent (x)]]-$J$2</f>
        <v>9.2123035230352315</v>
      </c>
      <c r="E140" s="9">
        <f>Таблица35[[#This Row],[Yi-Ymean]]*Таблица35[[#This Row],[Xi-Xmean]]</f>
        <v>5.5100160478841795</v>
      </c>
      <c r="F140" s="9">
        <f>Таблица35[[#This Row],[Xi-Xmean]]^2</f>
        <v>84.866536200527335</v>
      </c>
      <c r="G140" s="19">
        <f>$J$5+$J$4*Таблица35[[#This Row],[Цена нефти Brent (x)]]+$J$6</f>
        <v>62.676948310042313</v>
      </c>
      <c r="H140" s="19">
        <f>(Таблица35[[#This Row],[Цена USD_RUB (y)]]-Таблица35[[#This Row],[Оценка Y]])^2</f>
        <v>7.3438381619045083</v>
      </c>
    </row>
    <row r="141" spans="1:8" x14ac:dyDescent="0.35">
      <c r="A141" s="9">
        <v>66.309299999999993</v>
      </c>
      <c r="B141" s="9">
        <v>66.25</v>
      </c>
      <c r="C141" s="9">
        <f>Таблица35[[#This Row],[Цена USD_RUB (y)]]-$J$1</f>
        <v>1.5205149051490139</v>
      </c>
      <c r="D141" s="9">
        <f>Таблица35[[#This Row],[Цена нефти Brent (x)]]-$J$2</f>
        <v>8.3423035230352269</v>
      </c>
      <c r="E141" s="9">
        <f>Таблица35[[#This Row],[Yi-Ymean]]*Таблица35[[#This Row],[Xi-Xmean]]</f>
        <v>12.684596850052193</v>
      </c>
      <c r="F141" s="9">
        <f>Таблица35[[#This Row],[Xi-Xmean]]^2</f>
        <v>69.594028070445958</v>
      </c>
      <c r="G141" s="19">
        <f>$J$5+$J$4*Таблица35[[#This Row],[Цена нефти Brent (x)]]+$J$6</f>
        <v>62.876387896264092</v>
      </c>
      <c r="H141" s="19">
        <f>(Таблица35[[#This Row],[Цена USD_RUB (y)]]-Таблица35[[#This Row],[Оценка Y]])^2</f>
        <v>11.784885511976453</v>
      </c>
    </row>
    <row r="142" spans="1:8" x14ac:dyDescent="0.35">
      <c r="A142" s="9">
        <v>65.793199999999999</v>
      </c>
      <c r="B142" s="9">
        <v>62.1</v>
      </c>
      <c r="C142" s="9">
        <f>Таблица35[[#This Row],[Цена USD_RUB (y)]]-$J$1</f>
        <v>1.0044149051490194</v>
      </c>
      <c r="D142" s="9">
        <f>Таблица35[[#This Row],[Цена нефти Brent (x)]]-$J$2</f>
        <v>4.1923035230352284</v>
      </c>
      <c r="E142" s="9">
        <f>Таблица35[[#This Row],[Yi-Ymean]]*Таблица35[[#This Row],[Xi-Xmean]]</f>
        <v>4.2108121454453284</v>
      </c>
      <c r="F142" s="9">
        <f>Таблица35[[#This Row],[Xi-Xmean]]^2</f>
        <v>17.575408829253586</v>
      </c>
      <c r="G142" s="19">
        <f>$J$5+$J$4*Таблица35[[#This Row],[Цена нефти Brent (x)]]+$J$6</f>
        <v>63.827737646632315</v>
      </c>
      <c r="H142" s="19">
        <f>(Таблица35[[#This Row],[Цена USD_RUB (y)]]-Таблица35[[#This Row],[Оценка Y]])^2</f>
        <v>3.8630422625056351</v>
      </c>
    </row>
    <row r="143" spans="1:8" x14ac:dyDescent="0.35">
      <c r="A143" s="9">
        <v>65.504900000000006</v>
      </c>
      <c r="B143" s="9">
        <v>62.75</v>
      </c>
      <c r="C143" s="9">
        <f>Таблица35[[#This Row],[Цена USD_RUB (y)]]-$J$1</f>
        <v>0.71611490514902698</v>
      </c>
      <c r="D143" s="9">
        <f>Таблица35[[#This Row],[Цена нефти Brent (x)]]-$J$2</f>
        <v>4.8423035230352269</v>
      </c>
      <c r="E143" s="9">
        <f>Таблица35[[#This Row],[Yi-Ymean]]*Таблица35[[#This Row],[Xi-Xmean]]</f>
        <v>3.4676457281011706</v>
      </c>
      <c r="F143" s="9">
        <f>Таблица35[[#This Row],[Xi-Xmean]]^2</f>
        <v>23.44790340919937</v>
      </c>
      <c r="G143" s="19">
        <f>$J$5+$J$4*Таблица35[[#This Row],[Цена нефти Brent (x)]]+$J$6</f>
        <v>63.678731059225242</v>
      </c>
      <c r="H143" s="19">
        <f>(Таблица35[[#This Row],[Цена USD_RUB (y)]]-Таблица35[[#This Row],[Оценка Y]])^2</f>
        <v>3.3348930002504229</v>
      </c>
    </row>
    <row r="144" spans="1:8" x14ac:dyDescent="0.35">
      <c r="A144" s="9">
        <v>65.993799999999993</v>
      </c>
      <c r="B144" s="9">
        <v>61.64</v>
      </c>
      <c r="C144" s="9">
        <f>Таблица35[[#This Row],[Цена USD_RUB (y)]]-$J$1</f>
        <v>1.2050149051490138</v>
      </c>
      <c r="D144" s="9">
        <f>Таблица35[[#This Row],[Цена нефти Brent (x)]]-$J$2</f>
        <v>3.7323035230352275</v>
      </c>
      <c r="E144" s="9">
        <f>Таблица35[[#This Row],[Yi-Ymean]]*Таблица35[[#This Row],[Xi-Xmean]]</f>
        <v>4.4974813757976246</v>
      </c>
      <c r="F144" s="9">
        <f>Таблица35[[#This Row],[Xi-Xmean]]^2</f>
        <v>13.93008958806117</v>
      </c>
      <c r="G144" s="19">
        <f>$J$5+$J$4*Таблица35[[#This Row],[Цена нефти Brent (x)]]+$J$6</f>
        <v>63.933188462335785</v>
      </c>
      <c r="H144" s="19">
        <f>(Таблица35[[#This Row],[Цена USD_RUB (y)]]-Таблица35[[#This Row],[Оценка Y]])^2</f>
        <v>4.246119909154852</v>
      </c>
    </row>
    <row r="145" spans="1:8" x14ac:dyDescent="0.35">
      <c r="A145" s="9">
        <v>66.272199999999998</v>
      </c>
      <c r="B145" s="9">
        <v>62.7</v>
      </c>
      <c r="C145" s="9">
        <f>Таблица35[[#This Row],[Цена USD_RUB (y)]]-$J$1</f>
        <v>1.4834149051490186</v>
      </c>
      <c r="D145" s="9">
        <f>Таблица35[[#This Row],[Цена нефти Brent (x)]]-$J$2</f>
        <v>4.7923035230352298</v>
      </c>
      <c r="E145" s="9">
        <f>Таблица35[[#This Row],[Yi-Ymean]]*Таблица35[[#This Row],[Xi-Xmean]]</f>
        <v>7.1089744760686129</v>
      </c>
      <c r="F145" s="9">
        <f>Таблица35[[#This Row],[Xi-Xmean]]^2</f>
        <v>22.966173056895876</v>
      </c>
      <c r="G145" s="19">
        <f>$J$5+$J$4*Таблица35[[#This Row],[Цена нефти Brent (x)]]+$J$6</f>
        <v>63.690193104410405</v>
      </c>
      <c r="H145" s="19">
        <f>(Таблица35[[#This Row],[Цена USD_RUB (y)]]-Таблица35[[#This Row],[Оценка Y]])^2</f>
        <v>6.6667596088722094</v>
      </c>
    </row>
    <row r="146" spans="1:8" x14ac:dyDescent="0.35">
      <c r="A146" s="9">
        <v>66.893799999999999</v>
      </c>
      <c r="B146" s="9">
        <v>60.48</v>
      </c>
      <c r="C146" s="9">
        <f>Таблица35[[#This Row],[Цена USD_RUB (y)]]-$J$1</f>
        <v>2.1050149051490195</v>
      </c>
      <c r="D146" s="9">
        <f>Таблица35[[#This Row],[Цена нефти Brent (x)]]-$J$2</f>
        <v>2.5723035230352238</v>
      </c>
      <c r="E146" s="9">
        <f>Таблица35[[#This Row],[Yi-Ymean]]*Таблица35[[#This Row],[Xi-Xmean]]</f>
        <v>5.4147372565564806</v>
      </c>
      <c r="F146" s="9">
        <f>Таблица35[[#This Row],[Xi-Xmean]]^2</f>
        <v>6.616745414619424</v>
      </c>
      <c r="G146" s="19">
        <f>$J$5+$J$4*Таблица35[[#This Row],[Цена нефти Brent (x)]]+$J$6</f>
        <v>64.199107910631483</v>
      </c>
      <c r="H146" s="19">
        <f>(Таблица35[[#This Row],[Цена USD_RUB (y)]]-Таблица35[[#This Row],[Оценка Y]])^2</f>
        <v>7.2613654565052581</v>
      </c>
    </row>
    <row r="147" spans="1:8" x14ac:dyDescent="0.35">
      <c r="A147" s="9">
        <v>67.736800000000002</v>
      </c>
      <c r="B147" s="9">
        <v>57.06</v>
      </c>
      <c r="C147" s="9">
        <f>Таблица35[[#This Row],[Цена USD_RUB (y)]]-$J$1</f>
        <v>2.948014905149023</v>
      </c>
      <c r="D147" s="9">
        <f>Таблица35[[#This Row],[Цена нефти Brent (x)]]-$J$2</f>
        <v>-0.8476964769647708</v>
      </c>
      <c r="E147" s="9">
        <f>Таблица35[[#This Row],[Yi-Ymean]]*Таблица35[[#This Row],[Xi-Xmean]]</f>
        <v>-2.4990218491344596</v>
      </c>
      <c r="F147" s="9">
        <f>Таблица35[[#This Row],[Xi-Xmean]]^2</f>
        <v>0.71858931705848417</v>
      </c>
      <c r="G147" s="19">
        <f>$J$5+$J$4*Таблица35[[#This Row],[Цена нефти Brent (x)]]+$J$6</f>
        <v>64.983111801296388</v>
      </c>
      <c r="H147" s="19">
        <f>(Таблица35[[#This Row],[Цена USD_RUB (y)]]-Таблица35[[#This Row],[Оценка Y]])^2</f>
        <v>7.5827986956795543</v>
      </c>
    </row>
    <row r="148" spans="1:8" x14ac:dyDescent="0.35">
      <c r="A148" s="9">
        <v>69.501199999999997</v>
      </c>
      <c r="B148" s="9">
        <v>52.2</v>
      </c>
      <c r="C148" s="9">
        <f>Таблица35[[#This Row],[Цена USD_RUB (y)]]-$J$1</f>
        <v>4.7124149051490178</v>
      </c>
      <c r="D148" s="9">
        <f>Таблица35[[#This Row],[Цена нефти Brent (x)]]-$J$2</f>
        <v>-5.7076964769647702</v>
      </c>
      <c r="E148" s="9">
        <f>Таблица35[[#This Row],[Yi-Ymean]]*Таблица35[[#This Row],[Xi-Xmean]]</f>
        <v>-26.897033952115322</v>
      </c>
      <c r="F148" s="9">
        <f>Таблица35[[#This Row],[Xi-Xmean]]^2</f>
        <v>32.577799073156051</v>
      </c>
      <c r="G148" s="19">
        <f>$J$5+$J$4*Таблица35[[#This Row],[Цена нефти Brent (x)]]+$J$6</f>
        <v>66.097222593293878</v>
      </c>
      <c r="H148" s="19">
        <f>(Таблица35[[#This Row],[Цена USD_RUB (y)]]-Таблица35[[#This Row],[Оценка Y]])^2</f>
        <v>11.587062185365713</v>
      </c>
    </row>
    <row r="149" spans="1:8" x14ac:dyDescent="0.35">
      <c r="A149" s="9">
        <v>68.867099999999994</v>
      </c>
      <c r="B149" s="9">
        <v>53.82</v>
      </c>
      <c r="C149" s="9">
        <f>Таблица35[[#This Row],[Цена USD_RUB (y)]]-$J$1</f>
        <v>4.0783149051490142</v>
      </c>
      <c r="D149" s="9">
        <f>Таблица35[[#This Row],[Цена нефти Brent (x)]]-$J$2</f>
        <v>-4.0876964769647728</v>
      </c>
      <c r="E149" s="9">
        <f>Таблица35[[#This Row],[Yi-Ymean]]*Таблица35[[#This Row],[Xi-Xmean]]</f>
        <v>-16.670913469730547</v>
      </c>
      <c r="F149" s="9">
        <f>Таблица35[[#This Row],[Xi-Xmean]]^2</f>
        <v>16.709262487790216</v>
      </c>
      <c r="G149" s="19">
        <f>$J$5+$J$4*Таблица35[[#This Row],[Цена нефти Brent (x)]]+$J$6</f>
        <v>65.72585232929471</v>
      </c>
      <c r="H149" s="19">
        <f>(Таблица35[[#This Row],[Цена USD_RUB (y)]]-Таблица35[[#This Row],[Оценка Y]])^2</f>
        <v>9.867436928711367</v>
      </c>
    </row>
    <row r="150" spans="1:8" x14ac:dyDescent="0.35">
      <c r="A150" s="9">
        <v>66.745000000000005</v>
      </c>
      <c r="B150" s="9">
        <v>60.28</v>
      </c>
      <c r="C150" s="9">
        <f>Таблица35[[#This Row],[Цена USD_RUB (y)]]-$J$1</f>
        <v>1.9562149051490252</v>
      </c>
      <c r="D150" s="9">
        <f>Таблица35[[#This Row],[Цена нефти Brent (x)]]-$J$2</f>
        <v>2.3723035230352281</v>
      </c>
      <c r="E150" s="9">
        <f>Таблица35[[#This Row],[Yi-Ymean]]*Таблица35[[#This Row],[Xi-Xmean]]</f>
        <v>4.6407355112990567</v>
      </c>
      <c r="F150" s="9">
        <f>Таблица35[[#This Row],[Xi-Xmean]]^2</f>
        <v>5.6278240054053548</v>
      </c>
      <c r="G150" s="19">
        <f>$J$5+$J$4*Таблица35[[#This Row],[Цена нефти Brent (x)]]+$J$6</f>
        <v>64.244956091372117</v>
      </c>
      <c r="H150" s="19">
        <f>(Таблица35[[#This Row],[Цена USD_RUB (y)]]-Таблица35[[#This Row],[Оценка Y]])^2</f>
        <v>6.250219545067405</v>
      </c>
    </row>
    <row r="151" spans="1:8" x14ac:dyDescent="0.35">
      <c r="A151" s="9">
        <v>66.400599999999997</v>
      </c>
      <c r="B151" s="9">
        <v>61.67</v>
      </c>
      <c r="C151" s="9">
        <f>Таблица35[[#This Row],[Цена USD_RUB (y)]]-$J$1</f>
        <v>1.6118149051490178</v>
      </c>
      <c r="D151" s="9">
        <f>Таблица35[[#This Row],[Цена нефти Brent (x)]]-$J$2</f>
        <v>3.7623035230352286</v>
      </c>
      <c r="E151" s="9">
        <f>Таблица35[[#This Row],[Yi-Ymean]]*Таблица35[[#This Row],[Xi-Xmean]]</f>
        <v>6.064136896122843</v>
      </c>
      <c r="F151" s="9">
        <f>Таблица35[[#This Row],[Xi-Xmean]]^2</f>
        <v>14.154927799443293</v>
      </c>
      <c r="G151" s="19">
        <f>$J$5+$J$4*Таблица35[[#This Row],[Цена нефти Brent (x)]]+$J$6</f>
        <v>63.926311235224688</v>
      </c>
      <c r="H151" s="19">
        <f>(Таблица35[[#This Row],[Цена USD_RUB (y)]]-Таблица35[[#This Row],[Оценка Y]])^2</f>
        <v>6.1221048914933265</v>
      </c>
    </row>
    <row r="152" spans="1:8" x14ac:dyDescent="0.35">
      <c r="A152" s="9">
        <v>66.950999999999993</v>
      </c>
      <c r="B152" s="9">
        <v>58.71</v>
      </c>
      <c r="C152" s="9">
        <f>Таблица35[[#This Row],[Цена USD_RUB (y)]]-$J$1</f>
        <v>2.162214905149014</v>
      </c>
      <c r="D152" s="9">
        <f>Таблица35[[#This Row],[Цена нефти Brent (x)]]-$J$2</f>
        <v>0.80230352303522778</v>
      </c>
      <c r="E152" s="9">
        <f>Таблица35[[#This Row],[Yi-Ymean]]*Таблица35[[#This Row],[Xi-Xmean]]</f>
        <v>1.7347526359603349</v>
      </c>
      <c r="F152" s="9">
        <f>Таблица35[[#This Row],[Xi-Xmean]]^2</f>
        <v>0.64369094307473829</v>
      </c>
      <c r="G152" s="19">
        <f>$J$5+$J$4*Таблица35[[#This Row],[Цена нефти Brent (x)]]+$J$6</f>
        <v>64.60486431018613</v>
      </c>
      <c r="H152" s="19">
        <f>(Таблица35[[#This Row],[Цена USD_RUB (y)]]-Таблица35[[#This Row],[Оценка Y]])^2</f>
        <v>5.5043526750183718</v>
      </c>
    </row>
    <row r="153" spans="1:8" x14ac:dyDescent="0.35">
      <c r="A153" s="9">
        <v>66.195300000000003</v>
      </c>
      <c r="B153" s="9">
        <v>58.8</v>
      </c>
      <c r="C153" s="9">
        <f>Таблица35[[#This Row],[Цена USD_RUB (y)]]-$J$1</f>
        <v>1.4065149051490238</v>
      </c>
      <c r="D153" s="9">
        <f>Таблица35[[#This Row],[Цена нефти Brent (x)]]-$J$2</f>
        <v>0.89230352303522409</v>
      </c>
      <c r="E153" s="9">
        <f>Таблица35[[#This Row],[Yi-Ymean]]*Таблица35[[#This Row],[Xi-Xmean]]</f>
        <v>1.255038205066028</v>
      </c>
      <c r="F153" s="9">
        <f>Таблица35[[#This Row],[Xi-Xmean]]^2</f>
        <v>0.79620557722107266</v>
      </c>
      <c r="G153" s="19">
        <f>$J$5+$J$4*Таблица35[[#This Row],[Цена нефти Brent (x)]]+$J$6</f>
        <v>64.584232628852845</v>
      </c>
      <c r="H153" s="19">
        <f>(Таблица35[[#This Row],[Цена USD_RUB (y)]]-Таблица35[[#This Row],[Оценка Y]])^2</f>
        <v>2.5955380743750136</v>
      </c>
    </row>
    <row r="154" spans="1:8" x14ac:dyDescent="0.35">
      <c r="A154" s="9">
        <v>65.980099999999993</v>
      </c>
      <c r="B154" s="9">
        <v>66.760000000000005</v>
      </c>
      <c r="C154" s="9">
        <f>Таблица35[[#This Row],[Цена USD_RUB (y)]]-$J$1</f>
        <v>1.1913149051490137</v>
      </c>
      <c r="D154" s="9">
        <f>Таблица35[[#This Row],[Цена нефти Brent (x)]]-$J$2</f>
        <v>8.852303523035232</v>
      </c>
      <c r="E154" s="9">
        <f>Таблица35[[#This Row],[Yi-Ymean]]*Таблица35[[#This Row],[Xi-Xmean]]</f>
        <v>10.545881131894998</v>
      </c>
      <c r="F154" s="9">
        <f>Таблица35[[#This Row],[Xi-Xmean]]^2</f>
        <v>78.363277663941986</v>
      </c>
      <c r="G154" s="19">
        <f>$J$5+$J$4*Таблица35[[#This Row],[Цена нефти Brent (x)]]+$J$6</f>
        <v>62.759475035375459</v>
      </c>
      <c r="H154" s="19">
        <f>(Таблица35[[#This Row],[Цена USD_RUB (y)]]-Таблица35[[#This Row],[Оценка Y]])^2</f>
        <v>10.372425162762781</v>
      </c>
    </row>
    <row r="155" spans="1:8" x14ac:dyDescent="0.35">
      <c r="A155" s="9">
        <v>68.108800000000002</v>
      </c>
      <c r="B155" s="9">
        <v>70.180000000000007</v>
      </c>
      <c r="C155" s="9">
        <f>Таблица35[[#This Row],[Цена USD_RUB (y)]]-$J$1</f>
        <v>3.3200149051490229</v>
      </c>
      <c r="D155" s="9">
        <f>Таблица35[[#This Row],[Цена нефти Brent (x)]]-$J$2</f>
        <v>12.272303523035234</v>
      </c>
      <c r="E155" s="9">
        <f>Таблица35[[#This Row],[Yi-Ymean]]*Таблица35[[#This Row],[Xi-Xmean]]</f>
        <v>40.744230616989839</v>
      </c>
      <c r="F155" s="9">
        <f>Таблица35[[#This Row],[Xi-Xmean]]^2</f>
        <v>150.609433761503</v>
      </c>
      <c r="G155" s="19">
        <f>$J$5+$J$4*Таблица35[[#This Row],[Цена нефти Brent (x)]]+$J$6</f>
        <v>61.975471144710561</v>
      </c>
      <c r="H155" s="19">
        <f>(Таблица35[[#This Row],[Цена USD_RUB (y)]]-Таблица35[[#This Row],[Оценка Y]])^2</f>
        <v>37.617722847126089</v>
      </c>
    </row>
    <row r="156" spans="1:8" x14ac:dyDescent="0.35">
      <c r="A156" s="9">
        <v>66.202100000000002</v>
      </c>
      <c r="B156" s="9">
        <v>72.83</v>
      </c>
      <c r="C156" s="9">
        <f>Таблица35[[#This Row],[Цена USD_RUB (y)]]-$J$1</f>
        <v>1.4133149051490221</v>
      </c>
      <c r="D156" s="9">
        <f>Таблица35[[#This Row],[Цена нефти Brent (x)]]-$J$2</f>
        <v>14.922303523035225</v>
      </c>
      <c r="E156" s="9">
        <f>Таблица35[[#This Row],[Yi-Ymean]]*Таблица35[[#This Row],[Xi-Xmean]]</f>
        <v>21.089913988263447</v>
      </c>
      <c r="F156" s="9">
        <f>Таблица35[[#This Row],[Xi-Xmean]]^2</f>
        <v>222.67514243358949</v>
      </c>
      <c r="G156" s="19">
        <f>$J$5+$J$4*Таблица35[[#This Row],[Цена нефти Brent (x)]]+$J$6</f>
        <v>61.367982749897109</v>
      </c>
      <c r="H156" s="19">
        <f>(Таблица35[[#This Row],[Цена USD_RUB (y)]]-Таблица35[[#This Row],[Оценка Y]])^2</f>
        <v>23.368689587742349</v>
      </c>
    </row>
    <row r="157" spans="1:8" x14ac:dyDescent="0.35">
      <c r="A157" s="9">
        <v>65.718800000000002</v>
      </c>
      <c r="B157" s="9">
        <v>77.62</v>
      </c>
      <c r="C157" s="9">
        <f>Таблица35[[#This Row],[Цена USD_RUB (y)]]-$J$1</f>
        <v>0.9300149051490223</v>
      </c>
      <c r="D157" s="9">
        <f>Таблица35[[#This Row],[Цена нефти Brent (x)]]-$J$2</f>
        <v>19.712303523035231</v>
      </c>
      <c r="E157" s="9">
        <f>Таблица35[[#This Row],[Yi-Ymean]]*Таблица35[[#This Row],[Xi-Xmean]]</f>
        <v>18.33273609124435</v>
      </c>
      <c r="F157" s="9">
        <f>Таблица35[[#This Row],[Xi-Xmean]]^2</f>
        <v>388.5749101842672</v>
      </c>
      <c r="G157" s="19">
        <f>$J$5+$J$4*Таблица35[[#This Row],[Цена нефти Brent (x)]]+$J$6</f>
        <v>60.269918821158839</v>
      </c>
      <c r="H157" s="19">
        <f>(Таблица35[[#This Row],[Цена USD_RUB (y)]]-Таблица35[[#This Row],[Оценка Y]])^2</f>
        <v>29.690306101129455</v>
      </c>
    </row>
    <row r="158" spans="1:8" x14ac:dyDescent="0.35">
      <c r="A158" s="9">
        <v>65.491100000000003</v>
      </c>
      <c r="B158" s="9">
        <v>79.78</v>
      </c>
      <c r="C158" s="9">
        <f>Таблица35[[#This Row],[Цена USD_RUB (y)]]-$J$1</f>
        <v>0.70231490514902362</v>
      </c>
      <c r="D158" s="9">
        <f>Таблица35[[#This Row],[Цена нефти Brent (x)]]-$J$2</f>
        <v>21.872303523035228</v>
      </c>
      <c r="E158" s="9">
        <f>Таблица35[[#This Row],[Yi-Ymean]]*Таблица35[[#This Row],[Xi-Xmean]]</f>
        <v>15.361244774171141</v>
      </c>
      <c r="F158" s="9">
        <f>Таблица35[[#This Row],[Xi-Xmean]]^2</f>
        <v>478.39766140377924</v>
      </c>
      <c r="G158" s="19">
        <f>$J$5+$J$4*Таблица35[[#This Row],[Цена нефти Brent (x)]]+$J$6</f>
        <v>59.774758469159963</v>
      </c>
      <c r="H158" s="19">
        <f>(Таблица35[[#This Row],[Цена USD_RUB (y)]]-Таблица35[[#This Row],[Оценка Y]])^2</f>
        <v>32.676560497206658</v>
      </c>
    </row>
    <row r="159" spans="1:8" x14ac:dyDescent="0.35">
      <c r="A159" s="9">
        <v>66.1173</v>
      </c>
      <c r="B159" s="9">
        <v>80.430000000000007</v>
      </c>
      <c r="C159" s="9">
        <f>Таблица35[[#This Row],[Цена USD_RUB (y)]]-$J$1</f>
        <v>1.3285149051490208</v>
      </c>
      <c r="D159" s="9">
        <f>Таблица35[[#This Row],[Цена нефти Brent (x)]]-$J$2</f>
        <v>22.522303523035234</v>
      </c>
      <c r="E159" s="9">
        <f>Таблица35[[#This Row],[Yi-Ymean]]*Таблица35[[#This Row],[Xi-Xmean]]</f>
        <v>29.92121592864261</v>
      </c>
      <c r="F159" s="9">
        <f>Таблица35[[#This Row],[Xi-Xmean]]^2</f>
        <v>507.2541559837253</v>
      </c>
      <c r="G159" s="19">
        <f>$J$5+$J$4*Таблица35[[#This Row],[Цена нефти Brent (x)]]+$J$6</f>
        <v>59.625751881752883</v>
      </c>
      <c r="H159" s="19">
        <f>(Таблица35[[#This Row],[Цена USD_RUB (y)]]-Таблица35[[#This Row],[Оценка Y]])^2</f>
        <v>42.140196971517682</v>
      </c>
    </row>
    <row r="160" spans="1:8" x14ac:dyDescent="0.35">
      <c r="A160" s="9">
        <v>66.579499999999996</v>
      </c>
      <c r="B160" s="9">
        <v>84.16</v>
      </c>
      <c r="C160" s="9">
        <f>Таблица35[[#This Row],[Цена USD_RUB (y)]]-$J$1</f>
        <v>1.7907149051490165</v>
      </c>
      <c r="D160" s="9">
        <f>Таблица35[[#This Row],[Цена нефти Brent (x)]]-$J$2</f>
        <v>26.252303523035224</v>
      </c>
      <c r="E160" s="9">
        <f>Таблица35[[#This Row],[Yi-Ymean]]*Таблица35[[#This Row],[Xi-Xmean]]</f>
        <v>47.010391213195213</v>
      </c>
      <c r="F160" s="9">
        <f>Таблица35[[#This Row],[Xi-Xmean]]^2</f>
        <v>689.18344026556758</v>
      </c>
      <c r="G160" s="19">
        <f>$J$5+$J$4*Таблица35[[#This Row],[Цена нефти Brent (x)]]+$J$6</f>
        <v>58.770683310940001</v>
      </c>
      <c r="H160" s="19">
        <f>(Таблица35[[#This Row],[Цена USD_RUB (y)]]-Таблица35[[#This Row],[Оценка Y]])^2</f>
        <v>60.977618083341902</v>
      </c>
    </row>
    <row r="161" spans="1:8" x14ac:dyDescent="0.35">
      <c r="A161" s="9">
        <v>65.550299999999993</v>
      </c>
      <c r="B161" s="9">
        <v>82.72</v>
      </c>
      <c r="C161" s="9">
        <f>Таблица35[[#This Row],[Цена USD_RUB (y)]]-$J$1</f>
        <v>0.76151490514901354</v>
      </c>
      <c r="D161" s="9">
        <f>Таблица35[[#This Row],[Цена нефти Brent (x)]]-$J$2</f>
        <v>24.812303523035226</v>
      </c>
      <c r="E161" s="9">
        <f>Таблица35[[#This Row],[Yi-Ymean]]*Таблица35[[#This Row],[Xi-Xmean]]</f>
        <v>18.894938963872704</v>
      </c>
      <c r="F161" s="9">
        <f>Таблица35[[#This Row],[Xi-Xmean]]^2</f>
        <v>615.65040611922632</v>
      </c>
      <c r="G161" s="19">
        <f>$J$5+$J$4*Таблица35[[#This Row],[Цена нефти Brent (x)]]+$J$6</f>
        <v>59.100790212272585</v>
      </c>
      <c r="H161" s="19">
        <f>(Таблица35[[#This Row],[Цена USD_RUB (y)]]-Таблица35[[#This Row],[Оценка Y]])^2</f>
        <v>41.596176501991629</v>
      </c>
    </row>
    <row r="162" spans="1:8" x14ac:dyDescent="0.35">
      <c r="A162" s="9">
        <v>66.413799999999995</v>
      </c>
      <c r="B162" s="9">
        <v>78.8</v>
      </c>
      <c r="C162" s="9">
        <f>Таблица35[[#This Row],[Цена USD_RUB (y)]]-$J$1</f>
        <v>1.6250149051490155</v>
      </c>
      <c r="D162" s="9">
        <f>Таблица35[[#This Row],[Цена нефти Brent (x)]]-$J$2</f>
        <v>20.892303523035224</v>
      </c>
      <c r="E162" s="9">
        <f>Таблица35[[#This Row],[Yi-Ymean]]*Таблица35[[#This Row],[Xi-Xmean]]</f>
        <v>33.950304627829524</v>
      </c>
      <c r="F162" s="9">
        <f>Таблица35[[#This Row],[Xi-Xmean]]^2</f>
        <v>436.48834649863005</v>
      </c>
      <c r="G162" s="19">
        <f>$J$5+$J$4*Таблица35[[#This Row],[Цена нефти Brent (x)]]+$J$6</f>
        <v>59.999414554789084</v>
      </c>
      <c r="H162" s="19">
        <f>(Таблица35[[#This Row],[Цена USD_RUB (y)]]-Таблица35[[#This Row],[Оценка Y]])^2</f>
        <v>41.144340639733578</v>
      </c>
    </row>
    <row r="163" spans="1:8" x14ac:dyDescent="0.35">
      <c r="A163" s="9">
        <v>68.0749</v>
      </c>
      <c r="B163" s="9">
        <v>78.09</v>
      </c>
      <c r="C163" s="9">
        <f>Таблица35[[#This Row],[Цена USD_RUB (y)]]-$J$1</f>
        <v>3.2861149051490202</v>
      </c>
      <c r="D163" s="9">
        <f>Таблица35[[#This Row],[Цена нефти Brent (x)]]-$J$2</f>
        <v>20.18230352303523</v>
      </c>
      <c r="E163" s="9">
        <f>Таблица35[[#This Row],[Yi-Ymean]]*Таблица35[[#This Row],[Xi-Xmean]]</f>
        <v>66.321368427287652</v>
      </c>
      <c r="F163" s="9">
        <f>Таблица35[[#This Row],[Xi-Xmean]]^2</f>
        <v>407.3253754959203</v>
      </c>
      <c r="G163" s="19">
        <f>$J$5+$J$4*Таблица35[[#This Row],[Цена нефти Brent (x)]]+$J$6</f>
        <v>60.162175596418344</v>
      </c>
      <c r="H163" s="19">
        <f>(Таблица35[[#This Row],[Цена USD_RUB (y)]]-Таблица35[[#This Row],[Оценка Y]])^2</f>
        <v>62.611207487036673</v>
      </c>
    </row>
    <row r="164" spans="1:8" x14ac:dyDescent="0.35">
      <c r="A164" s="9">
        <v>69.902500000000003</v>
      </c>
      <c r="B164" s="9">
        <v>76.83</v>
      </c>
      <c r="C164" s="9">
        <f>Таблица35[[#This Row],[Цена USD_RUB (y)]]-$J$1</f>
        <v>5.113714905149024</v>
      </c>
      <c r="D164" s="9">
        <f>Таблица35[[#This Row],[Цена нефти Brent (x)]]-$J$2</f>
        <v>18.922303523035225</v>
      </c>
      <c r="E164" s="9">
        <f>Таблица35[[#This Row],[Yi-Ymean]]*Таблица35[[#This Row],[Xi-Xmean]]</f>
        <v>96.763265565499125</v>
      </c>
      <c r="F164" s="9">
        <f>Таблица35[[#This Row],[Xi-Xmean]]^2</f>
        <v>358.05357061787129</v>
      </c>
      <c r="G164" s="19">
        <f>$J$5+$J$4*Таблица35[[#This Row],[Цена нефти Brent (x)]]+$J$6</f>
        <v>60.451019135084366</v>
      </c>
      <c r="H164" s="19">
        <f>(Таблица35[[#This Row],[Цена USD_RUB (y)]]-Таблица35[[#This Row],[Оценка Y]])^2</f>
        <v>89.33049053986646</v>
      </c>
    </row>
    <row r="165" spans="1:8" x14ac:dyDescent="0.35">
      <c r="A165" s="9">
        <v>67.5458</v>
      </c>
      <c r="B165" s="9">
        <v>77.42</v>
      </c>
      <c r="C165" s="9">
        <f>Таблица35[[#This Row],[Цена USD_RUB (y)]]-$J$1</f>
        <v>2.7570149051490205</v>
      </c>
      <c r="D165" s="9">
        <f>Таблица35[[#This Row],[Цена нефти Brent (x)]]-$J$2</f>
        <v>19.512303523035229</v>
      </c>
      <c r="E165" s="9">
        <f>Таблица35[[#This Row],[Yi-Ymean]]*Таблица35[[#This Row],[Xi-Xmean]]</f>
        <v>53.795711646799866</v>
      </c>
      <c r="F165" s="9">
        <f>Таблица35[[#This Row],[Xi-Xmean]]^2</f>
        <v>380.72998877505302</v>
      </c>
      <c r="G165" s="19">
        <f>$J$5+$J$4*Таблица35[[#This Row],[Цена нефти Brent (x)]]+$J$6</f>
        <v>60.315767001899481</v>
      </c>
      <c r="H165" s="19">
        <f>(Таблица35[[#This Row],[Цена USD_RUB (y)]]-Таблица35[[#This Row],[Оценка Y]])^2</f>
        <v>52.273377153622384</v>
      </c>
    </row>
    <row r="166" spans="1:8" x14ac:dyDescent="0.35">
      <c r="A166" s="9">
        <v>67.089399999999998</v>
      </c>
      <c r="B166" s="9">
        <v>75.819999999999993</v>
      </c>
      <c r="C166" s="9">
        <f>Таблица35[[#This Row],[Цена USD_RUB (y)]]-$J$1</f>
        <v>2.3006149051490183</v>
      </c>
      <c r="D166" s="9">
        <f>Таблица35[[#This Row],[Цена нефти Brent (x)]]-$J$2</f>
        <v>17.91230352303522</v>
      </c>
      <c r="E166" s="9">
        <f>Таблица35[[#This Row],[Yi-Ymean]]*Таблица35[[#This Row],[Xi-Xmean]]</f>
        <v>41.209312470648101</v>
      </c>
      <c r="F166" s="9">
        <f>Таблица35[[#This Row],[Xi-Xmean]]^2</f>
        <v>320.85061750133997</v>
      </c>
      <c r="G166" s="19">
        <f>$J$5+$J$4*Таблица35[[#This Row],[Цена нефти Brent (x)]]+$J$6</f>
        <v>60.682552447824584</v>
      </c>
      <c r="H166" s="19">
        <f>(Таблица35[[#This Row],[Цена USD_RUB (y)]]-Таблица35[[#This Row],[Оценка Y]])^2</f>
        <v>41.047695556816095</v>
      </c>
    </row>
    <row r="167" spans="1:8" x14ac:dyDescent="0.35">
      <c r="A167" s="9">
        <v>67.044799999999995</v>
      </c>
      <c r="B167" s="9">
        <v>71.83</v>
      </c>
      <c r="C167" s="9">
        <f>Таблица35[[#This Row],[Цена USD_RUB (y)]]-$J$1</f>
        <v>2.2560149051490157</v>
      </c>
      <c r="D167" s="9">
        <f>Таблица35[[#This Row],[Цена нефти Brent (x)]]-$J$2</f>
        <v>13.922303523035225</v>
      </c>
      <c r="E167" s="9">
        <f>Таблица35[[#This Row],[Yi-Ymean]]*Таблица35[[#This Row],[Xi-Xmean]]</f>
        <v>31.408924261976122</v>
      </c>
      <c r="F167" s="9">
        <f>Таблица35[[#This Row],[Xi-Xmean]]^2</f>
        <v>193.83053538751903</v>
      </c>
      <c r="G167" s="19">
        <f>$J$5+$J$4*Таблица35[[#This Row],[Цена нефти Brent (x)]]+$J$6</f>
        <v>61.597223653600302</v>
      </c>
      <c r="H167" s="19">
        <f>(Таблица35[[#This Row],[Цена USD_RUB (y)]]-Таблица35[[#This Row],[Оценка Y]])^2</f>
        <v>29.676088049853423</v>
      </c>
    </row>
    <row r="168" spans="1:8" x14ac:dyDescent="0.35">
      <c r="A168" s="9">
        <v>67.706100000000006</v>
      </c>
      <c r="B168" s="9">
        <v>72.81</v>
      </c>
      <c r="C168" s="9">
        <f>Таблица35[[#This Row],[Цена USD_RUB (y)]]-$J$1</f>
        <v>2.917314905149027</v>
      </c>
      <c r="D168" s="9">
        <f>Таблица35[[#This Row],[Цена нефти Brent (x)]]-$J$2</f>
        <v>14.902303523035229</v>
      </c>
      <c r="E168" s="9">
        <f>Таблица35[[#This Row],[Yi-Ymean]]*Таблица35[[#This Row],[Xi-Xmean]]</f>
        <v>43.474712188805533</v>
      </c>
      <c r="F168" s="9">
        <f>Таблица35[[#This Row],[Xi-Xmean]]^2</f>
        <v>222.07865029266821</v>
      </c>
      <c r="G168" s="19">
        <f>$J$5+$J$4*Таблица35[[#This Row],[Цена нефти Brent (x)]]+$J$6</f>
        <v>61.372567567971174</v>
      </c>
      <c r="H168" s="19">
        <f>(Таблица35[[#This Row],[Цена USD_RUB (y)]]-Таблица35[[#This Row],[Оценка Y]])^2</f>
        <v>40.113633067561054</v>
      </c>
    </row>
    <row r="169" spans="1:8" x14ac:dyDescent="0.35">
      <c r="A169" s="9">
        <v>63.338900000000002</v>
      </c>
      <c r="B169" s="9">
        <v>73.209999999999994</v>
      </c>
      <c r="C169" s="9">
        <f>Таблица35[[#This Row],[Цена USD_RUB (y)]]-$J$1</f>
        <v>-1.4498850948509769</v>
      </c>
      <c r="D169" s="9">
        <f>Таблица35[[#This Row],[Цена нефти Brent (x)]]-$J$2</f>
        <v>15.302303523035221</v>
      </c>
      <c r="E169" s="9">
        <f>Таблица35[[#This Row],[Yi-Ymean]]*Таблица35[[#This Row],[Xi-Xmean]]</f>
        <v>-22.186581794934359</v>
      </c>
      <c r="F169" s="9">
        <f>Таблица35[[#This Row],[Xi-Xmean]]^2</f>
        <v>234.16049311109612</v>
      </c>
      <c r="G169" s="19">
        <f>$J$5+$J$4*Таблица35[[#This Row],[Цена нефти Brent (x)]]+$J$6</f>
        <v>61.280871206489905</v>
      </c>
      <c r="H169" s="19">
        <f>(Таблица35[[#This Row],[Цена USD_RUB (y)]]-Таблица35[[#This Row],[Оценка Y]])^2</f>
        <v>4.2354825149166251</v>
      </c>
    </row>
    <row r="170" spans="1:8" x14ac:dyDescent="0.35">
      <c r="A170" s="9">
        <v>62.796700000000001</v>
      </c>
      <c r="B170" s="9">
        <v>74.290000000000006</v>
      </c>
      <c r="C170" s="9">
        <f>Таблица35[[#This Row],[Цена USD_RUB (y)]]-$J$1</f>
        <v>-1.9920850948509781</v>
      </c>
      <c r="D170" s="9">
        <f>Таблица35[[#This Row],[Цена нефти Brent (x)]]-$J$2</f>
        <v>16.382303523035233</v>
      </c>
      <c r="E170" s="9">
        <f>Таблица35[[#This Row],[Yi-Ymean]]*Таблица35[[#This Row],[Xi-Xmean]]</f>
        <v>-32.634942667563152</v>
      </c>
      <c r="F170" s="9">
        <f>Таблица35[[#This Row],[Xi-Xmean]]^2</f>
        <v>268.37986872085258</v>
      </c>
      <c r="G170" s="19">
        <f>$J$5+$J$4*Таблица35[[#This Row],[Цена нефти Brent (x)]]+$J$6</f>
        <v>61.03329103049046</v>
      </c>
      <c r="H170" s="19">
        <f>(Таблица35[[#This Row],[Цена USD_RUB (y)]]-Таблица35[[#This Row],[Оценка Y]])^2</f>
        <v>3.1096111937467019</v>
      </c>
    </row>
    <row r="171" spans="1:8" x14ac:dyDescent="0.35">
      <c r="A171" s="9">
        <v>63.509300000000003</v>
      </c>
      <c r="B171" s="9">
        <v>73.069999999999993</v>
      </c>
      <c r="C171" s="9">
        <f>Таблица35[[#This Row],[Цена USD_RUB (y)]]-$J$1</f>
        <v>-1.2794850948509762</v>
      </c>
      <c r="D171" s="9">
        <f>Таблица35[[#This Row],[Цена нефти Brent (x)]]-$J$2</f>
        <v>15.16230352303522</v>
      </c>
      <c r="E171" s="9">
        <f>Таблица35[[#This Row],[Yi-Ymean]]*Таблица35[[#This Row],[Xi-Xmean]]</f>
        <v>-19.399941361330008</v>
      </c>
      <c r="F171" s="9">
        <f>Таблица35[[#This Row],[Xi-Xmean]]^2</f>
        <v>229.89544812464624</v>
      </c>
      <c r="G171" s="19">
        <f>$J$5+$J$4*Таблица35[[#This Row],[Цена нефти Brent (x)]]+$J$6</f>
        <v>61.312964933008345</v>
      </c>
      <c r="H171" s="19">
        <f>(Таблица35[[#This Row],[Цена USD_RUB (y)]]-Таблица35[[#This Row],[Оценка Y]])^2</f>
        <v>4.8238877264972508</v>
      </c>
    </row>
    <row r="172" spans="1:8" x14ac:dyDescent="0.35">
      <c r="A172" s="9">
        <v>62.555300000000003</v>
      </c>
      <c r="B172" s="9">
        <v>75.33</v>
      </c>
      <c r="C172" s="9">
        <f>Таблица35[[#This Row],[Цена USD_RUB (y)]]-$J$1</f>
        <v>-2.2334850948509768</v>
      </c>
      <c r="D172" s="9">
        <f>Таблица35[[#This Row],[Цена нефти Brent (x)]]-$J$2</f>
        <v>17.422303523035225</v>
      </c>
      <c r="E172" s="9">
        <f>Таблица35[[#This Row],[Yi-Ymean]]*Таблица35[[#This Row],[Xi-Xmean]]</f>
        <v>-38.912455236668841</v>
      </c>
      <c r="F172" s="9">
        <f>Таблица35[[#This Row],[Xi-Xmean]]^2</f>
        <v>303.53666004876561</v>
      </c>
      <c r="G172" s="19">
        <f>$J$5+$J$4*Таблица35[[#This Row],[Цена нефти Brent (x)]]+$J$6</f>
        <v>60.794880490639144</v>
      </c>
      <c r="H172" s="19">
        <f>(Таблица35[[#This Row],[Цена USD_RUB (y)]]-Таблица35[[#This Row],[Оценка Y]])^2</f>
        <v>3.0990768489383242</v>
      </c>
    </row>
    <row r="173" spans="1:8" x14ac:dyDescent="0.35">
      <c r="A173" s="9">
        <v>62.967700000000001</v>
      </c>
      <c r="B173" s="9">
        <v>77.11</v>
      </c>
      <c r="C173" s="9">
        <f>Таблица35[[#This Row],[Цена USD_RUB (y)]]-$J$1</f>
        <v>-1.8210850948509787</v>
      </c>
      <c r="D173" s="9">
        <f>Таблица35[[#This Row],[Цена нефти Brent (x)]]-$J$2</f>
        <v>19.202303523035226</v>
      </c>
      <c r="E173" s="9">
        <f>Таблица35[[#This Row],[Yi-Ymean]]*Таблица35[[#This Row],[Xi-Xmean]]</f>
        <v>-34.969028732603888</v>
      </c>
      <c r="F173" s="9">
        <f>Таблица35[[#This Row],[Xi-Xmean]]^2</f>
        <v>368.72846059077108</v>
      </c>
      <c r="G173" s="19">
        <f>$J$5+$J$4*Таблица35[[#This Row],[Цена нефти Brent (x)]]+$J$6</f>
        <v>60.386831682047472</v>
      </c>
      <c r="H173" s="19">
        <f>(Таблица35[[#This Row],[Цена USD_RUB (y)]]-Таблица35[[#This Row],[Оценка Y]])^2</f>
        <v>6.6608812746111159</v>
      </c>
    </row>
    <row r="174" spans="1:8" x14ac:dyDescent="0.35">
      <c r="A174" s="9">
        <v>62.733800000000002</v>
      </c>
      <c r="B174" s="9">
        <v>79.44</v>
      </c>
      <c r="C174" s="9">
        <f>Таблица35[[#This Row],[Цена USD_RUB (y)]]-$J$1</f>
        <v>-2.0549850948509771</v>
      </c>
      <c r="D174" s="9">
        <f>Таблица35[[#This Row],[Цена нефти Brent (x)]]-$J$2</f>
        <v>21.532303523035225</v>
      </c>
      <c r="E174" s="9">
        <f>Таблица35[[#This Row],[Yi-Ymean]]*Таблица35[[#This Row],[Xi-Xmean]]</f>
        <v>-44.248562797644567</v>
      </c>
      <c r="F174" s="9">
        <f>Таблица35[[#This Row],[Xi-Xmean]]^2</f>
        <v>463.64009500811517</v>
      </c>
      <c r="G174" s="19">
        <f>$J$5+$J$4*Таблица35[[#This Row],[Цена нефти Brent (x)]]+$J$6</f>
        <v>59.852700376419044</v>
      </c>
      <c r="H174" s="19">
        <f>(Таблица35[[#This Row],[Цена USD_RUB (y)]]-Таблица35[[#This Row],[Оценка Y]])^2</f>
        <v>8.3007350409983403</v>
      </c>
    </row>
    <row r="175" spans="1:8" x14ac:dyDescent="0.35">
      <c r="A175" s="9">
        <v>62.877299999999998</v>
      </c>
      <c r="B175" s="9">
        <v>75.55</v>
      </c>
      <c r="C175" s="9">
        <f>Таблица35[[#This Row],[Цена USD_RUB (y)]]-$J$1</f>
        <v>-1.9114850948509812</v>
      </c>
      <c r="D175" s="9">
        <f>Таблица35[[#This Row],[Цена нефти Brent (x)]]-$J$2</f>
        <v>17.642303523035224</v>
      </c>
      <c r="E175" s="9">
        <f>Таблица35[[#This Row],[Yi-Ymean]]*Таблица35[[#This Row],[Xi-Xmean]]</f>
        <v>-33.723000223118781</v>
      </c>
      <c r="F175" s="9">
        <f>Таблица35[[#This Row],[Xi-Xmean]]^2</f>
        <v>311.25087359890108</v>
      </c>
      <c r="G175" s="19">
        <f>$J$5+$J$4*Таблица35[[#This Row],[Цена нефти Brent (x)]]+$J$6</f>
        <v>60.744447491824445</v>
      </c>
      <c r="H175" s="19">
        <f>(Таблица35[[#This Row],[Цена USD_RUB (y)]]-Таблица35[[#This Row],[Оценка Y]])^2</f>
        <v>4.5490598216307472</v>
      </c>
    </row>
    <row r="176" spans="1:8" x14ac:dyDescent="0.35">
      <c r="A176" s="9">
        <v>63.188000000000002</v>
      </c>
      <c r="B176" s="9">
        <v>73.44</v>
      </c>
      <c r="C176" s="9">
        <f>Таблица35[[#This Row],[Цена USD_RUB (y)]]-$J$1</f>
        <v>-1.600785094850977</v>
      </c>
      <c r="D176" s="9">
        <f>Таблица35[[#This Row],[Цена нефти Brent (x)]]-$J$2</f>
        <v>15.532303523035225</v>
      </c>
      <c r="E176" s="9">
        <f>Таблица35[[#This Row],[Yi-Ymean]]*Таблица35[[#This Row],[Xi-Xmean]]</f>
        <v>-24.863879968376107</v>
      </c>
      <c r="F176" s="9">
        <f>Таблица35[[#This Row],[Xi-Xmean]]^2</f>
        <v>241.25245273169244</v>
      </c>
      <c r="G176" s="19">
        <f>$J$5+$J$4*Таблица35[[#This Row],[Цена нефти Brent (x)]]+$J$6</f>
        <v>61.228145798638167</v>
      </c>
      <c r="H176" s="19">
        <f>(Таблица35[[#This Row],[Цена USD_RUB (y)]]-Таблица35[[#This Row],[Оценка Y]])^2</f>
        <v>3.8410284905956384</v>
      </c>
    </row>
    <row r="177" spans="1:8" x14ac:dyDescent="0.35">
      <c r="A177" s="9">
        <v>62.319299999999998</v>
      </c>
      <c r="B177" s="9">
        <v>76.459999999999994</v>
      </c>
      <c r="C177" s="9">
        <f>Таблица35[[#This Row],[Цена USD_RUB (y)]]-$J$1</f>
        <v>-2.469485094850981</v>
      </c>
      <c r="D177" s="9">
        <f>Таблица35[[#This Row],[Цена нефти Brent (x)]]-$J$2</f>
        <v>18.552303523035221</v>
      </c>
      <c r="E177" s="9">
        <f>Таблица35[[#This Row],[Yi-Ymean]]*Таблица35[[#This Row],[Xi-Xmean]]</f>
        <v>-45.814637025286821</v>
      </c>
      <c r="F177" s="9">
        <f>Таблица35[[#This Row],[Xi-Xmean]]^2</f>
        <v>344.18796601082505</v>
      </c>
      <c r="G177" s="19">
        <f>$J$5+$J$4*Таблица35[[#This Row],[Цена нефти Brent (x)]]+$J$6</f>
        <v>60.535838269454544</v>
      </c>
      <c r="H177" s="19">
        <f>(Таблица35[[#This Row],[Цена USD_RUB (y)]]-Таблица35[[#This Row],[Оценка Y]])^2</f>
        <v>3.1807357443201867</v>
      </c>
    </row>
    <row r="178" spans="1:8" x14ac:dyDescent="0.35">
      <c r="A178" s="9">
        <v>62.2012</v>
      </c>
      <c r="B178" s="9">
        <v>76.790000000000006</v>
      </c>
      <c r="C178" s="9">
        <f>Таблица35[[#This Row],[Цена USD_RUB (y)]]-$J$1</f>
        <v>-2.5875850948509793</v>
      </c>
      <c r="D178" s="9">
        <f>Таблица35[[#This Row],[Цена нефти Brent (x)]]-$J$2</f>
        <v>18.882303523035233</v>
      </c>
      <c r="E178" s="9">
        <f>Таблица35[[#This Row],[Yi-Ymean]]*Таблица35[[#This Row],[Xi-Xmean]]</f>
        <v>-48.859567152658101</v>
      </c>
      <c r="F178" s="9">
        <f>Таблица35[[#This Row],[Xi-Xmean]]^2</f>
        <v>356.54138633602878</v>
      </c>
      <c r="G178" s="19">
        <f>$J$5+$J$4*Таблица35[[#This Row],[Цена нефти Brent (x)]]+$J$6</f>
        <v>60.460188771232488</v>
      </c>
      <c r="H178" s="19">
        <f>(Таблица35[[#This Row],[Цена USD_RUB (y)]]-Таблица35[[#This Row],[Оценка Y]])^2</f>
        <v>3.0311200986945619</v>
      </c>
    </row>
    <row r="179" spans="1:8" x14ac:dyDescent="0.35">
      <c r="A179" s="9">
        <v>62.276499999999999</v>
      </c>
      <c r="B179" s="9">
        <v>76.44</v>
      </c>
      <c r="C179" s="9">
        <f>Таблица35[[#This Row],[Цена USD_RUB (y)]]-$J$1</f>
        <v>-2.5122850948509807</v>
      </c>
      <c r="D179" s="9">
        <f>Таблица35[[#This Row],[Цена нефти Brent (x)]]-$J$2</f>
        <v>18.532303523035225</v>
      </c>
      <c r="E179" s="9">
        <f>Таблица35[[#This Row],[Yi-Ymean]]*Таблица35[[#This Row],[Xi-Xmean]]</f>
        <v>-46.558429914175711</v>
      </c>
      <c r="F179" s="9">
        <f>Таблица35[[#This Row],[Xi-Xmean]]^2</f>
        <v>343.44627386990379</v>
      </c>
      <c r="G179" s="19">
        <f>$J$5+$J$4*Таблица35[[#This Row],[Цена нефти Brent (x)]]+$J$6</f>
        <v>60.540423087528609</v>
      </c>
      <c r="H179" s="19">
        <f>(Таблица35[[#This Row],[Цена USD_RUB (y)]]-Таблица35[[#This Row],[Оценка Y]])^2</f>
        <v>3.0139630460161935</v>
      </c>
    </row>
    <row r="180" spans="1:8" x14ac:dyDescent="0.35">
      <c r="A180" s="9">
        <v>62.274900000000002</v>
      </c>
      <c r="B180" s="9">
        <v>78.510000000000005</v>
      </c>
      <c r="C180" s="9">
        <f>Таблица35[[#This Row],[Цена USD_RUB (y)]]-$J$1</f>
        <v>-2.513885094850977</v>
      </c>
      <c r="D180" s="9">
        <f>Таблица35[[#This Row],[Цена нефти Brent (x)]]-$J$2</f>
        <v>20.602303523035232</v>
      </c>
      <c r="E180" s="9">
        <f>Таблица35[[#This Row],[Yi-Ymean]]*Таблица35[[#This Row],[Xi-Xmean]]</f>
        <v>-51.791823746154044</v>
      </c>
      <c r="F180" s="9">
        <f>Таблица35[[#This Row],[Xi-Xmean]]^2</f>
        <v>424.45491045526995</v>
      </c>
      <c r="G180" s="19">
        <f>$J$5+$J$4*Таблица35[[#This Row],[Цена нефти Brent (x)]]+$J$6</f>
        <v>60.065894416863003</v>
      </c>
      <c r="H180" s="19">
        <f>(Таблица35[[#This Row],[Цена USD_RUB (y)]]-Таблица35[[#This Row],[Оценка Y]])^2</f>
        <v>4.8797056663304348</v>
      </c>
    </row>
    <row r="181" spans="1:8" x14ac:dyDescent="0.35">
      <c r="A181" s="9">
        <v>61.9193</v>
      </c>
      <c r="B181" s="9">
        <v>77.12</v>
      </c>
      <c r="C181" s="9">
        <f>Таблица35[[#This Row],[Цена USD_RUB (y)]]-$J$1</f>
        <v>-2.8694850948509796</v>
      </c>
      <c r="D181" s="9">
        <f>Таблица35[[#This Row],[Цена нефти Brent (x)]]-$J$2</f>
        <v>19.212303523035231</v>
      </c>
      <c r="E181" s="9">
        <f>Таблица35[[#This Row],[Yi-Ymean]]*Таблица35[[#This Row],[Xi-Xmean]]</f>
        <v>-55.129418597102557</v>
      </c>
      <c r="F181" s="9">
        <f>Таблица35[[#This Row],[Xi-Xmean]]^2</f>
        <v>369.11260666123195</v>
      </c>
      <c r="G181" s="19">
        <f>$J$5+$J$4*Таблица35[[#This Row],[Цена нефти Brent (x)]]+$J$6</f>
        <v>60.384539273010432</v>
      </c>
      <c r="H181" s="19">
        <f>(Таблица35[[#This Row],[Цена USD_RUB (y)]]-Таблица35[[#This Row],[Оценка Y]])^2</f>
        <v>2.3554904891095458</v>
      </c>
    </row>
    <row r="182" spans="1:8" x14ac:dyDescent="0.35">
      <c r="A182" s="9">
        <v>62.545200000000001</v>
      </c>
      <c r="B182" s="9">
        <v>74.87</v>
      </c>
      <c r="C182" s="9">
        <f>Таблица35[[#This Row],[Цена USD_RUB (y)]]-$J$1</f>
        <v>-2.2435850948509781</v>
      </c>
      <c r="D182" s="9">
        <f>Таблица35[[#This Row],[Цена нефти Brent (x)]]-$J$2</f>
        <v>16.962303523035231</v>
      </c>
      <c r="E182" s="9">
        <f>Таблица35[[#This Row],[Yi-Ymean]]*Таблица35[[#This Row],[Xi-Xmean]]</f>
        <v>-38.056371358620083</v>
      </c>
      <c r="F182" s="9">
        <f>Таблица35[[#This Row],[Xi-Xmean]]^2</f>
        <v>287.71974080757343</v>
      </c>
      <c r="G182" s="19">
        <f>$J$5+$J$4*Таблица35[[#This Row],[Цена нефти Brent (x)]]+$J$6</f>
        <v>60.900331306342608</v>
      </c>
      <c r="H182" s="19">
        <f>(Таблица35[[#This Row],[Цена USD_RUB (y)]]-Таблица35[[#This Row],[Оценка Y]])^2</f>
        <v>2.7055930193741804</v>
      </c>
    </row>
    <row r="183" spans="1:8" x14ac:dyDescent="0.35">
      <c r="A183" s="9">
        <v>62.146799999999999</v>
      </c>
      <c r="B183" s="9">
        <v>74.64</v>
      </c>
      <c r="C183" s="9">
        <f>Таблица35[[#This Row],[Цена USD_RUB (y)]]-$J$1</f>
        <v>-2.6419850948509804</v>
      </c>
      <c r="D183" s="9">
        <f>Таблица35[[#This Row],[Цена нефти Brent (x)]]-$J$2</f>
        <v>16.732303523035227</v>
      </c>
      <c r="E183" s="9">
        <f>Таблица35[[#This Row],[Yi-Ymean]]*Таблица35[[#This Row],[Xi-Xmean]]</f>
        <v>-44.206496510381619</v>
      </c>
      <c r="F183" s="9">
        <f>Таблица35[[#This Row],[Xi-Xmean]]^2</f>
        <v>279.96998118697707</v>
      </c>
      <c r="G183" s="19">
        <f>$J$5+$J$4*Таблица35[[#This Row],[Цена нефти Brent (x)]]+$J$6</f>
        <v>60.953056714194346</v>
      </c>
      <c r="H183" s="19">
        <f>(Таблица35[[#This Row],[Цена USD_RUB (y)]]-Таблица35[[#This Row],[Оценка Y]])^2</f>
        <v>1.4250230324060758</v>
      </c>
    </row>
    <row r="184" spans="1:8" x14ac:dyDescent="0.35">
      <c r="A184" s="9">
        <v>61.398899999999998</v>
      </c>
      <c r="B184" s="9">
        <v>74.06</v>
      </c>
      <c r="C184" s="9">
        <f>Таблица35[[#This Row],[Цена USD_RUB (y)]]-$J$1</f>
        <v>-3.3898850948509818</v>
      </c>
      <c r="D184" s="9">
        <f>Таблица35[[#This Row],[Цена нефти Brent (x)]]-$J$2</f>
        <v>16.152303523035229</v>
      </c>
      <c r="E184" s="9">
        <f>Таблица35[[#This Row],[Yi-Ymean]]*Таблица35[[#This Row],[Xi-Xmean]]</f>
        <v>-54.754452960246127</v>
      </c>
      <c r="F184" s="9">
        <f>Таблица35[[#This Row],[Xi-Xmean]]^2</f>
        <v>260.89690910025627</v>
      </c>
      <c r="G184" s="19">
        <f>$J$5+$J$4*Таблица35[[#This Row],[Цена нефти Brent (x)]]+$J$6</f>
        <v>61.086016438342192</v>
      </c>
      <c r="H184" s="19">
        <f>(Таблица35[[#This Row],[Цена USD_RUB (y)]]-Таблица35[[#This Row],[Оценка Y]])^2</f>
        <v>9.7896123155673989E-2</v>
      </c>
    </row>
    <row r="185" spans="1:8" x14ac:dyDescent="0.35">
      <c r="A185" s="9">
        <v>62.014099999999999</v>
      </c>
      <c r="B185" s="9">
        <v>72.58</v>
      </c>
      <c r="C185" s="9">
        <f>Таблица35[[#This Row],[Цена USD_RUB (y)]]-$J$1</f>
        <v>-2.7746850948509802</v>
      </c>
      <c r="D185" s="9">
        <f>Таблица35[[#This Row],[Цена нефти Brent (x)]]-$J$2</f>
        <v>14.672303523035225</v>
      </c>
      <c r="E185" s="9">
        <f>Таблица35[[#This Row],[Yi-Ymean]]*Таблица35[[#This Row],[Xi-Xmean]]</f>
        <v>-40.711021892495367</v>
      </c>
      <c r="F185" s="9">
        <f>Таблица35[[#This Row],[Xi-Xmean]]^2</f>
        <v>215.27649067207187</v>
      </c>
      <c r="G185" s="19">
        <f>$J$5+$J$4*Таблица35[[#This Row],[Цена нефти Brent (x)]]+$J$6</f>
        <v>61.425292975822913</v>
      </c>
      <c r="H185" s="19">
        <f>(Таблица35[[#This Row],[Цена USD_RUB (y)]]-Таблица35[[#This Row],[Оценка Y]])^2</f>
        <v>0.34669371172027574</v>
      </c>
    </row>
    <row r="186" spans="1:8" x14ac:dyDescent="0.35">
      <c r="A186" s="9">
        <v>58.160499999999999</v>
      </c>
      <c r="B186" s="9">
        <v>67.11</v>
      </c>
      <c r="C186" s="9">
        <f>Таблица35[[#This Row],[Цена USD_RUB (y)]]-$J$1</f>
        <v>-6.6282850948509804</v>
      </c>
      <c r="D186" s="9">
        <f>Таблица35[[#This Row],[Цена нефти Brent (x)]]-$J$2</f>
        <v>9.2023035230352264</v>
      </c>
      <c r="E186" s="9">
        <f>Таблица35[[#This Row],[Yi-Ymean]]*Таблица35[[#This Row],[Xi-Xmean]]</f>
        <v>-60.995491280029057</v>
      </c>
      <c r="F186" s="9">
        <f>Таблица35[[#This Row],[Xi-Xmean]]^2</f>
        <v>84.682390130066537</v>
      </c>
      <c r="G186" s="19">
        <f>$J$5+$J$4*Таблица35[[#This Row],[Цена нефти Brent (x)]]+$J$6</f>
        <v>62.679240719079345</v>
      </c>
      <c r="H186" s="19">
        <f>(Таблица35[[#This Row],[Цена USD_RUB (y)]]-Таблица35[[#This Row],[Оценка Y]])^2</f>
        <v>20.419017686265729</v>
      </c>
    </row>
    <row r="187" spans="1:8" x14ac:dyDescent="0.35">
      <c r="A187" s="9">
        <v>57.144399999999997</v>
      </c>
      <c r="B187" s="9">
        <v>70.27</v>
      </c>
      <c r="C187" s="9">
        <f>Таблица35[[#This Row],[Цена USD_RUB (y)]]-$J$1</f>
        <v>-7.6443850948509819</v>
      </c>
      <c r="D187" s="9">
        <f>Таблица35[[#This Row],[Цена нефти Brent (x)]]-$J$2</f>
        <v>12.362303523035223</v>
      </c>
      <c r="E187" s="9">
        <f>Таблица35[[#This Row],[Yi-Ymean]]*Таблица35[[#This Row],[Xi-Xmean]]</f>
        <v>-94.502208789514242</v>
      </c>
      <c r="F187" s="9">
        <f>Таблица35[[#This Row],[Xi-Xmean]]^2</f>
        <v>152.8265483956491</v>
      </c>
      <c r="G187" s="19">
        <f>$J$5+$J$4*Таблица35[[#This Row],[Цена нефти Brent (x)]]+$J$6</f>
        <v>61.954839463377276</v>
      </c>
      <c r="H187" s="19">
        <f>(Таблица35[[#This Row],[Цена USD_RUB (y)]]-Таблица35[[#This Row],[Оценка Y]])^2</f>
        <v>23.14032783081748</v>
      </c>
    </row>
    <row r="188" spans="1:8" x14ac:dyDescent="0.35">
      <c r="A188" s="9">
        <v>57.273800000000001</v>
      </c>
      <c r="B188" s="9">
        <v>70.45</v>
      </c>
      <c r="C188" s="9">
        <f>Таблица35[[#This Row],[Цена USD_RUB (y)]]-$J$1</f>
        <v>-7.514985094850978</v>
      </c>
      <c r="D188" s="9">
        <f>Таблица35[[#This Row],[Цена нефти Brent (x)]]-$J$2</f>
        <v>12.54230352303523</v>
      </c>
      <c r="E188" s="9">
        <f>Таблица35[[#This Row],[Yi-Ymean]]*Таблица35[[#This Row],[Xi-Xmean]]</f>
        <v>-94.255224030706657</v>
      </c>
      <c r="F188" s="9">
        <f>Таблица35[[#This Row],[Xi-Xmean]]^2</f>
        <v>157.30937766394194</v>
      </c>
      <c r="G188" s="19">
        <f>$J$5+$J$4*Таблица35[[#This Row],[Цена нефти Brent (x)]]+$J$6</f>
        <v>61.913576100710699</v>
      </c>
      <c r="H188" s="19">
        <f>(Таблица35[[#This Row],[Цена USD_RUB (y)]]-Таблица35[[#This Row],[Оценка Y]])^2</f>
        <v>21.527522264726169</v>
      </c>
    </row>
    <row r="189" spans="1:8" x14ac:dyDescent="0.35">
      <c r="A189" s="9">
        <v>57.4925</v>
      </c>
      <c r="B189" s="9">
        <v>66.209999999999994</v>
      </c>
      <c r="C189" s="9">
        <f>Таблица35[[#This Row],[Цена USD_RUB (y)]]-$J$1</f>
        <v>-7.2962850948509796</v>
      </c>
      <c r="D189" s="9">
        <f>Таблица35[[#This Row],[Цена нефти Brent (x)]]-$J$2</f>
        <v>8.3023035230352207</v>
      </c>
      <c r="E189" s="9">
        <f>Таблица35[[#This Row],[Yi-Ymean]]*Таблица35[[#This Row],[Xi-Xmean]]</f>
        <v>-60.575973448050661</v>
      </c>
      <c r="F189" s="9">
        <f>Таблица35[[#This Row],[Xi-Xmean]]^2</f>
        <v>68.928243788603041</v>
      </c>
      <c r="G189" s="19">
        <f>$J$5+$J$4*Таблица35[[#This Row],[Цена нефти Brent (x)]]+$J$6</f>
        <v>62.885557532412221</v>
      </c>
      <c r="H189" s="19">
        <f>(Таблица35[[#This Row],[Цена USD_RUB (y)]]-Таблица35[[#This Row],[Оценка Y]])^2</f>
        <v>29.085069547908201</v>
      </c>
    </row>
    <row r="190" spans="1:8" x14ac:dyDescent="0.35">
      <c r="A190" s="9">
        <v>56.657400000000003</v>
      </c>
      <c r="B190" s="9">
        <v>65.489999999999995</v>
      </c>
      <c r="C190" s="9">
        <f>Таблица35[[#This Row],[Цена USD_RUB (y)]]-$J$1</f>
        <v>-8.1313850948509767</v>
      </c>
      <c r="D190" s="9">
        <f>Таблица35[[#This Row],[Цена нефти Brent (x)]]-$J$2</f>
        <v>7.5823035230352218</v>
      </c>
      <c r="E190" s="9">
        <f>Таблица35[[#This Row],[Yi-Ymean]]*Таблица35[[#This Row],[Xi-Xmean]]</f>
        <v>-61.654629851844653</v>
      </c>
      <c r="F190" s="9">
        <f>Таблица35[[#This Row],[Xi-Xmean]]^2</f>
        <v>57.491326715432336</v>
      </c>
      <c r="G190" s="19">
        <f>$J$5+$J$4*Таблица35[[#This Row],[Цена нефти Brent (x)]]+$J$6</f>
        <v>63.050610983078514</v>
      </c>
      <c r="H190" s="19">
        <f>(Таблица35[[#This Row],[Цена USD_RUB (y)]]-Таблица35[[#This Row],[Оценка Y]])^2</f>
        <v>40.873146674155699</v>
      </c>
    </row>
    <row r="191" spans="1:8" x14ac:dyDescent="0.35">
      <c r="A191" s="9">
        <v>56.809199999999997</v>
      </c>
      <c r="B191" s="9">
        <v>64.37</v>
      </c>
      <c r="C191" s="9">
        <f>Таблица35[[#This Row],[Цена USD_RUB (y)]]-$J$1</f>
        <v>-7.9795850948509823</v>
      </c>
      <c r="D191" s="9">
        <f>Таблица35[[#This Row],[Цена нефти Brent (x)]]-$J$2</f>
        <v>6.4623035230352315</v>
      </c>
      <c r="E191" s="9">
        <f>Таблица35[[#This Row],[Yi-Ymean]]*Таблица35[[#This Row],[Xi-Xmean]]</f>
        <v>-51.566500870814927</v>
      </c>
      <c r="F191" s="9">
        <f>Таблица35[[#This Row],[Xi-Xmean]]^2</f>
        <v>41.761366823833562</v>
      </c>
      <c r="G191" s="19">
        <f>$J$5+$J$4*Таблица35[[#This Row],[Цена нефти Brent (x)]]+$J$6</f>
        <v>63.307360795226082</v>
      </c>
      <c r="H191" s="19">
        <f>(Таблица35[[#This Row],[Цена USD_RUB (y)]]-Таблица35[[#This Row],[Оценка Y]])^2</f>
        <v>42.226093720613299</v>
      </c>
    </row>
    <row r="192" spans="1:8" x14ac:dyDescent="0.35">
      <c r="A192" s="9">
        <v>56.517400000000002</v>
      </c>
      <c r="B192" s="9">
        <v>67.31</v>
      </c>
      <c r="C192" s="9">
        <f>Таблица35[[#This Row],[Цена USD_RUB (y)]]-$J$1</f>
        <v>-8.2713850948509773</v>
      </c>
      <c r="D192" s="9">
        <f>Таблица35[[#This Row],[Цена нефти Brent (x)]]-$J$2</f>
        <v>9.4023035230352292</v>
      </c>
      <c r="E192" s="9">
        <f>Таблица35[[#This Row],[Yi-Ymean]]*Таблица35[[#This Row],[Xi-Xmean]]</f>
        <v>-77.770073217698425</v>
      </c>
      <c r="F192" s="9">
        <f>Таблица35[[#This Row],[Xi-Xmean]]^2</f>
        <v>88.403311539280679</v>
      </c>
      <c r="G192" s="19">
        <f>$J$5+$J$4*Таблица35[[#This Row],[Цена нефти Brent (x)]]+$J$6</f>
        <v>62.633392538338711</v>
      </c>
      <c r="H192" s="19">
        <f>(Таблица35[[#This Row],[Цена USD_RUB (y)]]-Таблица35[[#This Row],[Оценка Y]])^2</f>
        <v>37.405364729014764</v>
      </c>
    </row>
    <row r="193" spans="1:8" x14ac:dyDescent="0.35">
      <c r="A193" s="9">
        <v>56.390599999999999</v>
      </c>
      <c r="B193" s="9">
        <v>64.84</v>
      </c>
      <c r="C193" s="9">
        <f>Таблица35[[#This Row],[Цена USD_RUB (y)]]-$J$1</f>
        <v>-8.3981850948509802</v>
      </c>
      <c r="D193" s="9">
        <f>Таблица35[[#This Row],[Цена нефти Brent (x)]]-$J$2</f>
        <v>6.9323035230352303</v>
      </c>
      <c r="E193" s="9">
        <f>Таблица35[[#This Row],[Yi-Ymean]]*Таблица35[[#This Row],[Xi-Xmean]]</f>
        <v>-58.218768120137412</v>
      </c>
      <c r="F193" s="9">
        <f>Таблица35[[#This Row],[Xi-Xmean]]^2</f>
        <v>48.056832135486665</v>
      </c>
      <c r="G193" s="19">
        <f>$J$5+$J$4*Таблица35[[#This Row],[Цена нефти Brent (x)]]+$J$6</f>
        <v>63.199617570485586</v>
      </c>
      <c r="H193" s="19">
        <f>(Таблица35[[#This Row],[Цена USD_RUB (y)]]-Таблица35[[#This Row],[Оценка Y]])^2</f>
        <v>46.362720275181438</v>
      </c>
    </row>
    <row r="194" spans="1:8" x14ac:dyDescent="0.35">
      <c r="A194" s="9">
        <v>58.386299999999999</v>
      </c>
      <c r="B194" s="9">
        <v>62.79</v>
      </c>
      <c r="C194" s="9">
        <f>Таблица35[[#This Row],[Цена USD_RUB (y)]]-$J$1</f>
        <v>-6.4024850948509808</v>
      </c>
      <c r="D194" s="9">
        <f>Таблица35[[#This Row],[Цена нефти Brent (x)]]-$J$2</f>
        <v>4.8823035230352261</v>
      </c>
      <c r="E194" s="9">
        <f>Таблица35[[#This Row],[Yi-Ymean]]*Таблица35[[#This Row],[Xi-Xmean]]</f>
        <v>-31.258875534771466</v>
      </c>
      <c r="F194" s="9">
        <f>Таблица35[[#This Row],[Xi-Xmean]]^2</f>
        <v>23.836887691042179</v>
      </c>
      <c r="G194" s="19">
        <f>$J$5+$J$4*Таблица35[[#This Row],[Цена нефти Brent (x)]]+$J$6</f>
        <v>63.66956142307712</v>
      </c>
      <c r="H194" s="19">
        <f>(Таблица35[[#This Row],[Цена USD_RUB (y)]]-Таблица35[[#This Row],[Оценка Y]])^2</f>
        <v>27.91285126457489</v>
      </c>
    </row>
    <row r="195" spans="1:8" x14ac:dyDescent="0.35">
      <c r="A195" s="9">
        <v>56.5501</v>
      </c>
      <c r="B195" s="9">
        <v>68.58</v>
      </c>
      <c r="C195" s="9">
        <f>Таблица35[[#This Row],[Цена USD_RUB (y)]]-$J$1</f>
        <v>-8.2386850948509789</v>
      </c>
      <c r="D195" s="9">
        <f>Таблица35[[#This Row],[Цена нефти Brent (x)]]-$J$2</f>
        <v>10.672303523035225</v>
      </c>
      <c r="E195" s="9">
        <f>Таблица35[[#This Row],[Yi-Ymean]]*Таблица35[[#This Row],[Xi-Xmean]]</f>
        <v>-87.925747962955896</v>
      </c>
      <c r="F195" s="9">
        <f>Таблица35[[#This Row],[Xi-Xmean]]^2</f>
        <v>113.89806248779009</v>
      </c>
      <c r="G195" s="19">
        <f>$J$5+$J$4*Таблица35[[#This Row],[Цена нефти Brent (x)]]+$J$6</f>
        <v>62.342256590635664</v>
      </c>
      <c r="H195" s="19">
        <f>(Таблица35[[#This Row],[Цена USD_RUB (y)]]-Таблица35[[#This Row],[Оценка Y]])^2</f>
        <v>33.549077970444152</v>
      </c>
    </row>
    <row r="196" spans="1:8" x14ac:dyDescent="0.35">
      <c r="A196" s="9">
        <v>56.257199999999997</v>
      </c>
      <c r="B196" s="9">
        <v>70.52</v>
      </c>
      <c r="C196" s="9">
        <f>Таблица35[[#This Row],[Цена USD_RUB (y)]]-$J$1</f>
        <v>-8.5315850948509819</v>
      </c>
      <c r="D196" s="9">
        <f>Таблица35[[#This Row],[Цена нефти Brent (x)]]-$J$2</f>
        <v>12.612303523035223</v>
      </c>
      <c r="E196" s="9">
        <f>Таблица35[[#This Row],[Yi-Ymean]]*Таблица35[[#This Row],[Xi-Xmean]]</f>
        <v>-107.60294074886383</v>
      </c>
      <c r="F196" s="9">
        <f>Таблица35[[#This Row],[Xi-Xmean]]^2</f>
        <v>159.07020015716671</v>
      </c>
      <c r="G196" s="19">
        <f>$J$5+$J$4*Таблица35[[#This Row],[Цена нефти Brent (x)]]+$J$6</f>
        <v>61.897529237451479</v>
      </c>
      <c r="H196" s="19">
        <f>(Таблица35[[#This Row],[Цена USD_RUB (y)]]-Таблица35[[#This Row],[Оценка Y]])^2</f>
        <v>31.813313906850016</v>
      </c>
    </row>
    <row r="197" spans="1:8" x14ac:dyDescent="0.35">
      <c r="A197" s="9">
        <v>56.717399999999998</v>
      </c>
      <c r="B197" s="9">
        <v>68.61</v>
      </c>
      <c r="C197" s="9">
        <f>Таблица35[[#This Row],[Цена USD_RUB (y)]]-$J$1</f>
        <v>-8.0713850948509815</v>
      </c>
      <c r="D197" s="9">
        <f>Таблица35[[#This Row],[Цена нефти Brent (x)]]-$J$2</f>
        <v>10.702303523035226</v>
      </c>
      <c r="E197" s="9">
        <f>Таблица35[[#This Row],[Yi-Ymean]]*Таблица35[[#This Row],[Xi-Xmean]]</f>
        <v>-86.382413136397673</v>
      </c>
      <c r="F197" s="9">
        <f>Таблица35[[#This Row],[Xi-Xmean]]^2</f>
        <v>114.53930069917222</v>
      </c>
      <c r="G197" s="19">
        <f>$J$5+$J$4*Таблица35[[#This Row],[Цена нефти Brent (x)]]+$J$6</f>
        <v>62.335379363524567</v>
      </c>
      <c r="H197" s="19">
        <f>(Таблица35[[#This Row],[Цена USD_RUB (y)]]-Таблица35[[#This Row],[Оценка Y]])^2</f>
        <v>31.561692128987918</v>
      </c>
    </row>
    <row r="198" spans="1:8" x14ac:dyDescent="0.35">
      <c r="A198" s="9">
        <v>56.643300000000004</v>
      </c>
      <c r="B198" s="9">
        <v>69.87</v>
      </c>
      <c r="C198" s="9">
        <f>Таблица35[[#This Row],[Цена USD_RUB (y)]]-$J$1</f>
        <v>-8.1454850948509758</v>
      </c>
      <c r="D198" s="9">
        <f>Таблица35[[#This Row],[Цена нефти Brent (x)]]-$J$2</f>
        <v>11.962303523035231</v>
      </c>
      <c r="E198" s="9">
        <f>Таблица35[[#This Row],[Yi-Ymean]]*Таблица35[[#This Row],[Xi-Xmean]]</f>
        <v>-97.438765046966793</v>
      </c>
      <c r="F198" s="9">
        <f>Таблица35[[#This Row],[Xi-Xmean]]^2</f>
        <v>143.09670557722112</v>
      </c>
      <c r="G198" s="19">
        <f>$J$5+$J$4*Таблица35[[#This Row],[Цена нефти Brent (x)]]+$J$6</f>
        <v>62.046535824858552</v>
      </c>
      <c r="H198" s="19">
        <f>(Таблица35[[#This Row],[Цена USD_RUB (y)]]-Таблица35[[#This Row],[Оценка Y]])^2</f>
        <v>29.194957379034836</v>
      </c>
    </row>
    <row r="199" spans="1:8" x14ac:dyDescent="0.35">
      <c r="A199" s="9">
        <v>56.990299999999998</v>
      </c>
      <c r="B199" s="9">
        <v>67.62</v>
      </c>
      <c r="C199" s="9">
        <f>Таблица35[[#This Row],[Цена USD_RUB (y)]]-$J$1</f>
        <v>-7.7984850948509816</v>
      </c>
      <c r="D199" s="9">
        <f>Таблица35[[#This Row],[Цена нефти Brent (x)]]-$J$2</f>
        <v>9.7123035230352315</v>
      </c>
      <c r="E199" s="9">
        <f>Таблица35[[#This Row],[Yi-Ymean]]*Таблица35[[#This Row],[Xi-Xmean]]</f>
        <v>-75.741254261058927</v>
      </c>
      <c r="F199" s="9">
        <f>Таблица35[[#This Row],[Xi-Xmean]]^2</f>
        <v>94.328839723562567</v>
      </c>
      <c r="G199" s="19">
        <f>$J$5+$J$4*Таблица35[[#This Row],[Цена нефти Brent (x)]]+$J$6</f>
        <v>62.56232785819072</v>
      </c>
      <c r="H199" s="19">
        <f>(Таблица35[[#This Row],[Цена USD_RUB (y)]]-Таблица35[[#This Row],[Оценка Y]])^2</f>
        <v>31.047494452453488</v>
      </c>
    </row>
    <row r="200" spans="1:8" x14ac:dyDescent="0.35">
      <c r="A200" s="9">
        <v>57.611400000000003</v>
      </c>
      <c r="B200" s="9">
        <v>66.87</v>
      </c>
      <c r="C200" s="9">
        <f>Таблица35[[#This Row],[Цена USD_RUB (y)]]-$J$1</f>
        <v>-7.1773850948509761</v>
      </c>
      <c r="D200" s="9">
        <f>Таблица35[[#This Row],[Цена нефти Brent (x)]]-$J$2</f>
        <v>8.9623035230352315</v>
      </c>
      <c r="E200" s="9">
        <f>Таблица35[[#This Row],[Yi-Ymean]]*Таблица35[[#This Row],[Xi-Xmean]]</f>
        <v>-64.325903721763467</v>
      </c>
      <c r="F200" s="9">
        <f>Таблица35[[#This Row],[Xi-Xmean]]^2</f>
        <v>80.322884439009727</v>
      </c>
      <c r="G200" s="19">
        <f>$J$5+$J$4*Таблица35[[#This Row],[Цена нефти Brent (x)]]+$J$6</f>
        <v>62.73425853596811</v>
      </c>
      <c r="H200" s="19">
        <f>(Таблица35[[#This Row],[Цена USD_RUB (y)]]-Таблица35[[#This Row],[Оценка Y]])^2</f>
        <v>26.24367957954129</v>
      </c>
    </row>
    <row r="201" spans="1:8" x14ac:dyDescent="0.35">
      <c r="A201" s="9">
        <v>58.369700000000002</v>
      </c>
      <c r="B201" s="9">
        <v>65.25</v>
      </c>
      <c r="C201" s="9">
        <f>Таблица35[[#This Row],[Цена USD_RUB (y)]]-$J$1</f>
        <v>-6.4190850948509777</v>
      </c>
      <c r="D201" s="9">
        <f>Таблица35[[#This Row],[Цена нефти Brent (x)]]-$J$2</f>
        <v>7.3423035230352269</v>
      </c>
      <c r="E201" s="9">
        <f>Таблица35[[#This Row],[Yi-Ymean]]*Таблица35[[#This Row],[Xi-Xmean]]</f>
        <v>-47.13087110658725</v>
      </c>
      <c r="F201" s="9">
        <f>Таблица35[[#This Row],[Xi-Xmean]]^2</f>
        <v>53.909421024375504</v>
      </c>
      <c r="G201" s="19">
        <f>$J$5+$J$4*Таблица35[[#This Row],[Цена нефти Brent (x)]]+$J$6</f>
        <v>63.105628799967278</v>
      </c>
      <c r="H201" s="19">
        <f>(Таблица35[[#This Row],[Цена USD_RUB (y)]]-Таблица35[[#This Row],[Оценка Y]])^2</f>
        <v>22.429021598359483</v>
      </c>
    </row>
    <row r="202" spans="1:8" x14ac:dyDescent="0.35">
      <c r="A202" s="9">
        <v>58.800899999999999</v>
      </c>
      <c r="B202" s="9">
        <v>63.23</v>
      </c>
      <c r="C202" s="9">
        <f>Таблица35[[#This Row],[Цена USD_RUB (y)]]-$J$1</f>
        <v>-5.9878850948509807</v>
      </c>
      <c r="D202" s="9">
        <f>Таблица35[[#This Row],[Цена нефти Brent (x)]]-$J$2</f>
        <v>5.3223035230352238</v>
      </c>
      <c r="E202" s="9">
        <f>Таблица35[[#This Row],[Yi-Ymean]]*Таблица35[[#This Row],[Xi-Xmean]]</f>
        <v>-31.869341935855481</v>
      </c>
      <c r="F202" s="9">
        <f>Таблица35[[#This Row],[Xi-Xmean]]^2</f>
        <v>28.326914791313154</v>
      </c>
      <c r="G202" s="19">
        <f>$J$5+$J$4*Таблица35[[#This Row],[Цена нефти Brent (x)]]+$J$6</f>
        <v>63.568695425447714</v>
      </c>
      <c r="H202" s="19">
        <f>(Таблица35[[#This Row],[Цена USD_RUB (y)]]-Таблица35[[#This Row],[Оценка Y]])^2</f>
        <v>22.731873218920164</v>
      </c>
    </row>
    <row r="203" spans="1:8" x14ac:dyDescent="0.35">
      <c r="A203" s="9">
        <v>59.163899999999998</v>
      </c>
      <c r="B203" s="9">
        <v>63.4</v>
      </c>
      <c r="C203" s="9">
        <f>Таблица35[[#This Row],[Цена USD_RUB (y)]]-$J$1</f>
        <v>-5.6248850948509812</v>
      </c>
      <c r="D203" s="9">
        <f>Таблица35[[#This Row],[Цена нефти Brent (x)]]-$J$2</f>
        <v>5.4923035230352255</v>
      </c>
      <c r="E203" s="9">
        <f>Таблица35[[#This Row],[Yi-Ymean]]*Таблица35[[#This Row],[Xi-Xmean]]</f>
        <v>-30.893576223118373</v>
      </c>
      <c r="F203" s="9">
        <f>Таблица35[[#This Row],[Xi-Xmean]]^2</f>
        <v>30.165397989145148</v>
      </c>
      <c r="G203" s="19">
        <f>$J$5+$J$4*Таблица35[[#This Row],[Цена нефти Brent (x)]]+$J$6</f>
        <v>63.529724471818177</v>
      </c>
      <c r="H203" s="19">
        <f>(Таблица35[[#This Row],[Цена USD_RUB (y)]]-Таблица35[[#This Row],[Оценка Y]])^2</f>
        <v>19.060423318726482</v>
      </c>
    </row>
    <row r="204" spans="1:8" x14ac:dyDescent="0.35">
      <c r="A204" s="9">
        <v>58.896000000000001</v>
      </c>
      <c r="B204" s="9">
        <v>63.73</v>
      </c>
      <c r="C204" s="9">
        <f>Таблица35[[#This Row],[Цена USD_RUB (y)]]-$J$1</f>
        <v>-5.8927850948509786</v>
      </c>
      <c r="D204" s="9">
        <f>Таблица35[[#This Row],[Цена нефти Brent (x)]]-$J$2</f>
        <v>5.8223035230352238</v>
      </c>
      <c r="E204" s="9">
        <f>Таблица35[[#This Row],[Yi-Ymean]]*Таблица35[[#This Row],[Xi-Xmean]]</f>
        <v>-34.309583418240308</v>
      </c>
      <c r="F204" s="9">
        <f>Таблица35[[#This Row],[Xi-Xmean]]^2</f>
        <v>33.899218314348381</v>
      </c>
      <c r="G204" s="19">
        <f>$J$5+$J$4*Таблица35[[#This Row],[Цена нефти Brent (x)]]+$J$6</f>
        <v>63.454074973596121</v>
      </c>
      <c r="H204" s="19">
        <f>(Таблица35[[#This Row],[Цена USD_RUB (y)]]-Таблица35[[#This Row],[Оценка Y]])^2</f>
        <v>20.776047464923277</v>
      </c>
    </row>
    <row r="205" spans="1:8" x14ac:dyDescent="0.35">
      <c r="A205" s="9">
        <v>58.373199999999997</v>
      </c>
      <c r="B205" s="9">
        <v>63.86</v>
      </c>
      <c r="C205" s="9">
        <f>Таблица35[[#This Row],[Цена USD_RUB (y)]]-$J$1</f>
        <v>-6.4155850948509823</v>
      </c>
      <c r="D205" s="9">
        <f>Таблица35[[#This Row],[Цена нефти Brent (x)]]-$J$2</f>
        <v>5.9523035230352264</v>
      </c>
      <c r="E205" s="9">
        <f>Таблица35[[#This Row],[Yi-Ymean]]*Таблица35[[#This Row],[Xi-Xmean]]</f>
        <v>-38.187509762413789</v>
      </c>
      <c r="F205" s="9">
        <f>Таблица35[[#This Row],[Xi-Xmean]]^2</f>
        <v>35.429917230337566</v>
      </c>
      <c r="G205" s="19">
        <f>$J$5+$J$4*Таблица35[[#This Row],[Цена нефти Brent (x)]]+$J$6</f>
        <v>63.424273656114707</v>
      </c>
      <c r="H205" s="19">
        <f>(Таблица35[[#This Row],[Цена USD_RUB (y)]]-Таблица35[[#This Row],[Оценка Y]])^2</f>
        <v>25.513345079496023</v>
      </c>
    </row>
    <row r="206" spans="1:8" x14ac:dyDescent="0.35">
      <c r="A206" s="9">
        <v>59.0623</v>
      </c>
      <c r="B206" s="9">
        <v>62.72</v>
      </c>
      <c r="C206" s="9">
        <f>Таблица35[[#This Row],[Цена USD_RUB (y)]]-$J$1</f>
        <v>-5.7264850948509789</v>
      </c>
      <c r="D206" s="9">
        <f>Таблица35[[#This Row],[Цена нефти Brent (x)]]-$J$2</f>
        <v>4.8123035230352258</v>
      </c>
      <c r="E206" s="9">
        <f>Таблица35[[#This Row],[Yi-Ymean]]*Таблица35[[#This Row],[Xi-Xmean]]</f>
        <v>-27.557584396560074</v>
      </c>
      <c r="F206" s="9">
        <f>Таблица35[[#This Row],[Xi-Xmean]]^2</f>
        <v>23.158265197817247</v>
      </c>
      <c r="G206" s="19">
        <f>$J$5+$J$4*Таблица35[[#This Row],[Цена нефти Brent (x)]]+$J$6</f>
        <v>63.685608286336347</v>
      </c>
      <c r="H206" s="19">
        <f>(Таблица35[[#This Row],[Цена USD_RUB (y)]]-Таблица35[[#This Row],[Оценка Y]])^2</f>
        <v>21.374979510506325</v>
      </c>
    </row>
    <row r="207" spans="1:8" x14ac:dyDescent="0.35">
      <c r="A207" s="9">
        <v>59.211500000000001</v>
      </c>
      <c r="B207" s="9">
        <v>63.52</v>
      </c>
      <c r="C207" s="9">
        <f>Таблица35[[#This Row],[Цена USD_RUB (y)]]-$J$1</f>
        <v>-5.5772850948509785</v>
      </c>
      <c r="D207" s="9">
        <f>Таблица35[[#This Row],[Цена нефти Brent (x)]]-$J$2</f>
        <v>5.6123035230352301</v>
      </c>
      <c r="E207" s="9">
        <f>Таблица35[[#This Row],[Yi-Ymean]]*Таблица35[[#This Row],[Xi-Xmean]]</f>
        <v>-31.301416786804023</v>
      </c>
      <c r="F207" s="9">
        <f>Таблица35[[#This Row],[Xi-Xmean]]^2</f>
        <v>31.497950834673656</v>
      </c>
      <c r="G207" s="19">
        <f>$J$5+$J$4*Таблица35[[#This Row],[Цена нефти Brent (x)]]+$J$6</f>
        <v>63.502215563373795</v>
      </c>
      <c r="H207" s="19">
        <f>(Таблица35[[#This Row],[Цена USD_RUB (y)]]-Таблица35[[#This Row],[Оценка Y]])^2</f>
        <v>18.410240045778096</v>
      </c>
    </row>
    <row r="208" spans="1:8" x14ac:dyDescent="0.35">
      <c r="A208" s="9">
        <v>59.08</v>
      </c>
      <c r="B208" s="9">
        <v>62.07</v>
      </c>
      <c r="C208" s="9">
        <f>Таблица35[[#This Row],[Цена USD_RUB (y)]]-$J$1</f>
        <v>-5.7087850948509811</v>
      </c>
      <c r="D208" s="9">
        <f>Таблица35[[#This Row],[Цена нефти Brent (x)]]-$J$2</f>
        <v>4.1623035230352272</v>
      </c>
      <c r="E208" s="9">
        <f>Таблица35[[#This Row],[Yi-Ymean]]*Таблица35[[#This Row],[Xi-Xmean]]</f>
        <v>-23.761696312549233</v>
      </c>
      <c r="F208" s="9">
        <f>Таблица35[[#This Row],[Xi-Xmean]]^2</f>
        <v>17.324770617871465</v>
      </c>
      <c r="G208" s="19">
        <f>$J$5+$J$4*Таблица35[[#This Row],[Цена нефти Brent (x)]]+$J$6</f>
        <v>63.834614873743412</v>
      </c>
      <c r="H208" s="19">
        <f>(Таблица35[[#This Row],[Цена USD_RUB (y)]]-Таблица35[[#This Row],[Оценка Y]])^2</f>
        <v>22.606362597622098</v>
      </c>
    </row>
    <row r="209" spans="1:8" x14ac:dyDescent="0.35">
      <c r="A209" s="9">
        <v>58.067999999999998</v>
      </c>
      <c r="B209" s="9">
        <v>60.44</v>
      </c>
      <c r="C209" s="9">
        <f>Таблица35[[#This Row],[Цена USD_RUB (y)]]-$J$1</f>
        <v>-6.7207850948509815</v>
      </c>
      <c r="D209" s="9">
        <f>Таблица35[[#This Row],[Цена нефти Brent (x)]]-$J$2</f>
        <v>2.5323035230352247</v>
      </c>
      <c r="E209" s="9">
        <f>Таблица35[[#This Row],[Yi-Ymean]]*Таблица35[[#This Row],[Xi-Xmean]]</f>
        <v>-17.019067773253767</v>
      </c>
      <c r="F209" s="9">
        <f>Таблица35[[#This Row],[Xi-Xmean]]^2</f>
        <v>6.4125611327766103</v>
      </c>
      <c r="G209" s="19">
        <f>$J$5+$J$4*Таблица35[[#This Row],[Цена нефти Brent (x)]]+$J$6</f>
        <v>64.208277546779613</v>
      </c>
      <c r="H209" s="19">
        <f>(Таблица35[[#This Row],[Цена USD_RUB (y)]]-Таблица35[[#This Row],[Оценка Y]])^2</f>
        <v>37.703008351485884</v>
      </c>
    </row>
    <row r="210" spans="1:8" x14ac:dyDescent="0.35">
      <c r="A210" s="9">
        <v>57.494500000000002</v>
      </c>
      <c r="B210" s="9">
        <v>57.75</v>
      </c>
      <c r="C210" s="9">
        <f>Таблица35[[#This Row],[Цена USD_RUB (y)]]-$J$1</f>
        <v>-7.2942850948509772</v>
      </c>
      <c r="D210" s="9">
        <f>Таблица35[[#This Row],[Цена нефти Brent (x)]]-$J$2</f>
        <v>-0.15769647696477307</v>
      </c>
      <c r="E210" s="9">
        <f>Таблица35[[#This Row],[Yi-Ymean]]*Таблица35[[#This Row],[Xi-Xmean]]</f>
        <v>1.1502830614346546</v>
      </c>
      <c r="F210" s="9">
        <f>Таблица35[[#This Row],[Xi-Xmean]]^2</f>
        <v>2.4868178847101203E-2</v>
      </c>
      <c r="G210" s="19">
        <f>$J$5+$J$4*Таблица35[[#This Row],[Цена нефти Brent (x)]]+$J$6</f>
        <v>64.824935577741186</v>
      </c>
      <c r="H210" s="19">
        <f>(Таблица35[[#This Row],[Цена USD_RUB (y)]]-Таблица35[[#This Row],[Оценка Y]])^2</f>
        <v>53.735285759413728</v>
      </c>
    </row>
    <row r="211" spans="1:8" x14ac:dyDescent="0.35">
      <c r="A211" s="9">
        <v>57.173999999999999</v>
      </c>
      <c r="B211" s="9">
        <v>57.17</v>
      </c>
      <c r="C211" s="9">
        <f>Таблица35[[#This Row],[Цена USD_RUB (y)]]-$J$1</f>
        <v>-7.6147850948509799</v>
      </c>
      <c r="D211" s="9">
        <f>Таблица35[[#This Row],[Цена нефти Brent (x)]]-$J$2</f>
        <v>-0.73769647696477136</v>
      </c>
      <c r="E211" s="9">
        <f>Таблица35[[#This Row],[Yi-Ymean]]*Таблица35[[#This Row],[Xi-Xmean]]</f>
        <v>5.6174001373154203</v>
      </c>
      <c r="F211" s="9">
        <f>Таблица35[[#This Row],[Xi-Xmean]]^2</f>
        <v>0.54419609212623543</v>
      </c>
      <c r="G211" s="19">
        <f>$J$5+$J$4*Таблица35[[#This Row],[Цена нефти Brent (x)]]+$J$6</f>
        <v>64.957895301889039</v>
      </c>
      <c r="H211" s="19">
        <f>(Таблица35[[#This Row],[Цена USD_RUB (y)]]-Таблица35[[#This Row],[Оценка Y]])^2</f>
        <v>60.589026070770259</v>
      </c>
    </row>
    <row r="212" spans="1:8" x14ac:dyDescent="0.35">
      <c r="A212" s="9">
        <v>58.188000000000002</v>
      </c>
      <c r="B212" s="9">
        <v>55.62</v>
      </c>
      <c r="C212" s="9">
        <f>Таблица35[[#This Row],[Цена USD_RUB (y)]]-$J$1</f>
        <v>-6.600785094850977</v>
      </c>
      <c r="D212" s="9">
        <f>Таблица35[[#This Row],[Цена нефти Brent (x)]]-$J$2</f>
        <v>-2.2876964769647756</v>
      </c>
      <c r="E212" s="9">
        <f>Таблица35[[#This Row],[Yi-Ymean]]*Таблица35[[#This Row],[Xi-Xmean]]</f>
        <v>15.100592806692182</v>
      </c>
      <c r="F212" s="9">
        <f>Таблица35[[#This Row],[Xi-Xmean]]^2</f>
        <v>5.2335551707170458</v>
      </c>
      <c r="G212" s="19">
        <f>$J$5+$J$4*Таблица35[[#This Row],[Цена нефти Brent (x)]]+$J$6</f>
        <v>65.313218702628973</v>
      </c>
      <c r="H212" s="19">
        <f>(Таблица35[[#This Row],[Цена USD_RUB (y)]]-Таблица35[[#This Row],[Оценка Y]])^2</f>
        <v>50.76874156029367</v>
      </c>
    </row>
    <row r="213" spans="1:8" x14ac:dyDescent="0.35">
      <c r="A213" s="9">
        <v>57.489800000000002</v>
      </c>
      <c r="B213" s="9">
        <v>57.54</v>
      </c>
      <c r="C213" s="9">
        <f>Таблица35[[#This Row],[Цена USD_RUB (y)]]-$J$1</f>
        <v>-7.2989850948509769</v>
      </c>
      <c r="D213" s="9">
        <f>Таблица35[[#This Row],[Цена нефти Brent (x)]]-$J$2</f>
        <v>-0.36769647696477392</v>
      </c>
      <c r="E213" s="9">
        <f>Таблица35[[#This Row],[Yi-Ymean]]*Таблица35[[#This Row],[Xi-Xmean]]</f>
        <v>2.6838111047951005</v>
      </c>
      <c r="F213" s="9">
        <f>Таблица35[[#This Row],[Xi-Xmean]]^2</f>
        <v>0.13520069917230651</v>
      </c>
      <c r="G213" s="19">
        <f>$J$5+$J$4*Таблица35[[#This Row],[Цена нефти Brent (x)]]+$J$6</f>
        <v>64.87307616751886</v>
      </c>
      <c r="H213" s="19">
        <f>(Таблица35[[#This Row],[Цена USD_RUB (y)]]-Таблица35[[#This Row],[Оценка Y]])^2</f>
        <v>54.512766965851952</v>
      </c>
    </row>
    <row r="214" spans="1:8" x14ac:dyDescent="0.35">
      <c r="A214" s="9">
        <v>57.478299999999997</v>
      </c>
      <c r="B214" s="9">
        <v>56.86</v>
      </c>
      <c r="C214" s="9">
        <f>Таблица35[[#This Row],[Цена USD_RUB (y)]]-$J$1</f>
        <v>-7.3104850948509821</v>
      </c>
      <c r="D214" s="9">
        <f>Таблица35[[#This Row],[Цена нефти Brent (x)]]-$J$2</f>
        <v>-1.0476964769647736</v>
      </c>
      <c r="E214" s="9">
        <f>Таблица35[[#This Row],[Yi-Ymean]]*Таблица35[[#This Row],[Xi-Xmean]]</f>
        <v>7.6591694787788631</v>
      </c>
      <c r="F214" s="9">
        <f>Таблица35[[#This Row],[Xi-Xmean]]^2</f>
        <v>1.0976679078443985</v>
      </c>
      <c r="G214" s="19">
        <f>$J$5+$J$4*Таблица35[[#This Row],[Цена нефти Brent (x)]]+$J$6</f>
        <v>65.028959982037023</v>
      </c>
      <c r="H214" s="19">
        <f>(Таблица35[[#This Row],[Цена USD_RUB (y)]]-Таблица35[[#This Row],[Оценка Y]])^2</f>
        <v>57.012466164335372</v>
      </c>
    </row>
    <row r="215" spans="1:8" x14ac:dyDescent="0.35">
      <c r="A215" s="9">
        <v>57.632899999999999</v>
      </c>
      <c r="B215" s="9">
        <v>55.62</v>
      </c>
      <c r="C215" s="9">
        <f>Таблица35[[#This Row],[Цена USD_RUB (y)]]-$J$1</f>
        <v>-7.15588509485098</v>
      </c>
      <c r="D215" s="9">
        <f>Таблица35[[#This Row],[Цена нефти Brent (x)]]-$J$2</f>
        <v>-2.2876964769647756</v>
      </c>
      <c r="E215" s="9">
        <f>Таблица35[[#This Row],[Yi-Ymean]]*Таблица35[[#This Row],[Xi-Xmean]]</f>
        <v>16.370493121055336</v>
      </c>
      <c r="F215" s="9">
        <f>Таблица35[[#This Row],[Xi-Xmean]]^2</f>
        <v>5.2335551707170458</v>
      </c>
      <c r="G215" s="19">
        <f>$J$5+$J$4*Таблица35[[#This Row],[Цена нефти Brent (x)]]+$J$6</f>
        <v>65.313218702628973</v>
      </c>
      <c r="H215" s="19">
        <f>(Таблица35[[#This Row],[Цена USD_RUB (y)]]-Таблица35[[#This Row],[Оценка Y]])^2</f>
        <v>58.987295373952399</v>
      </c>
    </row>
    <row r="216" spans="1:8" x14ac:dyDescent="0.35">
      <c r="A216" s="9">
        <v>57.356999999999999</v>
      </c>
      <c r="B216" s="9">
        <v>53.78</v>
      </c>
      <c r="C216" s="9">
        <f>Таблица35[[#This Row],[Цена USD_RUB (y)]]-$J$1</f>
        <v>-7.43178509485098</v>
      </c>
      <c r="D216" s="9">
        <f>Таблица35[[#This Row],[Цена нефти Brent (x)]]-$J$2</f>
        <v>-4.1276964769647719</v>
      </c>
      <c r="E216" s="9">
        <f>Таблица35[[#This Row],[Yi-Ymean]]*Таблица35[[#This Row],[Xi-Xmean]]</f>
        <v>30.676153153575694</v>
      </c>
      <c r="F216" s="9">
        <f>Таблица35[[#This Row],[Xi-Xmean]]^2</f>
        <v>17.03787820594739</v>
      </c>
      <c r="G216" s="19">
        <f>$J$5+$J$4*Таблица35[[#This Row],[Цена нефти Brent (x)]]+$J$6</f>
        <v>65.73502196544284</v>
      </c>
      <c r="H216" s="19">
        <f>(Таблица35[[#This Row],[Цена USD_RUB (y)]]-Таблица35[[#This Row],[Оценка Y]])^2</f>
        <v>70.191252053442724</v>
      </c>
    </row>
    <row r="217" spans="1:8" x14ac:dyDescent="0.35">
      <c r="A217" s="9">
        <v>57.515900000000002</v>
      </c>
      <c r="B217" s="9">
        <v>52.75</v>
      </c>
      <c r="C217" s="9">
        <f>Таблица35[[#This Row],[Цена USD_RUB (y)]]-$J$1</f>
        <v>-7.2728850948509773</v>
      </c>
      <c r="D217" s="9">
        <f>Таблица35[[#This Row],[Цена нефти Brent (x)]]-$J$2</f>
        <v>-5.1576964769647731</v>
      </c>
      <c r="E217" s="9">
        <f>Таблица35[[#This Row],[Yi-Ymean]]*Таблица35[[#This Row],[Xi-Xmean]]</f>
        <v>37.511333831082496</v>
      </c>
      <c r="F217" s="9">
        <f>Таблица35[[#This Row],[Xi-Xmean]]^2</f>
        <v>26.601832948494831</v>
      </c>
      <c r="G217" s="19">
        <f>$J$5+$J$4*Таблица35[[#This Row],[Цена нефти Brent (x)]]+$J$6</f>
        <v>65.97114009625713</v>
      </c>
      <c r="H217" s="19">
        <f>(Таблица35[[#This Row],[Цена USD_RUB (y)]]-Таблица35[[#This Row],[Оценка Y]])^2</f>
        <v>71.491085085354257</v>
      </c>
    </row>
    <row r="218" spans="1:8" x14ac:dyDescent="0.35">
      <c r="A218" s="9">
        <v>58.582799999999999</v>
      </c>
      <c r="B218" s="9">
        <v>52.41</v>
      </c>
      <c r="C218" s="9">
        <f>Таблица35[[#This Row],[Цена USD_RUB (y)]]-$J$1</f>
        <v>-6.2059850948509805</v>
      </c>
      <c r="D218" s="9">
        <f>Таблица35[[#This Row],[Цена нефти Brent (x)]]-$J$2</f>
        <v>-5.4976964769647765</v>
      </c>
      <c r="E218" s="9">
        <f>Таблица35[[#This Row],[Yi-Ymean]]*Таблица35[[#This Row],[Xi-Xmean]]</f>
        <v>34.11862239205815</v>
      </c>
      <c r="F218" s="9">
        <f>Таблица35[[#This Row],[Xi-Xmean]]^2</f>
        <v>30.224666552830914</v>
      </c>
      <c r="G218" s="19">
        <f>$J$5+$J$4*Таблица35[[#This Row],[Цена нефти Brent (x)]]+$J$6</f>
        <v>66.049082003516205</v>
      </c>
      <c r="H218" s="19">
        <f>(Таблица35[[#This Row],[Цена USD_RUB (y)]]-Таблица35[[#This Row],[Оценка Y]])^2</f>
        <v>55.745366956029969</v>
      </c>
    </row>
    <row r="219" spans="1:8" x14ac:dyDescent="0.35">
      <c r="A219" s="9">
        <v>59.000300000000003</v>
      </c>
      <c r="B219" s="9">
        <v>52.72</v>
      </c>
      <c r="C219" s="9">
        <f>Таблица35[[#This Row],[Цена USD_RUB (y)]]-$J$1</f>
        <v>-5.7884850948509765</v>
      </c>
      <c r="D219" s="9">
        <f>Таблица35[[#This Row],[Цена нефти Brent (x)]]-$J$2</f>
        <v>-5.1876964769647742</v>
      </c>
      <c r="E219" s="9">
        <f>Таблица35[[#This Row],[Yi-Ymean]]*Таблица35[[#This Row],[Xi-Xmean]]</f>
        <v>30.028903733521517</v>
      </c>
      <c r="F219" s="9">
        <f>Таблица35[[#This Row],[Xi-Xmean]]^2</f>
        <v>26.912194737112731</v>
      </c>
      <c r="G219" s="19">
        <f>$J$5+$J$4*Таблица35[[#This Row],[Цена нефти Brent (x)]]+$J$6</f>
        <v>65.978017323368221</v>
      </c>
      <c r="H219" s="19">
        <f>(Таблица35[[#This Row],[Цена USD_RUB (y)]]-Таблица35[[#This Row],[Оценка Y]])^2</f>
        <v>48.688539044832922</v>
      </c>
    </row>
    <row r="220" spans="1:8" x14ac:dyDescent="0.35">
      <c r="A220" s="9">
        <v>59.8733</v>
      </c>
      <c r="B220" s="9">
        <v>52.1</v>
      </c>
      <c r="C220" s="9">
        <f>Таблица35[[#This Row],[Цена USD_RUB (y)]]-$J$1</f>
        <v>-4.915485094850979</v>
      </c>
      <c r="D220" s="9">
        <f>Таблица35[[#This Row],[Цена нефти Brent (x)]]-$J$2</f>
        <v>-5.8076964769647716</v>
      </c>
      <c r="E220" s="9">
        <f>Таблица35[[#This Row],[Yi-Ymean]]*Таблица35[[#This Row],[Xi-Xmean]]</f>
        <v>28.547645467938878</v>
      </c>
      <c r="F220" s="9">
        <f>Таблица35[[#This Row],[Xi-Xmean]]^2</f>
        <v>33.729338368549023</v>
      </c>
      <c r="G220" s="19">
        <f>$J$5+$J$4*Таблица35[[#This Row],[Цена нефти Brent (x)]]+$J$6</f>
        <v>66.120146683664188</v>
      </c>
      <c r="H220" s="19">
        <f>(Таблица35[[#This Row],[Цена USD_RUB (y)]]-Таблица35[[#This Row],[Оценка Y]])^2</f>
        <v>39.023093489206268</v>
      </c>
    </row>
    <row r="221" spans="1:8" x14ac:dyDescent="0.35">
      <c r="A221" s="9">
        <v>59.979799999999997</v>
      </c>
      <c r="B221" s="9">
        <v>52.42</v>
      </c>
      <c r="C221" s="9">
        <f>Таблица35[[#This Row],[Цена USD_RUB (y)]]-$J$1</f>
        <v>-4.808985094850982</v>
      </c>
      <c r="D221" s="9">
        <f>Таблица35[[#This Row],[Цена нефти Brent (x)]]-$J$2</f>
        <v>-5.4876964769647714</v>
      </c>
      <c r="E221" s="9">
        <f>Таблица35[[#This Row],[Yi-Ymean]]*Таблица35[[#This Row],[Xi-Xmean]]</f>
        <v>26.390250562789831</v>
      </c>
      <c r="F221" s="9">
        <f>Таблица35[[#This Row],[Xi-Xmean]]^2</f>
        <v>30.114812623291563</v>
      </c>
      <c r="G221" s="19">
        <f>$J$5+$J$4*Таблица35[[#This Row],[Цена нефти Brent (x)]]+$J$6</f>
        <v>66.046789594479179</v>
      </c>
      <c r="H221" s="19">
        <f>(Таблица35[[#This Row],[Цена USD_RUB (y)]]-Таблица35[[#This Row],[Оценка Y]])^2</f>
        <v>36.808362739518664</v>
      </c>
    </row>
    <row r="222" spans="1:8" x14ac:dyDescent="0.35">
      <c r="A222" s="9">
        <v>59.5578</v>
      </c>
      <c r="B222" s="9">
        <v>52.52</v>
      </c>
      <c r="C222" s="9">
        <f>Таблица35[[#This Row],[Цена USD_RUB (y)]]-$J$1</f>
        <v>-5.2309850948509791</v>
      </c>
      <c r="D222" s="9">
        <f>Таблица35[[#This Row],[Цена нефти Brent (x)]]-$J$2</f>
        <v>-5.3876964769647699</v>
      </c>
      <c r="E222" s="9">
        <f>Таблица35[[#This Row],[Yi-Ymean]]*Таблица35[[#This Row],[Xi-Xmean]]</f>
        <v>28.182959966583844</v>
      </c>
      <c r="F222" s="9">
        <f>Таблица35[[#This Row],[Xi-Xmean]]^2</f>
        <v>29.027273327898595</v>
      </c>
      <c r="G222" s="19">
        <f>$J$5+$J$4*Таблица35[[#This Row],[Цена нефти Brent (x)]]+$J$6</f>
        <v>66.023865504108855</v>
      </c>
      <c r="H222" s="19">
        <f>(Таблица35[[#This Row],[Цена USD_RUB (y)]]-Таблица35[[#This Row],[Оценка Y]])^2</f>
        <v>41.810003103426496</v>
      </c>
    </row>
    <row r="223" spans="1:8" x14ac:dyDescent="0.35">
      <c r="A223" s="9">
        <v>59.382899999999999</v>
      </c>
      <c r="B223" s="9">
        <v>48.06</v>
      </c>
      <c r="C223" s="9">
        <f>Таблица35[[#This Row],[Цена USD_RUB (y)]]-$J$1</f>
        <v>-5.40588509485098</v>
      </c>
      <c r="D223" s="9">
        <f>Таблица35[[#This Row],[Цена нефти Brent (x)]]-$J$2</f>
        <v>-9.8476964769647708</v>
      </c>
      <c r="E223" s="9">
        <f>Таблица35[[#This Row],[Yi-Ymean]]*Таблица35[[#This Row],[Xi-Xmean]]</f>
        <v>53.235515603440362</v>
      </c>
      <c r="F223" s="9">
        <f>Таблица35[[#This Row],[Xi-Xmean]]^2</f>
        <v>96.977125902424362</v>
      </c>
      <c r="G223" s="19">
        <f>$J$5+$J$4*Таблица35[[#This Row],[Цена нефти Brent (x)]]+$J$6</f>
        <v>67.046279934625076</v>
      </c>
      <c r="H223" s="19">
        <f>(Таблица35[[#This Row],[Цена USD_RUB (y)]]-Таблица35[[#This Row],[Оценка Y]])^2</f>
        <v>58.72739202241425</v>
      </c>
    </row>
    <row r="224" spans="1:8" x14ac:dyDescent="0.35">
      <c r="A224" s="9">
        <v>59.085099999999997</v>
      </c>
      <c r="B224" s="9">
        <v>48.91</v>
      </c>
      <c r="C224" s="9">
        <f>Таблица35[[#This Row],[Цена USD_RUB (y)]]-$J$1</f>
        <v>-5.7036850948509823</v>
      </c>
      <c r="D224" s="9">
        <f>Таблица35[[#This Row],[Цена нефти Brent (x)]]-$J$2</f>
        <v>-8.9976964769647765</v>
      </c>
      <c r="E224" s="9">
        <f>Таблица35[[#This Row],[Yi-Ymean]]*Таблица35[[#This Row],[Xi-Xmean]]</f>
        <v>51.32002728365719</v>
      </c>
      <c r="F224" s="9">
        <f>Таблица35[[#This Row],[Xi-Xmean]]^2</f>
        <v>80.958541891584346</v>
      </c>
      <c r="G224" s="19">
        <f>$J$5+$J$4*Таблица35[[#This Row],[Цена нефти Brent (x)]]+$J$6</f>
        <v>66.85142516647737</v>
      </c>
      <c r="H224" s="19">
        <f>(Таблица35[[#This Row],[Цена USD_RUB (y)]]-Таблица35[[#This Row],[Оценка Y]])^2</f>
        <v>60.31580659145979</v>
      </c>
    </row>
    <row r="225" spans="1:8" x14ac:dyDescent="0.35">
      <c r="A225" s="9">
        <v>60.360999999999997</v>
      </c>
      <c r="B225" s="9">
        <v>46.71</v>
      </c>
      <c r="C225" s="9">
        <f>Таблица35[[#This Row],[Цена USD_RUB (y)]]-$J$1</f>
        <v>-4.4277850948509823</v>
      </c>
      <c r="D225" s="9">
        <f>Таблица35[[#This Row],[Цена нефти Brent (x)]]-$J$2</f>
        <v>-11.197696476964772</v>
      </c>
      <c r="E225" s="9">
        <f>Таблица35[[#This Row],[Yi-Ymean]]*Таблица35[[#This Row],[Xi-Xmean]]</f>
        <v>49.580993557369972</v>
      </c>
      <c r="F225" s="9">
        <f>Таблица35[[#This Row],[Xi-Xmean]]^2</f>
        <v>125.38840639022928</v>
      </c>
      <c r="G225" s="19">
        <f>$J$5+$J$4*Таблица35[[#This Row],[Цена нефти Brent (x)]]+$J$6</f>
        <v>67.355755154624376</v>
      </c>
      <c r="H225" s="19">
        <f>(Таблица35[[#This Row],[Цена USD_RUB (y)]]-Таблица35[[#This Row],[Оценка Y]])^2</f>
        <v>48.926599673144317</v>
      </c>
    </row>
    <row r="226" spans="1:8" x14ac:dyDescent="0.35">
      <c r="A226" s="9">
        <v>58.940100000000001</v>
      </c>
      <c r="B226" s="9">
        <v>47.92</v>
      </c>
      <c r="C226" s="9">
        <f>Таблица35[[#This Row],[Цена USD_RUB (y)]]-$J$1</f>
        <v>-5.8486850948509783</v>
      </c>
      <c r="D226" s="9">
        <f>Таблица35[[#This Row],[Цена нефти Brent (x)]]-$J$2</f>
        <v>-9.9876964769647714</v>
      </c>
      <c r="E226" s="9">
        <f>Таблица35[[#This Row],[Yi-Ymean]]*Таблица35[[#This Row],[Xi-Xmean]]</f>
        <v>58.414891516719486</v>
      </c>
      <c r="F226" s="9">
        <f>Таблица35[[#This Row],[Xi-Xmean]]^2</f>
        <v>99.754080915974512</v>
      </c>
      <c r="G226" s="19">
        <f>$J$5+$J$4*Таблица35[[#This Row],[Цена нефти Brent (x)]]+$J$6</f>
        <v>67.078373661143516</v>
      </c>
      <c r="H226" s="19">
        <f>(Таблица35[[#This Row],[Цена USD_RUB (y)]]-Таблица35[[#This Row],[Оценка Y]])^2</f>
        <v>66.231498183662268</v>
      </c>
    </row>
    <row r="227" spans="1:8" x14ac:dyDescent="0.35">
      <c r="A227" s="9">
        <v>59.395000000000003</v>
      </c>
      <c r="B227" s="9">
        <v>45.54</v>
      </c>
      <c r="C227" s="9">
        <f>Таблица35[[#This Row],[Цена USD_RUB (y)]]-$J$1</f>
        <v>-5.3937850948509762</v>
      </c>
      <c r="D227" s="9">
        <f>Таблица35[[#This Row],[Цена нефти Brent (x)]]-$J$2</f>
        <v>-12.367696476964774</v>
      </c>
      <c r="E227" s="9">
        <f>Таблица35[[#This Row],[Yi-Ymean]]*Таблица35[[#This Row],[Xi-Xmean]]</f>
        <v>66.708696915093526</v>
      </c>
      <c r="F227" s="9">
        <f>Таблица35[[#This Row],[Xi-Xmean]]^2</f>
        <v>152.95991614632689</v>
      </c>
      <c r="G227" s="19">
        <f>$J$5+$J$4*Таблица35[[#This Row],[Цена нефти Brent (x)]]+$J$6</f>
        <v>67.623967011957106</v>
      </c>
      <c r="H227" s="19">
        <f>(Таблица35[[#This Row],[Цена USD_RUB (y)]]-Таблица35[[#This Row],[Оценка Y]])^2</f>
        <v>67.715898083878216</v>
      </c>
    </row>
    <row r="228" spans="1:8" x14ac:dyDescent="0.35">
      <c r="A228" s="9">
        <v>57.779000000000003</v>
      </c>
      <c r="B228" s="9">
        <v>47.37</v>
      </c>
      <c r="C228" s="9">
        <f>Таблица35[[#This Row],[Цена USD_RUB (y)]]-$J$1</f>
        <v>-7.0097850948509759</v>
      </c>
      <c r="D228" s="9">
        <f>Таблица35[[#This Row],[Цена нефти Brent (x)]]-$J$2</f>
        <v>-10.537696476964776</v>
      </c>
      <c r="E228" s="9">
        <f>Таблица35[[#This Row],[Yi-Ymean]]*Таблица35[[#This Row],[Xi-Xmean]]</f>
        <v>73.866987698291325</v>
      </c>
      <c r="F228" s="9">
        <f>Таблица35[[#This Row],[Xi-Xmean]]^2</f>
        <v>111.04304704063584</v>
      </c>
      <c r="G228" s="19">
        <f>$J$5+$J$4*Таблица35[[#This Row],[Цена нефти Brent (x)]]+$J$6</f>
        <v>67.204456158180278</v>
      </c>
      <c r="H228" s="19">
        <f>(Таблица35[[#This Row],[Цена USD_RUB (y)]]-Таблица35[[#This Row],[Оценка Y]])^2</f>
        <v>88.839223789778458</v>
      </c>
    </row>
    <row r="229" spans="1:8" x14ac:dyDescent="0.35">
      <c r="A229" s="9">
        <v>57.023699999999998</v>
      </c>
      <c r="B229" s="9">
        <v>48.15</v>
      </c>
      <c r="C229" s="9">
        <f>Таблица35[[#This Row],[Цена USD_RUB (y)]]-$J$1</f>
        <v>-7.7650850948509813</v>
      </c>
      <c r="D229" s="9">
        <f>Таблица35[[#This Row],[Цена нефти Brent (x)]]-$J$2</f>
        <v>-9.7576964769647745</v>
      </c>
      <c r="E229" s="9">
        <f>Таблица35[[#This Row],[Yi-Ymean]]*Таблица35[[#This Row],[Xi-Xmean]]</f>
        <v>75.7693434733591</v>
      </c>
      <c r="F229" s="9">
        <f>Таблица35[[#This Row],[Xi-Xmean]]^2</f>
        <v>95.212640536570774</v>
      </c>
      <c r="G229" s="19">
        <f>$J$5+$J$4*Таблица35[[#This Row],[Цена нефти Brent (x)]]+$J$6</f>
        <v>67.025648253291791</v>
      </c>
      <c r="H229" s="19">
        <f>(Таблица35[[#This Row],[Цена USD_RUB (y)]]-Таблица35[[#This Row],[Оценка Y]])^2</f>
        <v>100.03896886152675</v>
      </c>
    </row>
    <row r="230" spans="1:8" x14ac:dyDescent="0.35">
      <c r="A230" s="9">
        <v>56.645299999999999</v>
      </c>
      <c r="B230" s="9">
        <v>49.95</v>
      </c>
      <c r="C230" s="9">
        <f>Таблица35[[#This Row],[Цена USD_RUB (y)]]-$J$1</f>
        <v>-8.1434850948509805</v>
      </c>
      <c r="D230" s="9">
        <f>Таблица35[[#This Row],[Цена нефти Brent (x)]]-$J$2</f>
        <v>-7.9576964769647702</v>
      </c>
      <c r="E230" s="9">
        <f>Таблица35[[#This Row],[Yi-Ymean]]*Таблица35[[#This Row],[Xi-Xmean]]</f>
        <v>64.803382649510766</v>
      </c>
      <c r="F230" s="9">
        <f>Таблица35[[#This Row],[Xi-Xmean]]^2</f>
        <v>63.324933219497517</v>
      </c>
      <c r="G230" s="19">
        <f>$J$5+$J$4*Таблица35[[#This Row],[Цена нефти Brent (x)]]+$J$6</f>
        <v>66.613014626626054</v>
      </c>
      <c r="H230" s="19">
        <f>(Таблица35[[#This Row],[Цена USD_RUB (y)]]-Таблица35[[#This Row],[Оценка Y]])^2</f>
        <v>99.355334877855</v>
      </c>
    </row>
    <row r="231" spans="1:8" x14ac:dyDescent="0.35">
      <c r="A231" s="9">
        <v>56.520299999999999</v>
      </c>
      <c r="B231" s="9">
        <v>52.15</v>
      </c>
      <c r="C231" s="9">
        <f>Таблица35[[#This Row],[Цена USD_RUB (y)]]-$J$1</f>
        <v>-8.2684850948509805</v>
      </c>
      <c r="D231" s="9">
        <f>Таблица35[[#This Row],[Цена нефти Brent (x)]]-$J$2</f>
        <v>-5.7576964769647745</v>
      </c>
      <c r="E231" s="9">
        <f>Таблица35[[#This Row],[Yi-Ymean]]*Таблица35[[#This Row],[Xi-Xmean]]</f>
        <v>47.607427500459238</v>
      </c>
      <c r="F231" s="9">
        <f>Таблица35[[#This Row],[Xi-Xmean]]^2</f>
        <v>33.151068720852578</v>
      </c>
      <c r="G231" s="19">
        <f>$J$5+$J$4*Таблица35[[#This Row],[Цена нефти Brent (x)]]+$J$6</f>
        <v>66.108684638479033</v>
      </c>
      <c r="H231" s="19">
        <f>(Таблица35[[#This Row],[Цена USD_RUB (y)]]-Таблица35[[#This Row],[Оценка Y]])^2</f>
        <v>91.937119975420728</v>
      </c>
    </row>
    <row r="232" spans="1:8" x14ac:dyDescent="0.35">
      <c r="A232" s="9">
        <v>56.926400000000001</v>
      </c>
      <c r="B232" s="9">
        <v>53.61</v>
      </c>
      <c r="C232" s="9">
        <f>Таблица35[[#This Row],[Цена USD_RUB (y)]]-$J$1</f>
        <v>-7.8623850948509784</v>
      </c>
      <c r="D232" s="9">
        <f>Таблица35[[#This Row],[Цена нефти Brent (x)]]-$J$2</f>
        <v>-4.2976964769647736</v>
      </c>
      <c r="E232" s="9">
        <f>Таблица35[[#This Row],[Yi-Ymean]]*Таблица35[[#This Row],[Xi-Xmean]]</f>
        <v>33.790144722681397</v>
      </c>
      <c r="F232" s="9">
        <f>Таблица35[[#This Row],[Xi-Xmean]]^2</f>
        <v>18.470195008115429</v>
      </c>
      <c r="G232" s="19">
        <f>$J$5+$J$4*Таблица35[[#This Row],[Цена нефти Brent (x)]]+$J$6</f>
        <v>65.773992919072384</v>
      </c>
      <c r="H232" s="19">
        <f>(Таблица35[[#This Row],[Цена USD_RUB (y)]]-Таблица35[[#This Row],[Оценка Y]])^2</f>
        <v>78.279900461619775</v>
      </c>
    </row>
    <row r="233" spans="1:8" x14ac:dyDescent="0.35">
      <c r="A233" s="9">
        <v>57.0974</v>
      </c>
      <c r="B233" s="9">
        <v>50.84</v>
      </c>
      <c r="C233" s="9">
        <f>Таблица35[[#This Row],[Цена USD_RUB (y)]]-$J$1</f>
        <v>-7.691385094850979</v>
      </c>
      <c r="D233" s="9">
        <f>Таблица35[[#This Row],[Цена нефти Brent (x)]]-$J$2</f>
        <v>-7.0676964769647697</v>
      </c>
      <c r="E233" s="9">
        <f>Таблица35[[#This Row],[Yi-Ymean]]*Таблица35[[#This Row],[Xi-Xmean]]</f>
        <v>54.360375337857604</v>
      </c>
      <c r="F233" s="9">
        <f>Таблица35[[#This Row],[Xi-Xmean]]^2</f>
        <v>49.952333490500216</v>
      </c>
      <c r="G233" s="19">
        <f>$J$5+$J$4*Таблица35[[#This Row],[Цена нефти Brent (x)]]+$J$6</f>
        <v>66.408990222330218</v>
      </c>
      <c r="H233" s="19">
        <f>(Таблица35[[#This Row],[Цена USD_RUB (y)]]-Таблица35[[#This Row],[Оценка Y]])^2</f>
        <v>86.705712468595706</v>
      </c>
    </row>
    <row r="234" spans="1:8" x14ac:dyDescent="0.35">
      <c r="A234" s="9">
        <v>57.943600000000004</v>
      </c>
      <c r="B234" s="9">
        <v>49.1</v>
      </c>
      <c r="C234" s="9">
        <f>Таблица35[[#This Row],[Цена USD_RUB (y)]]-$J$1</f>
        <v>-6.8451850948509758</v>
      </c>
      <c r="D234" s="9">
        <f>Таблица35[[#This Row],[Цена нефти Brent (x)]]-$J$2</f>
        <v>-8.8076964769647716</v>
      </c>
      <c r="E234" s="9">
        <f>Таблица35[[#This Row],[Yi-Ymean]]*Таблица35[[#This Row],[Xi-Xmean]]</f>
        <v>60.290312644090704</v>
      </c>
      <c r="F234" s="9">
        <f>Таблица35[[#This Row],[Xi-Xmean]]^2</f>
        <v>77.575517230337653</v>
      </c>
      <c r="G234" s="19">
        <f>$J$5+$J$4*Таблица35[[#This Row],[Цена нефти Brent (x)]]+$J$6</f>
        <v>66.807869394773761</v>
      </c>
      <c r="H234" s="19">
        <f>(Таблица35[[#This Row],[Цена USD_RUB (y)]]-Таблица35[[#This Row],[Оценка Y]])^2</f>
        <v>78.575271903122712</v>
      </c>
    </row>
    <row r="235" spans="1:8" x14ac:dyDescent="0.35">
      <c r="A235" s="9">
        <v>56.931100000000001</v>
      </c>
      <c r="B235" s="9">
        <v>51.73</v>
      </c>
      <c r="C235" s="9">
        <f>Таблица35[[#This Row],[Цена USD_RUB (y)]]-$J$1</f>
        <v>-7.8576850948509787</v>
      </c>
      <c r="D235" s="9">
        <f>Таблица35[[#This Row],[Цена нефти Brent (x)]]-$J$2</f>
        <v>-6.1776964769647762</v>
      </c>
      <c r="E235" s="9">
        <f>Таблица35[[#This Row],[Yi-Ymean]]*Таблица35[[#This Row],[Xi-Xmean]]</f>
        <v>48.542393527559526</v>
      </c>
      <c r="F235" s="9">
        <f>Таблица35[[#This Row],[Xi-Xmean]]^2</f>
        <v>38.16393376150301</v>
      </c>
      <c r="G235" s="19">
        <f>$J$5+$J$4*Таблица35[[#This Row],[Цена нефти Brent (x)]]+$J$6</f>
        <v>66.204965818034381</v>
      </c>
      <c r="H235" s="19">
        <f>(Таблица35[[#This Row],[Цена USD_RUB (y)]]-Таблица35[[#This Row],[Оценка Y]])^2</f>
        <v>86.004587210906493</v>
      </c>
    </row>
    <row r="236" spans="1:8" x14ac:dyDescent="0.35">
      <c r="A236" s="9">
        <v>56.457599999999999</v>
      </c>
      <c r="B236" s="9">
        <v>51.96</v>
      </c>
      <c r="C236" s="9">
        <f>Таблица35[[#This Row],[Цена USD_RUB (y)]]-$J$1</f>
        <v>-8.33118509485098</v>
      </c>
      <c r="D236" s="9">
        <f>Таблица35[[#This Row],[Цена нефти Brent (x)]]-$J$2</f>
        <v>-5.9476964769647722</v>
      </c>
      <c r="E236" s="9">
        <f>Таблица35[[#This Row],[Yi-Ymean]]*Таблица35[[#This Row],[Xi-Xmean]]</f>
        <v>49.551360237586593</v>
      </c>
      <c r="F236" s="9">
        <f>Таблица35[[#This Row],[Xi-Xmean]]^2</f>
        <v>35.375093382099166</v>
      </c>
      <c r="G236" s="19">
        <f>$J$5+$J$4*Таблица35[[#This Row],[Цена нефти Brent (x)]]+$J$6</f>
        <v>66.152240410182642</v>
      </c>
      <c r="H236" s="19">
        <f>(Таблица35[[#This Row],[Цена USD_RUB (y)]]-Таблица35[[#This Row],[Оценка Y]])^2</f>
        <v>93.986052682746291</v>
      </c>
    </row>
    <row r="237" spans="1:8" x14ac:dyDescent="0.35">
      <c r="A237" s="9">
        <v>56.357799999999997</v>
      </c>
      <c r="B237" s="9">
        <v>55.89</v>
      </c>
      <c r="C237" s="9">
        <f>Таблица35[[#This Row],[Цена USD_RUB (y)]]-$J$1</f>
        <v>-8.4309850948509819</v>
      </c>
      <c r="D237" s="9">
        <f>Таблица35[[#This Row],[Цена нефти Brent (x)]]-$J$2</f>
        <v>-2.0176964769647725</v>
      </c>
      <c r="E237" s="9">
        <f>Таблица35[[#This Row],[Yi-Ymean]]*Таблица35[[#This Row],[Xi-Xmean]]</f>
        <v>17.011168923223334</v>
      </c>
      <c r="F237" s="9">
        <f>Таблица35[[#This Row],[Xi-Xmean]]^2</f>
        <v>4.0710990731560548</v>
      </c>
      <c r="G237" s="19">
        <f>$J$5+$J$4*Таблица35[[#This Row],[Цена нефти Brent (x)]]+$J$6</f>
        <v>65.251323658629119</v>
      </c>
      <c r="H237" s="19">
        <f>(Таблица35[[#This Row],[Цена USD_RUB (y)]]-Таблица35[[#This Row],[Оценка Y]])^2</f>
        <v>79.094763066595903</v>
      </c>
    </row>
    <row r="238" spans="1:8" x14ac:dyDescent="0.35">
      <c r="A238" s="9">
        <v>57.247999999999998</v>
      </c>
      <c r="B238" s="9">
        <v>55.24</v>
      </c>
      <c r="C238" s="9">
        <f>Таблица35[[#This Row],[Цена USD_RUB (y)]]-$J$1</f>
        <v>-7.5407850948509818</v>
      </c>
      <c r="D238" s="9">
        <f>Таблица35[[#This Row],[Цена нефти Brent (x)]]-$J$2</f>
        <v>-2.6676964769647711</v>
      </c>
      <c r="E238" s="9">
        <f>Таблица35[[#This Row],[Yi-Ymean]]*Таблица35[[#This Row],[Xi-Xmean]]</f>
        <v>20.11652583108242</v>
      </c>
      <c r="F238" s="9">
        <f>Таблица35[[#This Row],[Xi-Xmean]]^2</f>
        <v>7.116604493210251</v>
      </c>
      <c r="G238" s="19">
        <f>$J$5+$J$4*Таблица35[[#This Row],[Цена нефти Brent (x)]]+$J$6</f>
        <v>65.400330246036191</v>
      </c>
      <c r="H238" s="19">
        <f>(Таблица35[[#This Row],[Цена USD_RUB (y)]]-Таблица35[[#This Row],[Оценка Y]])^2</f>
        <v>66.460488440436535</v>
      </c>
    </row>
    <row r="239" spans="1:8" x14ac:dyDescent="0.35">
      <c r="A239" s="9">
        <v>56.266500000000001</v>
      </c>
      <c r="B239" s="9">
        <v>52.83</v>
      </c>
      <c r="C239" s="9">
        <f>Таблица35[[#This Row],[Цена USD_RUB (y)]]-$J$1</f>
        <v>-8.5222850948509787</v>
      </c>
      <c r="D239" s="9">
        <f>Таблица35[[#This Row],[Цена нефти Brent (x)]]-$J$2</f>
        <v>-5.0776964769647748</v>
      </c>
      <c r="E239" s="9">
        <f>Таблица35[[#This Row],[Yi-Ymean]]*Таблица35[[#This Row],[Xi-Xmean]]</f>
        <v>43.273577001814225</v>
      </c>
      <c r="F239" s="9">
        <f>Таблица35[[#This Row],[Xi-Xmean]]^2</f>
        <v>25.783001512180487</v>
      </c>
      <c r="G239" s="19">
        <f>$J$5+$J$4*Таблица35[[#This Row],[Цена нефти Brent (x)]]+$J$6</f>
        <v>65.952800823960871</v>
      </c>
      <c r="H239" s="19">
        <f>(Таблица35[[#This Row],[Цена USD_RUB (y)]]-Таблица35[[#This Row],[Оценка Y]])^2</f>
        <v>93.82442365226504</v>
      </c>
    </row>
    <row r="240" spans="1:8" x14ac:dyDescent="0.35">
      <c r="A240" s="9">
        <v>56.8904</v>
      </c>
      <c r="B240" s="9">
        <v>50.8</v>
      </c>
      <c r="C240" s="9">
        <f>Таблица35[[#This Row],[Цена USD_RUB (y)]]-$J$1</f>
        <v>-7.8983850948509797</v>
      </c>
      <c r="D240" s="9">
        <f>Таблица35[[#This Row],[Цена нефти Brent (x)]]-$J$2</f>
        <v>-7.1076964769647759</v>
      </c>
      <c r="E240" s="9">
        <f>Таблица35[[#This Row],[Yi-Ymean]]*Таблица35[[#This Row],[Xi-Xmean]]</f>
        <v>56.139323912383404</v>
      </c>
      <c r="F240" s="9">
        <f>Таблица35[[#This Row],[Xi-Xmean]]^2</f>
        <v>50.519349208657488</v>
      </c>
      <c r="G240" s="19">
        <f>$J$5+$J$4*Таблица35[[#This Row],[Цена нефти Brent (x)]]+$J$6</f>
        <v>66.418159858478347</v>
      </c>
      <c r="H240" s="19">
        <f>(Таблица35[[#This Row],[Цена USD_RUB (y)]]-Таблица35[[#This Row],[Оценка Y]])^2</f>
        <v>90.778207920831349</v>
      </c>
    </row>
    <row r="241" spans="1:8" x14ac:dyDescent="0.35">
      <c r="A241" s="9">
        <v>57.223399999999998</v>
      </c>
      <c r="B241" s="9">
        <v>51.76</v>
      </c>
      <c r="C241" s="9">
        <f>Таблица35[[#This Row],[Цена USD_RUB (y)]]-$J$1</f>
        <v>-7.5653850948509813</v>
      </c>
      <c r="D241" s="9">
        <f>Таблица35[[#This Row],[Цена нефти Brent (x)]]-$J$2</f>
        <v>-6.1476964769647751</v>
      </c>
      <c r="E241" s="9">
        <f>Таблица35[[#This Row],[Yi-Ymean]]*Таблица35[[#This Row],[Xi-Xmean]]</f>
        <v>46.509691294497202</v>
      </c>
      <c r="F241" s="9">
        <f>Таблица35[[#This Row],[Xi-Xmean]]^2</f>
        <v>37.79417197288511</v>
      </c>
      <c r="G241" s="19">
        <f>$J$5+$J$4*Таблица35[[#This Row],[Цена нефти Brent (x)]]+$J$6</f>
        <v>66.198088590923277</v>
      </c>
      <c r="H241" s="19">
        <f>(Таблица35[[#This Row],[Цена USD_RUB (y)]]-Таблица35[[#This Row],[Оценка Y]])^2</f>
        <v>80.545035304048469</v>
      </c>
    </row>
    <row r="242" spans="1:8" x14ac:dyDescent="0.35">
      <c r="A242" s="9">
        <v>58.996499999999997</v>
      </c>
      <c r="B242" s="9">
        <v>51.37</v>
      </c>
      <c r="C242" s="9">
        <f>Таблица35[[#This Row],[Цена USD_RUB (y)]]-$J$1</f>
        <v>-5.7922850948509819</v>
      </c>
      <c r="D242" s="9">
        <f>Таблица35[[#This Row],[Цена нефти Brent (x)]]-$J$2</f>
        <v>-6.5376964769647756</v>
      </c>
      <c r="E242" s="9">
        <f>Таблица35[[#This Row],[Yi-Ymean]]*Таблица35[[#This Row],[Xi-Xmean]]</f>
        <v>37.868201858182843</v>
      </c>
      <c r="F242" s="9">
        <f>Таблица35[[#This Row],[Xi-Xmean]]^2</f>
        <v>42.741475224917636</v>
      </c>
      <c r="G242" s="19">
        <f>$J$5+$J$4*Таблица35[[#This Row],[Цена нефти Brent (x)]]+$J$6</f>
        <v>66.28749254336752</v>
      </c>
      <c r="H242" s="19">
        <f>(Таблица35[[#This Row],[Цена USD_RUB (y)]]-Таблица35[[#This Row],[Оценка Y]])^2</f>
        <v>53.158572267440817</v>
      </c>
    </row>
    <row r="243" spans="1:8" x14ac:dyDescent="0.35">
      <c r="A243" s="9">
        <v>58.221699999999998</v>
      </c>
      <c r="B243" s="9">
        <v>55.9</v>
      </c>
      <c r="C243" s="9">
        <f>Таблица35[[#This Row],[Цена USD_RUB (y)]]-$J$1</f>
        <v>-6.5670850948509809</v>
      </c>
      <c r="D243" s="9">
        <f>Таблица35[[#This Row],[Цена нефти Brent (x)]]-$J$2</f>
        <v>-2.0076964769647745</v>
      </c>
      <c r="E243" s="9">
        <f>Таблица35[[#This Row],[Yi-Ymean]]*Таблица35[[#This Row],[Xi-Xmean]]</f>
        <v>13.184713608860196</v>
      </c>
      <c r="F243" s="9">
        <f>Таблица35[[#This Row],[Xi-Xmean]]^2</f>
        <v>4.0308451436167676</v>
      </c>
      <c r="G243" s="19">
        <f>$J$5+$J$4*Таблица35[[#This Row],[Цена нефти Brent (x)]]+$J$6</f>
        <v>65.249031249592079</v>
      </c>
      <c r="H243" s="19">
        <f>(Таблица35[[#This Row],[Цена USD_RUB (y)]]-Таблица35[[#This Row],[Оценка Y]])^2</f>
        <v>49.383384491493395</v>
      </c>
    </row>
    <row r="244" spans="1:8" x14ac:dyDescent="0.35">
      <c r="A244" s="9">
        <v>58.417499999999997</v>
      </c>
      <c r="B244" s="9">
        <v>55.99</v>
      </c>
      <c r="C244" s="9">
        <f>Таблица35[[#This Row],[Цена USD_RUB (y)]]-$J$1</f>
        <v>-6.3712850948509825</v>
      </c>
      <c r="D244" s="9">
        <f>Таблица35[[#This Row],[Цена нефти Brent (x)]]-$J$2</f>
        <v>-1.9176964769647711</v>
      </c>
      <c r="E244" s="9">
        <f>Таблица35[[#This Row],[Yi-Ymean]]*Таблица35[[#This Row],[Xi-Xmean]]</f>
        <v>12.218190980133887</v>
      </c>
      <c r="F244" s="9">
        <f>Таблица35[[#This Row],[Xi-Xmean]]^2</f>
        <v>3.6775597777630948</v>
      </c>
      <c r="G244" s="19">
        <f>$J$5+$J$4*Таблица35[[#This Row],[Цена нефти Brent (x)]]+$J$6</f>
        <v>65.228399568258794</v>
      </c>
      <c r="H244" s="19">
        <f>(Таблица35[[#This Row],[Цена USD_RUB (y)]]-Таблица35[[#This Row],[Оценка Y]])^2</f>
        <v>46.388352928907871</v>
      </c>
    </row>
    <row r="245" spans="1:8" x14ac:dyDescent="0.35">
      <c r="A245" s="9">
        <v>58.427</v>
      </c>
      <c r="B245" s="9">
        <v>55.81</v>
      </c>
      <c r="C245" s="9">
        <f>Таблица35[[#This Row],[Цена USD_RUB (y)]]-$J$1</f>
        <v>-6.3617850948509798</v>
      </c>
      <c r="D245" s="9">
        <f>Таблица35[[#This Row],[Цена нефти Brent (x)]]-$J$2</f>
        <v>-2.0976964769647708</v>
      </c>
      <c r="E245" s="9">
        <f>Таблица35[[#This Row],[Yi-Ymean]]*Таблица35[[#This Row],[Xi-Xmean]]</f>
        <v>13.34509418067589</v>
      </c>
      <c r="F245" s="9">
        <f>Таблица35[[#This Row],[Xi-Xmean]]^2</f>
        <v>4.400330509470411</v>
      </c>
      <c r="G245" s="19">
        <f>$J$5+$J$4*Таблица35[[#This Row],[Цена нефти Brent (x)]]+$J$6</f>
        <v>65.269662930925364</v>
      </c>
      <c r="H245" s="19">
        <f>(Таблица35[[#This Row],[Цена USD_RUB (y)]]-Таблица35[[#This Row],[Оценка Y]])^2</f>
        <v>46.822035986260097</v>
      </c>
    </row>
    <row r="246" spans="1:8" x14ac:dyDescent="0.35">
      <c r="A246" s="9">
        <v>58.221899999999998</v>
      </c>
      <c r="B246" s="9">
        <v>56.7</v>
      </c>
      <c r="C246" s="9">
        <f>Таблица35[[#This Row],[Цена USD_RUB (y)]]-$J$1</f>
        <v>-6.5668850948509814</v>
      </c>
      <c r="D246" s="9">
        <f>Таблица35[[#This Row],[Цена нефти Brent (x)]]-$J$2</f>
        <v>-1.2076964769647702</v>
      </c>
      <c r="E246" s="9">
        <f>Таблица35[[#This Row],[Yi-Ymean]]*Таблица35[[#This Row],[Xi-Xmean]]</f>
        <v>7.9308039936839911</v>
      </c>
      <c r="F246" s="9">
        <f>Таблица35[[#This Row],[Xi-Xmean]]^2</f>
        <v>1.4585307804731178</v>
      </c>
      <c r="G246" s="19">
        <f>$J$5+$J$4*Таблица35[[#This Row],[Цена нефти Brent (x)]]+$J$6</f>
        <v>65.065638526629527</v>
      </c>
      <c r="H246" s="19">
        <f>(Таблица35[[#This Row],[Цена USD_RUB (y)]]-Таблица35[[#This Row],[Оценка Y]])^2</f>
        <v>46.836757020873321</v>
      </c>
    </row>
    <row r="247" spans="1:8" x14ac:dyDescent="0.35">
      <c r="A247" s="9">
        <v>58.982399999999998</v>
      </c>
      <c r="B247" s="9">
        <v>56.81</v>
      </c>
      <c r="C247" s="9">
        <f>Таблица35[[#This Row],[Цена USD_RUB (y)]]-$J$1</f>
        <v>-5.806385094850981</v>
      </c>
      <c r="D247" s="9">
        <f>Таблица35[[#This Row],[Цена нефти Brent (x)]]-$J$2</f>
        <v>-1.0976964769647708</v>
      </c>
      <c r="E247" s="9">
        <f>Таблица35[[#This Row],[Yi-Ymean]]*Таблица35[[#This Row],[Xi-Xmean]]</f>
        <v>6.3736484625186787</v>
      </c>
      <c r="F247" s="9">
        <f>Таблица35[[#This Row],[Xi-Xmean]]^2</f>
        <v>1.2049375555408697</v>
      </c>
      <c r="G247" s="19">
        <f>$J$5+$J$4*Таблица35[[#This Row],[Цена нефти Brent (x)]]+$J$6</f>
        <v>65.040422027222178</v>
      </c>
      <c r="H247" s="19">
        <f>(Таблица35[[#This Row],[Цена USD_RUB (y)]]-Таблица35[[#This Row],[Оценка Y]])^2</f>
        <v>36.699630882309123</v>
      </c>
    </row>
    <row r="248" spans="1:8" x14ac:dyDescent="0.35">
      <c r="A248" s="9">
        <v>59.817799999999998</v>
      </c>
      <c r="B248" s="9">
        <v>55.52</v>
      </c>
      <c r="C248" s="9">
        <f>Таблица35[[#This Row],[Цена USD_RUB (y)]]-$J$1</f>
        <v>-4.9709850948509811</v>
      </c>
      <c r="D248" s="9">
        <f>Таблица35[[#This Row],[Цена нефти Brent (x)]]-$J$2</f>
        <v>-2.3876964769647699</v>
      </c>
      <c r="E248" s="9">
        <f>Таблица35[[#This Row],[Yi-Ymean]]*Таблица35[[#This Row],[Xi-Xmean]]</f>
        <v>11.86920359802007</v>
      </c>
      <c r="F248" s="9">
        <f>Таблица35[[#This Row],[Xi-Xmean]]^2</f>
        <v>5.7010944661099741</v>
      </c>
      <c r="G248" s="19">
        <f>$J$5+$J$4*Таблица35[[#This Row],[Цена нефти Brent (x)]]+$J$6</f>
        <v>65.336142792999297</v>
      </c>
      <c r="H248" s="19">
        <f>(Таблица35[[#This Row],[Цена USD_RUB (y)]]-Таблица35[[#This Row],[Оценка Y]])^2</f>
        <v>30.4521071810473</v>
      </c>
    </row>
    <row r="249" spans="1:8" x14ac:dyDescent="0.35">
      <c r="A249" s="9">
        <v>59.752099999999999</v>
      </c>
      <c r="B249" s="9">
        <v>55.49</v>
      </c>
      <c r="C249" s="9">
        <f>Таблица35[[#This Row],[Цена USD_RUB (y)]]-$J$1</f>
        <v>-5.0366850948509807</v>
      </c>
      <c r="D249" s="9">
        <f>Таблица35[[#This Row],[Цена нефти Brent (x)]]-$J$2</f>
        <v>-2.4176964769647711</v>
      </c>
      <c r="E249" s="9">
        <f>Таблица35[[#This Row],[Yi-Ymean]]*Таблица35[[#This Row],[Xi-Xmean]]</f>
        <v>12.17717580940219</v>
      </c>
      <c r="F249" s="9">
        <f>Таблица35[[#This Row],[Xi-Xmean]]^2</f>
        <v>5.8452562547278655</v>
      </c>
      <c r="G249" s="19">
        <f>$J$5+$J$4*Таблица35[[#This Row],[Цена нефти Brent (x)]]+$J$6</f>
        <v>65.343020020110387</v>
      </c>
      <c r="H249" s="19">
        <f>(Таблица35[[#This Row],[Цена USD_RUB (y)]]-Таблица35[[#This Row],[Оценка Y]])^2</f>
        <v>31.258386671271147</v>
      </c>
    </row>
    <row r="250" spans="1:8" x14ac:dyDescent="0.35">
      <c r="A250" s="9">
        <v>59.686900000000001</v>
      </c>
      <c r="B250" s="9">
        <v>55.45</v>
      </c>
      <c r="C250" s="9">
        <f>Таблица35[[#This Row],[Цена USD_RUB (y)]]-$J$1</f>
        <v>-5.101885094850978</v>
      </c>
      <c r="D250" s="9">
        <f>Таблица35[[#This Row],[Цена нефти Brent (x)]]-$J$2</f>
        <v>-2.4576964769647702</v>
      </c>
      <c r="E250" s="9">
        <f>Таблица35[[#This Row],[Yi-Ymean]]*Таблица35[[#This Row],[Xi-Xmean]]</f>
        <v>12.538885023494322</v>
      </c>
      <c r="F250" s="9">
        <f>Таблица35[[#This Row],[Xi-Xmean]]^2</f>
        <v>6.0402719728850434</v>
      </c>
      <c r="G250" s="19">
        <f>$J$5+$J$4*Таблица35[[#This Row],[Цена нефти Brent (x)]]+$J$6</f>
        <v>65.352189656258517</v>
      </c>
      <c r="H250" s="19">
        <f>(Таблица35[[#This Row],[Цена USD_RUB (y)]]-Таблица35[[#This Row],[Оценка Y]])^2</f>
        <v>32.095506889309732</v>
      </c>
    </row>
    <row r="251" spans="1:8" x14ac:dyDescent="0.35">
      <c r="A251" s="9">
        <v>59.604599999999998</v>
      </c>
      <c r="B251" s="9">
        <v>57.1</v>
      </c>
      <c r="C251" s="9">
        <f>Таблица35[[#This Row],[Цена USD_RUB (y)]]-$J$1</f>
        <v>-5.1841850948509816</v>
      </c>
      <c r="D251" s="9">
        <f>Таблица35[[#This Row],[Цена нефти Brent (x)]]-$J$2</f>
        <v>-0.80769647696477165</v>
      </c>
      <c r="E251" s="9">
        <f>Таблица35[[#This Row],[Yi-Ymean]]*Таблица35[[#This Row],[Xi-Xmean]]</f>
        <v>4.1872480370444185</v>
      </c>
      <c r="F251" s="9">
        <f>Таблица35[[#This Row],[Xi-Xmean]]^2</f>
        <v>0.65237359890130386</v>
      </c>
      <c r="G251" s="19">
        <f>$J$5+$J$4*Таблица35[[#This Row],[Цена нефти Brent (x)]]+$J$6</f>
        <v>64.973942165148259</v>
      </c>
      <c r="H251" s="19">
        <f>(Таблица35[[#This Row],[Цена USD_RUB (y)]]-Таблица35[[#This Row],[Оценка Y]])^2</f>
        <v>28.829835286439014</v>
      </c>
    </row>
    <row r="252" spans="1:8" x14ac:dyDescent="0.35">
      <c r="A252" s="9">
        <v>61.273000000000003</v>
      </c>
      <c r="B252" s="9">
        <v>56.82</v>
      </c>
      <c r="C252" s="9">
        <f>Таблица35[[#This Row],[Цена USD_RUB (y)]]-$J$1</f>
        <v>-3.5157850948509761</v>
      </c>
      <c r="D252" s="9">
        <f>Таблица35[[#This Row],[Цена нефти Brent (x)]]-$J$2</f>
        <v>-1.0876964769647728</v>
      </c>
      <c r="E252" s="9">
        <f>Таблица35[[#This Row],[Yi-Ymean]]*Таблица35[[#This Row],[Xi-Xmean]]</f>
        <v>3.8241070614346664</v>
      </c>
      <c r="F252" s="9">
        <f>Таблица35[[#This Row],[Xi-Xmean]]^2</f>
        <v>1.1830836260015785</v>
      </c>
      <c r="G252" s="19">
        <f>$J$5+$J$4*Таблица35[[#This Row],[Цена нефти Brent (x)]]+$J$6</f>
        <v>65.038129618185152</v>
      </c>
      <c r="H252" s="19">
        <f>(Таблица35[[#This Row],[Цена USD_RUB (y)]]-Таблица35[[#This Row],[Оценка Y]])^2</f>
        <v>14.176201041735048</v>
      </c>
    </row>
    <row r="253" spans="1:8" x14ac:dyDescent="0.35">
      <c r="A253" s="9">
        <v>61.056399999999996</v>
      </c>
      <c r="B253" s="9">
        <v>55.16</v>
      </c>
      <c r="C253" s="9">
        <f>Таблица35[[#This Row],[Цена USD_RUB (y)]]-$J$1</f>
        <v>-3.7323850948509829</v>
      </c>
      <c r="D253" s="9">
        <f>Таблица35[[#This Row],[Цена нефти Brent (x)]]-$J$2</f>
        <v>-2.7476964769647765</v>
      </c>
      <c r="E253" s="9">
        <f>Таблица35[[#This Row],[Yi-Ymean]]*Таблица35[[#This Row],[Xi-Xmean]]</f>
        <v>10.255461375797889</v>
      </c>
      <c r="F253" s="9">
        <f>Таблица35[[#This Row],[Xi-Xmean]]^2</f>
        <v>7.5498359295246447</v>
      </c>
      <c r="G253" s="19">
        <f>$J$5+$J$4*Таблица35[[#This Row],[Цена нефти Brent (x)]]+$J$6</f>
        <v>65.41866951833245</v>
      </c>
      <c r="H253" s="19">
        <f>(Таблица35[[#This Row],[Цена USD_RUB (y)]]-Таблица35[[#This Row],[Оценка Y]])^2</f>
        <v>19.029395350572457</v>
      </c>
    </row>
    <row r="254" spans="1:8" x14ac:dyDescent="0.35">
      <c r="A254" s="9">
        <v>62.0946</v>
      </c>
      <c r="B254" s="9">
        <v>55.21</v>
      </c>
      <c r="C254" s="9">
        <f>Таблица35[[#This Row],[Цена USD_RUB (y)]]-$J$1</f>
        <v>-2.6941850948509796</v>
      </c>
      <c r="D254" s="9">
        <f>Таблица35[[#This Row],[Цена нефти Brent (x)]]-$J$2</f>
        <v>-2.6976964769647722</v>
      </c>
      <c r="E254" s="9">
        <f>Таблица35[[#This Row],[Yi-Ymean]]*Таблица35[[#This Row],[Xi-Xmean]]</f>
        <v>7.2680936386704884</v>
      </c>
      <c r="F254" s="9">
        <f>Таблица35[[#This Row],[Xi-Xmean]]^2</f>
        <v>7.2775662818281441</v>
      </c>
      <c r="G254" s="19">
        <f>$J$5+$J$4*Таблица35[[#This Row],[Цена нефти Brent (x)]]+$J$6</f>
        <v>65.407207473147281</v>
      </c>
      <c r="H254" s="19">
        <f>(Таблица35[[#This Row],[Цена USD_RUB (y)]]-Таблица35[[#This Row],[Оценка Y]])^2</f>
        <v>10.973368271151216</v>
      </c>
    </row>
    <row r="255" spans="1:8" x14ac:dyDescent="0.35">
      <c r="A255" s="9">
        <v>62.493299999999998</v>
      </c>
      <c r="B255" s="9">
        <v>54.33</v>
      </c>
      <c r="C255" s="9">
        <f>Таблица35[[#This Row],[Цена USD_RUB (y)]]-$J$1</f>
        <v>-2.2954850948509815</v>
      </c>
      <c r="D255" s="9">
        <f>Таблица35[[#This Row],[Цена нефти Brent (x)]]-$J$2</f>
        <v>-3.5776964769647748</v>
      </c>
      <c r="E255" s="9">
        <f>Таблица35[[#This Row],[Yi-Ymean]]*Таблица35[[#This Row],[Xi-Xmean]]</f>
        <v>8.2125489367735085</v>
      </c>
      <c r="F255" s="9">
        <f>Таблица35[[#This Row],[Xi-Xmean]]^2</f>
        <v>12.799912081286161</v>
      </c>
      <c r="G255" s="19">
        <f>$J$5+$J$4*Таблица35[[#This Row],[Цена нефти Brent (x)]]+$J$6</f>
        <v>65.608939468406092</v>
      </c>
      <c r="H255" s="19">
        <f>(Таблица35[[#This Row],[Цена USD_RUB (y)]]-Таблица35[[#This Row],[Оценка Y]])^2</f>
        <v>9.7072092970898094</v>
      </c>
    </row>
    <row r="256" spans="1:8" x14ac:dyDescent="0.35">
      <c r="A256" s="9">
        <v>63.881999999999998</v>
      </c>
      <c r="B256" s="9">
        <v>54.46</v>
      </c>
      <c r="C256" s="9">
        <f>Таблица35[[#This Row],[Цена USD_RUB (y)]]-$J$1</f>
        <v>-0.90678509485098147</v>
      </c>
      <c r="D256" s="9">
        <f>Таблица35[[#This Row],[Цена нефти Brent (x)]]-$J$2</f>
        <v>-3.4476964769647722</v>
      </c>
      <c r="E256" s="9">
        <f>Таблица35[[#This Row],[Yi-Ymean]]*Таблица35[[#This Row],[Xi-Xmean]]</f>
        <v>3.1263197768818958</v>
      </c>
      <c r="F256" s="9">
        <f>Таблица35[[#This Row],[Xi-Xmean]]^2</f>
        <v>11.886610997275302</v>
      </c>
      <c r="G256" s="19">
        <f>$J$5+$J$4*Таблица35[[#This Row],[Цена нефти Brent (x)]]+$J$6</f>
        <v>65.579138150924678</v>
      </c>
      <c r="H256" s="19">
        <f>(Таблица35[[#This Row],[Цена USD_RUB (y)]]-Таблица35[[#This Row],[Оценка Y]])^2</f>
        <v>2.8802779033240409</v>
      </c>
    </row>
    <row r="257" spans="1:8" x14ac:dyDescent="0.35">
      <c r="A257" s="9">
        <v>64.946799999999996</v>
      </c>
      <c r="B257" s="9">
        <v>47.24</v>
      </c>
      <c r="C257" s="9">
        <f>Таблица35[[#This Row],[Цена USD_RUB (y)]]-$J$1</f>
        <v>0.15801490514901673</v>
      </c>
      <c r="D257" s="9">
        <f>Таблица35[[#This Row],[Цена нефти Brent (x)]]-$J$2</f>
        <v>-10.667696476964771</v>
      </c>
      <c r="E257" s="9">
        <f>Таблица35[[#This Row],[Yi-Ymean]]*Таблица35[[#This Row],[Xi-Xmean]]</f>
        <v>-1.6856550469660883</v>
      </c>
      <c r="F257" s="9">
        <f>Таблица35[[#This Row],[Xi-Xmean]]^2</f>
        <v>113.79974812464658</v>
      </c>
      <c r="G257" s="19">
        <f>$J$5+$J$4*Таблица35[[#This Row],[Цена нефти Brent (x)]]+$J$6</f>
        <v>67.234257475661693</v>
      </c>
      <c r="H257" s="19">
        <f>(Таблица35[[#This Row],[Цена USD_RUB (y)]]-Таблица35[[#This Row],[Оценка Y]])^2</f>
        <v>5.2324617029605811</v>
      </c>
    </row>
    <row r="258" spans="1:8" x14ac:dyDescent="0.35">
      <c r="A258" s="9">
        <v>64.696299999999994</v>
      </c>
      <c r="B258" s="9">
        <v>46.86</v>
      </c>
      <c r="C258" s="9">
        <f>Таблица35[[#This Row],[Цена USD_RUB (y)]]-$J$1</f>
        <v>-9.2485094850985661E-2</v>
      </c>
      <c r="D258" s="9">
        <f>Таблица35[[#This Row],[Цена нефти Brent (x)]]-$J$2</f>
        <v>-11.047696476964774</v>
      </c>
      <c r="E258" s="9">
        <f>Таблица35[[#This Row],[Yi-Ymean]]*Таблица35[[#This Row],[Xi-Xmean]]</f>
        <v>1.0217472565569872</v>
      </c>
      <c r="F258" s="9">
        <f>Таблица35[[#This Row],[Xi-Xmean]]^2</f>
        <v>122.05159744713987</v>
      </c>
      <c r="G258" s="19">
        <f>$J$5+$J$4*Таблица35[[#This Row],[Цена нефти Brent (x)]]+$J$6</f>
        <v>67.321369019068896</v>
      </c>
      <c r="H258" s="19">
        <f>(Таблица35[[#This Row],[Цена USD_RUB (y)]]-Таблица35[[#This Row],[Оценка Y]])^2</f>
        <v>6.8909873548753717</v>
      </c>
    </row>
    <row r="259" spans="1:8" x14ac:dyDescent="0.35">
      <c r="A259" s="9">
        <v>65.759200000000007</v>
      </c>
      <c r="B259" s="9">
        <v>44.75</v>
      </c>
      <c r="C259" s="9">
        <f>Таблица35[[#This Row],[Цена USD_RUB (y)]]-$J$1</f>
        <v>0.97041490514902762</v>
      </c>
      <c r="D259" s="9">
        <f>Таблица35[[#This Row],[Цена нефти Brent (x)]]-$J$2</f>
        <v>-13.157696476964773</v>
      </c>
      <c r="E259" s="9">
        <f>Таблица35[[#This Row],[Yi-Ymean]]*Таблица35[[#This Row],[Xi-Xmean]]</f>
        <v>-12.768424778673465</v>
      </c>
      <c r="F259" s="9">
        <f>Таблица35[[#This Row],[Xi-Xmean]]^2</f>
        <v>173.1249765799312</v>
      </c>
      <c r="G259" s="19">
        <f>$J$5+$J$4*Таблица35[[#This Row],[Цена нефти Brent (x)]]+$J$6</f>
        <v>67.805067325882632</v>
      </c>
      <c r="H259" s="19">
        <f>(Таблица35[[#This Row],[Цена USD_RUB (y)]]-Таблица35[[#This Row],[Оценка Y]])^2</f>
        <v>4.1855731151141242</v>
      </c>
    </row>
    <row r="260" spans="1:8" x14ac:dyDescent="0.35">
      <c r="A260" s="9">
        <v>63.580599999999997</v>
      </c>
      <c r="B260" s="9">
        <v>45.58</v>
      </c>
      <c r="C260" s="9">
        <f>Таблица35[[#This Row],[Цена USD_RUB (y)]]-$J$1</f>
        <v>-1.2081850948509825</v>
      </c>
      <c r="D260" s="9">
        <f>Таблица35[[#This Row],[Цена нефти Brent (x)]]-$J$2</f>
        <v>-12.327696476964775</v>
      </c>
      <c r="E260" s="9">
        <f>Таблица35[[#This Row],[Yi-Ymean]]*Таблица35[[#This Row],[Xi-Xmean]]</f>
        <v>14.894139137315809</v>
      </c>
      <c r="F260" s="9">
        <f>Таблица35[[#This Row],[Xi-Xmean]]^2</f>
        <v>151.97210042816971</v>
      </c>
      <c r="G260" s="19">
        <f>$J$5+$J$4*Таблица35[[#This Row],[Цена нефти Brent (x)]]+$J$6</f>
        <v>67.614797375808976</v>
      </c>
      <c r="H260" s="19">
        <f>(Таблица35[[#This Row],[Цена USD_RUB (y)]]-Таблица35[[#This Row],[Оценка Y]])^2</f>
        <v>16.274748466984054</v>
      </c>
    </row>
    <row r="261" spans="1:8" x14ac:dyDescent="0.35">
      <c r="A261" s="9">
        <v>63.005899999999997</v>
      </c>
      <c r="B261" s="9">
        <v>49.71</v>
      </c>
      <c r="C261" s="9">
        <f>Таблица35[[#This Row],[Цена USD_RUB (y)]]-$J$1</f>
        <v>-1.7828850948509825</v>
      </c>
      <c r="D261" s="9">
        <f>Таблица35[[#This Row],[Цена нефти Brent (x)]]-$J$2</f>
        <v>-8.1976964769647722</v>
      </c>
      <c r="E261" s="9">
        <f>Таблица35[[#This Row],[Yi-Ymean]]*Таблица35[[#This Row],[Xi-Xmean]]</f>
        <v>14.615550860892903</v>
      </c>
      <c r="F261" s="9">
        <f>Таблица35[[#This Row],[Xi-Xmean]]^2</f>
        <v>67.202227528440645</v>
      </c>
      <c r="G261" s="19">
        <f>$J$5+$J$4*Таблица35[[#This Row],[Цена нефти Brent (x)]]+$J$6</f>
        <v>66.668032443514818</v>
      </c>
      <c r="H261" s="19">
        <f>(Таблица35[[#This Row],[Цена USD_RUB (y)]]-Таблица35[[#This Row],[Оценка Y]])^2</f>
        <v>13.411214033843834</v>
      </c>
    </row>
    <row r="262" spans="1:8" x14ac:dyDescent="0.35">
      <c r="A262" s="9">
        <v>62.377800000000001</v>
      </c>
      <c r="B262" s="9">
        <v>51.78</v>
      </c>
      <c r="C262" s="9">
        <f>Таблица35[[#This Row],[Цена USD_RUB (y)]]-$J$1</f>
        <v>-2.4109850948509788</v>
      </c>
      <c r="D262" s="9">
        <f>Таблица35[[#This Row],[Цена нефти Brent (x)]]-$J$2</f>
        <v>-6.1276964769647719</v>
      </c>
      <c r="E262" s="9">
        <f>Таблица35[[#This Row],[Yi-Ymean]]*Таблица35[[#This Row],[Xi-Xmean]]</f>
        <v>14.77378487173292</v>
      </c>
      <c r="F262" s="9">
        <f>Таблица35[[#This Row],[Xi-Xmean]]^2</f>
        <v>37.548664113806481</v>
      </c>
      <c r="G262" s="19">
        <f>$J$5+$J$4*Таблица35[[#This Row],[Цена нефти Brent (x)]]+$J$6</f>
        <v>66.193503772849212</v>
      </c>
      <c r="H262" s="19">
        <f>(Таблица35[[#This Row],[Цена USD_RUB (y)]]-Таблица35[[#This Row],[Оценка Y]])^2</f>
        <v>14.559595282135707</v>
      </c>
    </row>
    <row r="263" spans="1:8" x14ac:dyDescent="0.35">
      <c r="A263" s="9">
        <v>62.971800000000002</v>
      </c>
      <c r="B263" s="9">
        <v>51.95</v>
      </c>
      <c r="C263" s="9">
        <f>Таблица35[[#This Row],[Цена USD_RUB (y)]]-$J$1</f>
        <v>-1.8169850948509776</v>
      </c>
      <c r="D263" s="9">
        <f>Таблица35[[#This Row],[Цена нефти Brent (x)]]-$J$2</f>
        <v>-5.9576964769647702</v>
      </c>
      <c r="E263" s="9">
        <f>Таблица35[[#This Row],[Yi-Ymean]]*Таблица35[[#This Row],[Xi-Xmean]]</f>
        <v>10.825045698291168</v>
      </c>
      <c r="F263" s="9">
        <f>Таблица35[[#This Row],[Xi-Xmean]]^2</f>
        <v>35.494147311638436</v>
      </c>
      <c r="G263" s="19">
        <f>$J$5+$J$4*Таблица35[[#This Row],[Цена нефти Brent (x)]]+$J$6</f>
        <v>66.154532819219668</v>
      </c>
      <c r="H263" s="19">
        <f>(Таблица35[[#This Row],[Цена USD_RUB (y)]]-Таблица35[[#This Row],[Оценка Y]])^2</f>
        <v>10.129788198537963</v>
      </c>
    </row>
    <row r="264" spans="1:8" x14ac:dyDescent="0.35">
      <c r="A264" s="9">
        <v>62.205100000000002</v>
      </c>
      <c r="B264" s="9">
        <v>51.93</v>
      </c>
      <c r="C264" s="9">
        <f>Таблица35[[#This Row],[Цена USD_RUB (y)]]-$J$1</f>
        <v>-2.5836850948509777</v>
      </c>
      <c r="D264" s="9">
        <f>Таблица35[[#This Row],[Цена нефти Brent (x)]]-$J$2</f>
        <v>-5.9776964769647734</v>
      </c>
      <c r="E264" s="9">
        <f>Таблица35[[#This Row],[Yi-Ymean]]*Таблица35[[#This Row],[Xi-Xmean]]</f>
        <v>15.444485289077086</v>
      </c>
      <c r="F264" s="9">
        <f>Таблица35[[#This Row],[Xi-Xmean]]^2</f>
        <v>35.732855170717066</v>
      </c>
      <c r="G264" s="19">
        <f>$J$5+$J$4*Таблица35[[#This Row],[Цена нефти Brent (x)]]+$J$6</f>
        <v>66.159117637293733</v>
      </c>
      <c r="H264" s="19">
        <f>(Таблица35[[#This Row],[Цена USD_RUB (y)]]-Таблица35[[#This Row],[Оценка Y]])^2</f>
        <v>15.6342554760299</v>
      </c>
    </row>
    <row r="265" spans="1:8" x14ac:dyDescent="0.35">
      <c r="A265" s="9">
        <v>62.834299999999999</v>
      </c>
      <c r="B265" s="9">
        <v>49.06</v>
      </c>
      <c r="C265" s="9">
        <f>Таблица35[[#This Row],[Цена USD_RUB (y)]]-$J$1</f>
        <v>-1.9544850948509804</v>
      </c>
      <c r="D265" s="9">
        <f>Таблица35[[#This Row],[Цена нефти Brent (x)]]-$J$2</f>
        <v>-8.8476964769647708</v>
      </c>
      <c r="E265" s="9">
        <f>Таблица35[[#This Row],[Yi-Ymean]]*Таблица35[[#This Row],[Xi-Xmean]]</f>
        <v>17.292690887993174</v>
      </c>
      <c r="F265" s="9">
        <f>Таблица35[[#This Row],[Xi-Xmean]]^2</f>
        <v>78.28173294849482</v>
      </c>
      <c r="G265" s="19">
        <f>$J$5+$J$4*Таблица35[[#This Row],[Цена нефти Brent (x)]]+$J$6</f>
        <v>66.81703903092189</v>
      </c>
      <c r="H265" s="19">
        <f>(Таблица35[[#This Row],[Цена USD_RUB (y)]]-Таблица35[[#This Row],[Оценка Y]])^2</f>
        <v>15.862210188428646</v>
      </c>
    </row>
    <row r="266" spans="1:8" x14ac:dyDescent="0.35">
      <c r="A266" s="9">
        <v>64.0518</v>
      </c>
      <c r="B266" s="9">
        <v>45.89</v>
      </c>
      <c r="C266" s="9">
        <f>Таблица35[[#This Row],[Цена USD_RUB (y)]]-$J$1</f>
        <v>-0.73698509485097929</v>
      </c>
      <c r="D266" s="9">
        <f>Таблица35[[#This Row],[Цена нефти Brent (x)]]-$J$2</f>
        <v>-12.017696476964773</v>
      </c>
      <c r="E266" s="9">
        <f>Таблица35[[#This Row],[Yi-Ymean]]*Таблица35[[#This Row],[Xi-Xmean]]</f>
        <v>8.8568631779661633</v>
      </c>
      <c r="F266" s="9">
        <f>Таблица35[[#This Row],[Xi-Xmean]]^2</f>
        <v>144.42502861245151</v>
      </c>
      <c r="G266" s="19">
        <f>$J$5+$J$4*Таблица35[[#This Row],[Цена нефти Brent (x)]]+$J$6</f>
        <v>67.543732695660992</v>
      </c>
      <c r="H266" s="19">
        <f>(Таблица35[[#This Row],[Цена USD_RUB (y)]]-Таблица35[[#This Row],[Оценка Y]])^2</f>
        <v>12.193593951026244</v>
      </c>
    </row>
    <row r="267" spans="1:8" x14ac:dyDescent="0.35">
      <c r="A267" s="9">
        <v>65.113799999999998</v>
      </c>
      <c r="B267" s="9">
        <v>45.77</v>
      </c>
      <c r="C267" s="9">
        <f>Таблица35[[#This Row],[Цена USD_RUB (y)]]-$J$1</f>
        <v>0.32501490514901832</v>
      </c>
      <c r="D267" s="9">
        <f>Таблица35[[#This Row],[Цена нефти Brent (x)]]-$J$2</f>
        <v>-12.13769647696477</v>
      </c>
      <c r="E267" s="9">
        <f>Таблица35[[#This Row],[Yi-Ymean]]*Таблица35[[#This Row],[Xi-Xmean]]</f>
        <v>-3.9449322691882784</v>
      </c>
      <c r="F267" s="9">
        <f>Таблица35[[#This Row],[Xi-Xmean]]^2</f>
        <v>147.32367576692297</v>
      </c>
      <c r="G267" s="19">
        <f>$J$5+$J$4*Таблица35[[#This Row],[Цена нефти Brent (x)]]+$J$6</f>
        <v>67.571241604105381</v>
      </c>
      <c r="H267" s="19">
        <f>(Таблица35[[#This Row],[Цена USD_RUB (y)]]-Таблица35[[#This Row],[Оценка Y]])^2</f>
        <v>6.0390192375880414</v>
      </c>
    </row>
    <row r="268" spans="1:8" x14ac:dyDescent="0.35">
      <c r="A268" s="9">
        <v>64.819900000000004</v>
      </c>
      <c r="B268" s="9">
        <v>48.01</v>
      </c>
      <c r="C268" s="9">
        <f>Таблица35[[#This Row],[Цена USD_RUB (y)]]-$J$1</f>
        <v>3.1114905149024707E-2</v>
      </c>
      <c r="D268" s="9">
        <f>Таблица35[[#This Row],[Цена нефти Brent (x)]]-$J$2</f>
        <v>-9.8976964769647751</v>
      </c>
      <c r="E268" s="9">
        <f>Таблица35[[#This Row],[Yi-Ymean]]*Таблица35[[#This Row],[Xi-Xmean]]</f>
        <v>-0.30796588707459499</v>
      </c>
      <c r="F268" s="9">
        <f>Таблица35[[#This Row],[Xi-Xmean]]^2</f>
        <v>97.964395550120926</v>
      </c>
      <c r="G268" s="19">
        <f>$J$5+$J$4*Таблица35[[#This Row],[Цена нефти Brent (x)]]+$J$6</f>
        <v>67.057741979810231</v>
      </c>
      <c r="H268" s="19">
        <f>(Таблица35[[#This Row],[Цена USD_RUB (y)]]-Таблица35[[#This Row],[Оценка Y]])^2</f>
        <v>5.0079367266009571</v>
      </c>
    </row>
    <row r="269" spans="1:8" x14ac:dyDescent="0.35">
      <c r="A269" s="9">
        <v>65.097499999999997</v>
      </c>
      <c r="B269" s="9">
        <v>46.83</v>
      </c>
      <c r="C269" s="9">
        <f>Таблица35[[#This Row],[Цена USD_RUB (y)]]-$J$1</f>
        <v>0.30871490514901723</v>
      </c>
      <c r="D269" s="9">
        <f>Таблица35[[#This Row],[Цена нефти Brent (x)]]-$J$2</f>
        <v>-11.077696476964775</v>
      </c>
      <c r="E269" s="9">
        <f>Таблица35[[#This Row],[Yi-Ymean]]*Таблица35[[#This Row],[Xi-Xmean]]</f>
        <v>-3.4198500171557829</v>
      </c>
      <c r="F269" s="9">
        <f>Таблица35[[#This Row],[Xi-Xmean]]^2</f>
        <v>122.71535923575779</v>
      </c>
      <c r="G269" s="19">
        <f>$J$5+$J$4*Таблица35[[#This Row],[Цена нефти Brent (x)]]+$J$6</f>
        <v>67.328246246180001</v>
      </c>
      <c r="H269" s="19">
        <f>(Таблица35[[#This Row],[Цена USD_RUB (y)]]-Таблица35[[#This Row],[Оценка Y]])^2</f>
        <v>4.9762288148461806</v>
      </c>
    </row>
    <row r="270" spans="1:8" x14ac:dyDescent="0.35">
      <c r="A270" s="9">
        <v>64.855599999999995</v>
      </c>
      <c r="B270" s="9">
        <v>49.92</v>
      </c>
      <c r="C270" s="9">
        <f>Таблица35[[#This Row],[Цена USD_RUB (y)]]-$J$1</f>
        <v>6.6814905149016113E-2</v>
      </c>
      <c r="D270" s="9">
        <f>Таблица35[[#This Row],[Цена нефти Brent (x)]]-$J$2</f>
        <v>-7.9876964769647714</v>
      </c>
      <c r="E270" s="9">
        <f>Таблица35[[#This Row],[Yi-Ymean]]*Таблица35[[#This Row],[Xi-Xmean]]</f>
        <v>-0.53369718246753139</v>
      </c>
      <c r="F270" s="9">
        <f>Таблица35[[#This Row],[Xi-Xmean]]^2</f>
        <v>63.80329500811542</v>
      </c>
      <c r="G270" s="19">
        <f>$J$5+$J$4*Таблица35[[#This Row],[Цена нефти Brent (x)]]+$J$6</f>
        <v>66.619891853737144</v>
      </c>
      <c r="H270" s="19">
        <f>(Таблица35[[#This Row],[Цена USD_RUB (y)]]-Таблица35[[#This Row],[Оценка Y]])^2</f>
        <v>3.1127257451632642</v>
      </c>
    </row>
    <row r="271" spans="1:8" x14ac:dyDescent="0.35">
      <c r="A271" s="9">
        <v>63.905999999999999</v>
      </c>
      <c r="B271" s="9">
        <v>50.88</v>
      </c>
      <c r="C271" s="9">
        <f>Таблица35[[#This Row],[Цена USD_RUB (y)]]-$J$1</f>
        <v>-0.88278509485098056</v>
      </c>
      <c r="D271" s="9">
        <f>Таблица35[[#This Row],[Цена нефти Brent (x)]]-$J$2</f>
        <v>-7.0276964769647705</v>
      </c>
      <c r="E271" s="9">
        <f>Таблица35[[#This Row],[Yi-Ymean]]*Таблица35[[#This Row],[Xi-Xmean]]</f>
        <v>6.2039457010012464</v>
      </c>
      <c r="F271" s="9">
        <f>Таблица35[[#This Row],[Xi-Xmean]]^2</f>
        <v>49.38851777234305</v>
      </c>
      <c r="G271" s="19">
        <f>$J$5+$J$4*Таблица35[[#This Row],[Цена нефти Brent (x)]]+$J$6</f>
        <v>66.399820586182088</v>
      </c>
      <c r="H271" s="19">
        <f>(Таблица35[[#This Row],[Цена USD_RUB (y)]]-Таблица35[[#This Row],[Оценка Y]])^2</f>
        <v>6.2191411160655781</v>
      </c>
    </row>
    <row r="272" spans="1:8" x14ac:dyDescent="0.35">
      <c r="A272" s="9">
        <v>64.763999999999996</v>
      </c>
      <c r="B272" s="9">
        <v>46.97</v>
      </c>
      <c r="C272" s="9">
        <f>Таблица35[[#This Row],[Цена USD_RUB (y)]]-$J$1</f>
        <v>-2.4785094850983569E-2</v>
      </c>
      <c r="D272" s="9">
        <f>Таблица35[[#This Row],[Цена нефти Brent (x)]]-$J$2</f>
        <v>-10.937696476964774</v>
      </c>
      <c r="E272" s="9">
        <f>Таблица35[[#This Row],[Yi-Ymean]]*Таблица35[[#This Row],[Xi-Xmean]]</f>
        <v>0.27109184463284075</v>
      </c>
      <c r="F272" s="9">
        <f>Таблица35[[#This Row],[Xi-Xmean]]^2</f>
        <v>119.63320422220764</v>
      </c>
      <c r="G272" s="19">
        <f>$J$5+$J$4*Таблица35[[#This Row],[Цена нефти Brent (x)]]+$J$6</f>
        <v>67.296152519661547</v>
      </c>
      <c r="H272" s="19">
        <f>(Таблица35[[#This Row],[Цена USD_RUB (y)]]-Таблица35[[#This Row],[Оценка Y]])^2</f>
        <v>6.4117963828283422</v>
      </c>
    </row>
    <row r="273" spans="1:8" x14ac:dyDescent="0.35">
      <c r="A273" s="9">
        <v>65.535200000000003</v>
      </c>
      <c r="B273" s="9">
        <v>44.27</v>
      </c>
      <c r="C273" s="9">
        <f>Таблица35[[#This Row],[Цена USD_RUB (y)]]-$J$1</f>
        <v>0.74641490514902387</v>
      </c>
      <c r="D273" s="9">
        <f>Таблица35[[#This Row],[Цена нефти Brent (x)]]-$J$2</f>
        <v>-13.63769647696477</v>
      </c>
      <c r="E273" s="9">
        <f>Таблица35[[#This Row],[Yi-Ymean]]*Таблица35[[#This Row],[Xi-Xmean]]</f>
        <v>-10.179379922304836</v>
      </c>
      <c r="F273" s="9">
        <f>Таблица35[[#This Row],[Xi-Xmean]]^2</f>
        <v>185.98676519781731</v>
      </c>
      <c r="G273" s="19">
        <f>$J$5+$J$4*Таблица35[[#This Row],[Цена нефти Brent (x)]]+$J$6</f>
        <v>67.91510295966016</v>
      </c>
      <c r="H273" s="19">
        <f>(Таблица35[[#This Row],[Цена USD_RUB (y)]]-Таблица35[[#This Row],[Оценка Y]])^2</f>
        <v>5.6639380973991749</v>
      </c>
    </row>
    <row r="274" spans="1:8" x14ac:dyDescent="0.35">
      <c r="A274" s="9">
        <v>66.042900000000003</v>
      </c>
      <c r="B274" s="9">
        <v>42.46</v>
      </c>
      <c r="C274" s="9">
        <f>Таблица35[[#This Row],[Цена USD_RUB (y)]]-$J$1</f>
        <v>1.2541149051490237</v>
      </c>
      <c r="D274" s="9">
        <f>Таблица35[[#This Row],[Цена нефти Brent (x)]]-$J$2</f>
        <v>-15.447696476964772</v>
      </c>
      <c r="E274" s="9">
        <f>Таблица35[[#This Row],[Yi-Ymean]]*Таблица35[[#This Row],[Xi-Xmean]]</f>
        <v>-19.373186401979584</v>
      </c>
      <c r="F274" s="9">
        <f>Таблица35[[#This Row],[Xi-Xmean]]^2</f>
        <v>238.63132644442985</v>
      </c>
      <c r="G274" s="19">
        <f>$J$5+$J$4*Таблица35[[#This Row],[Цена нефти Brent (x)]]+$J$6</f>
        <v>68.330028995362923</v>
      </c>
      <c r="H274" s="19">
        <f>(Таблица35[[#This Row],[Цена USD_RUB (y)]]-Таблица35[[#This Row],[Оценка Y]])^2</f>
        <v>5.2309590414298004</v>
      </c>
    </row>
    <row r="275" spans="1:8" x14ac:dyDescent="0.35">
      <c r="A275" s="9">
        <v>64.868899999999996</v>
      </c>
      <c r="B275" s="9">
        <v>45.69</v>
      </c>
      <c r="C275" s="9">
        <f>Таблица35[[#This Row],[Цена USD_RUB (y)]]-$J$1</f>
        <v>8.011490514901709E-2</v>
      </c>
      <c r="D275" s="9">
        <f>Таблица35[[#This Row],[Цена нефти Brent (x)]]-$J$2</f>
        <v>-12.217696476964775</v>
      </c>
      <c r="E275" s="9">
        <f>Таблица35[[#This Row],[Yi-Ymean]]*Таблица35[[#This Row],[Xi-Xmean]]</f>
        <v>-0.97881959439151323</v>
      </c>
      <c r="F275" s="9">
        <f>Таблица35[[#This Row],[Xi-Xmean]]^2</f>
        <v>149.27210720323748</v>
      </c>
      <c r="G275" s="19">
        <f>$J$5+$J$4*Таблица35[[#This Row],[Цена нефти Brent (x)]]+$J$6</f>
        <v>67.589580876401627</v>
      </c>
      <c r="H275" s="19">
        <f>(Таблица35[[#This Row],[Цена USD_RUB (y)]]-Таблица35[[#This Row],[Оценка Y]])^2</f>
        <v>7.4021044312175421</v>
      </c>
    </row>
    <row r="276" spans="1:8" x14ac:dyDescent="0.35">
      <c r="A276" s="9">
        <v>63.507899999999999</v>
      </c>
      <c r="B276" s="9">
        <v>47.61</v>
      </c>
      <c r="C276" s="9">
        <f>Таблица35[[#This Row],[Цена USD_RUB (y)]]-$J$1</f>
        <v>-1.28088509485098</v>
      </c>
      <c r="D276" s="9">
        <f>Таблица35[[#This Row],[Цена нефти Brent (x)]]-$J$2</f>
        <v>-10.297696476964774</v>
      </c>
      <c r="E276" s="9">
        <f>Таблица35[[#This Row],[Yi-Ymean]]*Таблица35[[#This Row],[Xi-Xmean]]</f>
        <v>13.190165928643626</v>
      </c>
      <c r="F276" s="9">
        <f>Таблица35[[#This Row],[Xi-Xmean]]^2</f>
        <v>106.04255273169271</v>
      </c>
      <c r="G276" s="19">
        <f>$J$5+$J$4*Таблица35[[#This Row],[Цена нефти Brent (x)]]+$J$6</f>
        <v>67.149438341291514</v>
      </c>
      <c r="H276" s="19">
        <f>(Таблица35[[#This Row],[Цена USD_RUB (y)]]-Таблица35[[#This Row],[Оценка Y]])^2</f>
        <v>13.260801491096156</v>
      </c>
    </row>
    <row r="277" spans="1:8" x14ac:dyDescent="0.35">
      <c r="A277" s="9">
        <v>63.966900000000003</v>
      </c>
      <c r="B277" s="9">
        <v>46.76</v>
      </c>
      <c r="C277" s="9">
        <f>Таблица35[[#This Row],[Цена USD_RUB (y)]]-$J$1</f>
        <v>-0.82188509485097683</v>
      </c>
      <c r="D277" s="9">
        <f>Таблица35[[#This Row],[Цена нефти Brent (x)]]-$J$2</f>
        <v>-11.147696476964775</v>
      </c>
      <c r="E277" s="9">
        <f>Таблица35[[#This Row],[Yi-Ymean]]*Таблица35[[#This Row],[Xi-Xmean]]</f>
        <v>9.1621255763400935</v>
      </c>
      <c r="F277" s="9">
        <f>Таблица35[[#This Row],[Xi-Xmean]]^2</f>
        <v>124.27113674253286</v>
      </c>
      <c r="G277" s="19">
        <f>$J$5+$J$4*Таблица35[[#This Row],[Цена нефти Brent (x)]]+$J$6</f>
        <v>67.344293109439221</v>
      </c>
      <c r="H277" s="19">
        <f>(Таблица35[[#This Row],[Цена USD_RUB (y)]]-Таблица35[[#This Row],[Оценка Y]])^2</f>
        <v>11.406784215687511</v>
      </c>
    </row>
    <row r="278" spans="1:8" x14ac:dyDescent="0.35">
      <c r="A278" s="9">
        <v>63.804000000000002</v>
      </c>
      <c r="B278" s="9">
        <v>50.35</v>
      </c>
      <c r="C278" s="9">
        <f>Таблица35[[#This Row],[Цена USD_RUB (y)]]-$J$1</f>
        <v>-0.98478509485097732</v>
      </c>
      <c r="D278" s="9">
        <f>Таблица35[[#This Row],[Цена нефти Brent (x)]]-$J$2</f>
        <v>-7.5576964769647716</v>
      </c>
      <c r="E278" s="9">
        <f>Таблица35[[#This Row],[Yi-Ymean]]*Таблица35[[#This Row],[Xi-Xmean]]</f>
        <v>7.4427068419226501</v>
      </c>
      <c r="F278" s="9">
        <f>Таблица35[[#This Row],[Xi-Xmean]]^2</f>
        <v>57.11877603792572</v>
      </c>
      <c r="G278" s="19">
        <f>$J$5+$J$4*Таблица35[[#This Row],[Цена нефти Brent (x)]]+$J$6</f>
        <v>66.521318265144771</v>
      </c>
      <c r="H278" s="19">
        <f>(Таблица35[[#This Row],[Цена USD_RUB (y)]]-Таблица35[[#This Row],[Оценка Y]])^2</f>
        <v>7.3838185540893768</v>
      </c>
    </row>
    <row r="279" spans="1:8" x14ac:dyDescent="0.35">
      <c r="A279" s="9">
        <v>65.273300000000006</v>
      </c>
      <c r="B279" s="9">
        <v>48.41</v>
      </c>
      <c r="C279" s="9">
        <f>Таблица35[[#This Row],[Цена USD_RUB (y)]]-$J$1</f>
        <v>0.48451490514902673</v>
      </c>
      <c r="D279" s="9">
        <f>Таблица35[[#This Row],[Цена нефти Brent (x)]]-$J$2</f>
        <v>-9.4976964769647765</v>
      </c>
      <c r="E279" s="9">
        <f>Таблица35[[#This Row],[Yi-Ymean]]*Таблица35[[#This Row],[Xi-Xmean]]</f>
        <v>-4.6017755076708342</v>
      </c>
      <c r="F279" s="9">
        <f>Таблица35[[#This Row],[Xi-Xmean]]^2</f>
        <v>90.206238368549123</v>
      </c>
      <c r="G279" s="19">
        <f>$J$5+$J$4*Таблица35[[#This Row],[Цена нефти Brent (x)]]+$J$6</f>
        <v>66.966045618328963</v>
      </c>
      <c r="H279" s="19">
        <f>(Таблица35[[#This Row],[Цена USD_RUB (y)]]-Таблица35[[#This Row],[Оценка Y]])^2</f>
        <v>2.8653877283718812</v>
      </c>
    </row>
    <row r="280" spans="1:8" x14ac:dyDescent="0.35">
      <c r="A280" s="9">
        <v>64.846100000000007</v>
      </c>
      <c r="B280" s="9">
        <v>49.17</v>
      </c>
      <c r="C280" s="9">
        <f>Таблица35[[#This Row],[Цена USD_RUB (y)]]-$J$1</f>
        <v>5.7314905149027595E-2</v>
      </c>
      <c r="D280" s="9">
        <f>Таблица35[[#This Row],[Цена нефти Brent (x)]]-$J$2</f>
        <v>-8.7376964769647714</v>
      </c>
      <c r="E280" s="9">
        <f>Таблица35[[#This Row],[Yi-Ymean]]*Таблица35[[#This Row],[Xi-Xmean]]</f>
        <v>-0.50080024479822849</v>
      </c>
      <c r="F280" s="9">
        <f>Таблица35[[#This Row],[Xi-Xmean]]^2</f>
        <v>76.347339723562584</v>
      </c>
      <c r="G280" s="19">
        <f>$J$5+$J$4*Таблица35[[#This Row],[Цена нефти Brent (x)]]+$J$6</f>
        <v>66.791822531514541</v>
      </c>
      <c r="H280" s="19">
        <f>(Таблица35[[#This Row],[Цена USD_RUB (y)]]-Таблица35[[#This Row],[Оценка Y]])^2</f>
        <v>3.7858361696433254</v>
      </c>
    </row>
    <row r="281" spans="1:8" x14ac:dyDescent="0.35">
      <c r="A281" s="9">
        <v>65.270499999999998</v>
      </c>
      <c r="B281" s="9">
        <v>50.54</v>
      </c>
      <c r="C281" s="9">
        <f>Таблица35[[#This Row],[Цена USD_RUB (y)]]-$J$1</f>
        <v>0.48171490514901905</v>
      </c>
      <c r="D281" s="9">
        <f>Таблица35[[#This Row],[Цена нефти Brent (x)]]-$J$2</f>
        <v>-7.3676964769647739</v>
      </c>
      <c r="E281" s="9">
        <f>Таблица35[[#This Row],[Yi-Ymean]]*Таблица35[[#This Row],[Xi-Xmean]]</f>
        <v>-3.5491292095678477</v>
      </c>
      <c r="F281" s="9">
        <f>Таблица35[[#This Row],[Xi-Xmean]]^2</f>
        <v>54.282951376679144</v>
      </c>
      <c r="G281" s="19">
        <f>$J$5+$J$4*Таблица35[[#This Row],[Цена нефти Brent (x)]]+$J$6</f>
        <v>66.477762493441162</v>
      </c>
      <c r="H281" s="19">
        <f>(Таблица35[[#This Row],[Цена USD_RUB (y)]]-Таблица35[[#This Row],[Оценка Y]])^2</f>
        <v>1.4574827280697755</v>
      </c>
    </row>
    <row r="282" spans="1:8" x14ac:dyDescent="0.35">
      <c r="A282" s="9">
        <v>65.614900000000006</v>
      </c>
      <c r="B282" s="9">
        <v>49.64</v>
      </c>
      <c r="C282" s="9">
        <f>Таблица35[[#This Row],[Цена USD_RUB (y)]]-$J$1</f>
        <v>0.82611490514902641</v>
      </c>
      <c r="D282" s="9">
        <f>Таблица35[[#This Row],[Цена нефти Brent (x)]]-$J$2</f>
        <v>-8.2676964769647725</v>
      </c>
      <c r="E282" s="9">
        <f>Таблица35[[#This Row],[Yi-Ymean]]*Таблица35[[#This Row],[Xi-Xmean]]</f>
        <v>-6.8300672908686932</v>
      </c>
      <c r="F282" s="9">
        <f>Таблица35[[#This Row],[Xi-Xmean]]^2</f>
        <v>68.354805035215705</v>
      </c>
      <c r="G282" s="19">
        <f>$J$5+$J$4*Таблица35[[#This Row],[Цена нефти Brent (x)]]+$J$6</f>
        <v>66.684079306774038</v>
      </c>
      <c r="H282" s="19">
        <f>(Таблица35[[#This Row],[Цена USD_RUB (y)]]-Таблица35[[#This Row],[Оценка Y]])^2</f>
        <v>1.1431443900337996</v>
      </c>
    </row>
    <row r="283" spans="1:8" x14ac:dyDescent="0.35">
      <c r="A283" s="9">
        <v>66.116799999999998</v>
      </c>
      <c r="B283" s="9">
        <v>49.32</v>
      </c>
      <c r="C283" s="9">
        <f>Таблица35[[#This Row],[Цена USD_RUB (y)]]-$J$1</f>
        <v>1.3280149051490184</v>
      </c>
      <c r="D283" s="9">
        <f>Таблица35[[#This Row],[Цена нефти Brent (x)]]-$J$2</f>
        <v>-8.5876964769647728</v>
      </c>
      <c r="E283" s="9">
        <f>Таблица35[[#This Row],[Yi-Ymean]]*Таблица35[[#This Row],[Xi-Xmean]]</f>
        <v>-11.404588922304933</v>
      </c>
      <c r="F283" s="9">
        <f>Таблица35[[#This Row],[Xi-Xmean]]^2</f>
        <v>73.748530780473175</v>
      </c>
      <c r="G283" s="19">
        <f>$J$5+$J$4*Таблица35[[#This Row],[Цена нефти Brent (x)]]+$J$6</f>
        <v>66.757436395959061</v>
      </c>
      <c r="H283" s="19">
        <f>(Таблица35[[#This Row],[Цена USD_RUB (y)]]-Таблица35[[#This Row],[Оценка Y]])^2</f>
        <v>0.41041499182741803</v>
      </c>
    </row>
    <row r="284" spans="1:8" x14ac:dyDescent="0.35">
      <c r="A284" s="9">
        <v>66.783299999999997</v>
      </c>
      <c r="B284" s="9">
        <v>48.72</v>
      </c>
      <c r="C284" s="9">
        <f>Таблица35[[#This Row],[Цена USD_RUB (y)]]-$J$1</f>
        <v>1.9945149051490176</v>
      </c>
      <c r="D284" s="9">
        <f>Таблица35[[#This Row],[Цена нефти Brent (x)]]-$J$2</f>
        <v>-9.1876964769647742</v>
      </c>
      <c r="E284" s="9">
        <f>Таблица35[[#This Row],[Yi-Ymean]]*Таблица35[[#This Row],[Xi-Xmean]]</f>
        <v>-18.324997567291359</v>
      </c>
      <c r="F284" s="9">
        <f>Таблица35[[#This Row],[Xi-Xmean]]^2</f>
        <v>84.413766552830921</v>
      </c>
      <c r="G284" s="19">
        <f>$J$5+$J$4*Таблица35[[#This Row],[Цена нефти Brent (x)]]+$J$6</f>
        <v>66.894980938180964</v>
      </c>
      <c r="H284" s="19">
        <f>(Таблица35[[#This Row],[Цена USD_RUB (y)]]-Таблица35[[#This Row],[Оценка Y]])^2</f>
        <v>1.2472631952981053E-2</v>
      </c>
    </row>
    <row r="285" spans="1:8" x14ac:dyDescent="0.35">
      <c r="A285" s="9">
        <v>65.454599999999999</v>
      </c>
      <c r="B285" s="9">
        <v>47.83</v>
      </c>
      <c r="C285" s="9">
        <f>Таблица35[[#This Row],[Цена USD_RUB (y)]]-$J$1</f>
        <v>0.66581490514901986</v>
      </c>
      <c r="D285" s="9">
        <f>Таблица35[[#This Row],[Цена нефти Brent (x)]]-$J$2</f>
        <v>-10.077696476964775</v>
      </c>
      <c r="E285" s="9">
        <f>Таблица35[[#This Row],[Yi-Ymean]]*Таблица35[[#This Row],[Xi-Xmean]]</f>
        <v>-6.7098805239309129</v>
      </c>
      <c r="F285" s="9">
        <f>Таблица35[[#This Row],[Xi-Xmean]]^2</f>
        <v>101.55996628182824</v>
      </c>
      <c r="G285" s="19">
        <f>$J$5+$J$4*Таблица35[[#This Row],[Цена нефти Brent (x)]]+$J$6</f>
        <v>67.099005342476815</v>
      </c>
      <c r="H285" s="19">
        <f>(Таблица35[[#This Row],[Цена USD_RUB (y)]]-Таблица35[[#This Row],[Оценка Y]])^2</f>
        <v>2.7040689303662937</v>
      </c>
    </row>
    <row r="286" spans="1:8" x14ac:dyDescent="0.35">
      <c r="A286" s="9">
        <v>65.947000000000003</v>
      </c>
      <c r="B286" s="9">
        <v>45.37</v>
      </c>
      <c r="C286" s="9">
        <f>Таблица35[[#This Row],[Цена USD_RUB (y)]]-$J$1</f>
        <v>1.1582149051490234</v>
      </c>
      <c r="D286" s="9">
        <f>Таблица35[[#This Row],[Цена нефти Brent (x)]]-$J$2</f>
        <v>-12.537696476964776</v>
      </c>
      <c r="E286" s="9">
        <f>Таблица35[[#This Row],[Yi-Ymean]]*Таблица35[[#This Row],[Xi-Xmean]]</f>
        <v>-14.521346935855002</v>
      </c>
      <c r="F286" s="9">
        <f>Таблица35[[#This Row],[Xi-Xmean]]^2</f>
        <v>157.19383294849496</v>
      </c>
      <c r="G286" s="19">
        <f>$J$5+$J$4*Таблица35[[#This Row],[Цена нефти Brent (x)]]+$J$6</f>
        <v>67.66293796558665</v>
      </c>
      <c r="H286" s="19">
        <f>(Таблица35[[#This Row],[Цена USD_RUB (y)]]-Таблица35[[#This Row],[Оценка Y]])^2</f>
        <v>2.9444431017416424</v>
      </c>
    </row>
    <row r="287" spans="1:8" x14ac:dyDescent="0.35">
      <c r="A287" s="9">
        <v>64.654200000000003</v>
      </c>
      <c r="B287" s="9">
        <v>48.13</v>
      </c>
      <c r="C287" s="9">
        <f>Таблица35[[#This Row],[Цена USD_RUB (y)]]-$J$1</f>
        <v>-0.13458509485097636</v>
      </c>
      <c r="D287" s="9">
        <f>Таблица35[[#This Row],[Цена нефти Brent (x)]]-$J$2</f>
        <v>-9.7776964769647705</v>
      </c>
      <c r="E287" s="9">
        <f>Таблица35[[#This Row],[Yi-Ymean]]*Таблица35[[#This Row],[Xi-Xmean]]</f>
        <v>1.3159322077763611</v>
      </c>
      <c r="F287" s="9">
        <f>Таблица35[[#This Row],[Xi-Xmean]]^2</f>
        <v>95.603348395649292</v>
      </c>
      <c r="G287" s="19">
        <f>$J$5+$J$4*Таблица35[[#This Row],[Цена нефти Brent (x)]]+$J$6</f>
        <v>67.030233071365856</v>
      </c>
      <c r="H287" s="19">
        <f>(Таблица35[[#This Row],[Цена USD_RUB (y)]]-Таблица35[[#This Row],[Оценка Y]])^2</f>
        <v>5.6455331562242499</v>
      </c>
    </row>
    <row r="288" spans="1:8" x14ac:dyDescent="0.35">
      <c r="A288" s="9">
        <v>66.479200000000006</v>
      </c>
      <c r="B288" s="9">
        <v>45.11</v>
      </c>
      <c r="C288" s="9">
        <f>Таблица35[[#This Row],[Цена USD_RUB (y)]]-$J$1</f>
        <v>1.6904149051490265</v>
      </c>
      <c r="D288" s="9">
        <f>Таблица35[[#This Row],[Цена нефти Brent (x)]]-$J$2</f>
        <v>-12.797696476964774</v>
      </c>
      <c r="E288" s="9">
        <f>Таблица35[[#This Row],[Yi-Ymean]]*Таблица35[[#This Row],[Xi-Xmean]]</f>
        <v>-21.633416876234438</v>
      </c>
      <c r="F288" s="9">
        <f>Таблица35[[#This Row],[Xi-Xmean]]^2</f>
        <v>163.78103511651659</v>
      </c>
      <c r="G288" s="19">
        <f>$J$5+$J$4*Таблица35[[#This Row],[Цена нефти Brent (x)]]+$J$6</f>
        <v>67.722540600549479</v>
      </c>
      <c r="H288" s="19">
        <f>(Таблица35[[#This Row],[Цена USD_RUB (y)]]-Таблица35[[#This Row],[Оценка Y]])^2</f>
        <v>1.5458958489747245</v>
      </c>
    </row>
    <row r="289" spans="1:8" x14ac:dyDescent="0.35">
      <c r="A289" s="9">
        <v>66.405000000000001</v>
      </c>
      <c r="B289" s="9">
        <v>43.1</v>
      </c>
      <c r="C289" s="9">
        <f>Таблица35[[#This Row],[Цена USD_RUB (y)]]-$J$1</f>
        <v>1.6162149051490218</v>
      </c>
      <c r="D289" s="9">
        <f>Таблица35[[#This Row],[Цена нефти Brent (x)]]-$J$2</f>
        <v>-14.807696476964772</v>
      </c>
      <c r="E289" s="9">
        <f>Таблица35[[#This Row],[Yi-Ymean]]*Таблица35[[#This Row],[Xi-Xmean]]</f>
        <v>-23.932419756993124</v>
      </c>
      <c r="F289" s="9">
        <f>Таблица35[[#This Row],[Xi-Xmean]]^2</f>
        <v>219.26787495391491</v>
      </c>
      <c r="G289" s="19">
        <f>$J$5+$J$4*Таблица35[[#This Row],[Цена нефти Brent (x)]]+$J$6</f>
        <v>68.18331481699289</v>
      </c>
      <c r="H289" s="19">
        <f>(Таблица35[[#This Row],[Цена USD_RUB (y)]]-Таблица35[[#This Row],[Оценка Y]])^2</f>
        <v>3.1624035883364532</v>
      </c>
    </row>
    <row r="290" spans="1:8" x14ac:dyDescent="0.35">
      <c r="A290" s="9">
        <v>67.126199999999997</v>
      </c>
      <c r="B290" s="9">
        <v>41.94</v>
      </c>
      <c r="C290" s="9">
        <f>Таблица35[[#This Row],[Цена USD_RUB (y)]]-$J$1</f>
        <v>2.3374149051490178</v>
      </c>
      <c r="D290" s="9">
        <f>Таблица35[[#This Row],[Цена нефти Brent (x)]]-$J$2</f>
        <v>-15.967696476964775</v>
      </c>
      <c r="E290" s="9">
        <f>Таблица35[[#This Row],[Yi-Ymean]]*Таблица35[[#This Row],[Xi-Xmean]]</f>
        <v>-37.323131746152924</v>
      </c>
      <c r="F290" s="9">
        <f>Таблица35[[#This Row],[Xi-Xmean]]^2</f>
        <v>254.9673307804733</v>
      </c>
      <c r="G290" s="19">
        <f>$J$5+$J$4*Таблица35[[#This Row],[Цена нефти Brent (x)]]+$J$6</f>
        <v>68.449234265288581</v>
      </c>
      <c r="H290" s="19">
        <f>(Таблица35[[#This Row],[Цена USD_RUB (y)]]-Таблица35[[#This Row],[Оценка Y]])^2</f>
        <v>1.7504196671277028</v>
      </c>
    </row>
    <row r="291" spans="1:8" x14ac:dyDescent="0.35">
      <c r="A291" s="9">
        <v>67.585499999999996</v>
      </c>
      <c r="B291" s="9">
        <v>38.67</v>
      </c>
      <c r="C291" s="9">
        <f>Таблица35[[#This Row],[Цена USD_RUB (y)]]-$J$1</f>
        <v>2.7967149051490168</v>
      </c>
      <c r="D291" s="9">
        <f>Таблица35[[#This Row],[Цена нефти Brent (x)]]-$J$2</f>
        <v>-19.237696476964771</v>
      </c>
      <c r="E291" s="9">
        <f>Таблица35[[#This Row],[Yi-Ymean]]*Таблица35[[#This Row],[Xi-Xmean]]</f>
        <v>-53.802352477860104</v>
      </c>
      <c r="F291" s="9">
        <f>Таблица35[[#This Row],[Xi-Xmean]]^2</f>
        <v>370.08896573982275</v>
      </c>
      <c r="G291" s="19">
        <f>$J$5+$J$4*Таблица35[[#This Row],[Цена нефти Brent (x)]]+$J$6</f>
        <v>69.198852020398007</v>
      </c>
      <c r="H291" s="19">
        <f>(Таблица35[[#This Row],[Цена USD_RUB (y)]]-Таблица35[[#This Row],[Оценка Y]])^2</f>
        <v>2.6029047417223445</v>
      </c>
    </row>
    <row r="292" spans="1:8" x14ac:dyDescent="0.35">
      <c r="A292" s="9">
        <v>68.447000000000003</v>
      </c>
      <c r="B292" s="9">
        <v>40.44</v>
      </c>
      <c r="C292" s="9">
        <f>Таблица35[[#This Row],[Цена USD_RUB (y)]]-$J$1</f>
        <v>3.6582149051490234</v>
      </c>
      <c r="D292" s="9">
        <f>Таблица35[[#This Row],[Цена нефти Brent (x)]]-$J$2</f>
        <v>-17.467696476964775</v>
      </c>
      <c r="E292" s="9">
        <f>Таблица35[[#This Row],[Yi-Ymean]]*Таблица35[[#This Row],[Xi-Xmean]]</f>
        <v>-63.900587610651627</v>
      </c>
      <c r="F292" s="9">
        <f>Таблица35[[#This Row],[Xi-Xmean]]^2</f>
        <v>305.12042021136762</v>
      </c>
      <c r="G292" s="19">
        <f>$J$5+$J$4*Таблица35[[#This Row],[Цена нефти Brent (x)]]+$J$6</f>
        <v>68.79309562084336</v>
      </c>
      <c r="H292" s="19">
        <f>(Таблица35[[#This Row],[Цена USD_RUB (y)]]-Таблица35[[#This Row],[Оценка Y]])^2</f>
        <v>0.11978217876694887</v>
      </c>
    </row>
    <row r="293" spans="1:8" x14ac:dyDescent="0.35">
      <c r="A293" s="9">
        <v>68.3703</v>
      </c>
      <c r="B293" s="9">
        <v>41.2</v>
      </c>
      <c r="C293" s="9">
        <f>Таблица35[[#This Row],[Цена USD_RUB (y)]]-$J$1</f>
        <v>3.5815149051490209</v>
      </c>
      <c r="D293" s="9">
        <f>Таблица35[[#This Row],[Цена нефти Brent (x)]]-$J$2</f>
        <v>-16.70769647696477</v>
      </c>
      <c r="E293" s="9">
        <f>Таблица35[[#This Row],[Yi-Ymean]]*Таблица35[[#This Row],[Xi-Xmean]]</f>
        <v>-59.838863962955109</v>
      </c>
      <c r="F293" s="9">
        <f>Таблица35[[#This Row],[Xi-Xmean]]^2</f>
        <v>279.14712156638097</v>
      </c>
      <c r="G293" s="19">
        <f>$J$5+$J$4*Таблица35[[#This Row],[Цена нефти Brent (x)]]+$J$6</f>
        <v>68.618872534028938</v>
      </c>
      <c r="H293" s="19">
        <f>(Таблица35[[#This Row],[Цена USD_RUB (y)]]-Таблица35[[#This Row],[Оценка Y]])^2</f>
        <v>6.1788304673567419E-2</v>
      </c>
    </row>
    <row r="294" spans="1:8" x14ac:dyDescent="0.35">
      <c r="A294" s="9">
        <v>69.919200000000004</v>
      </c>
      <c r="B294" s="9">
        <v>40.39</v>
      </c>
      <c r="C294" s="9">
        <f>Таблица35[[#This Row],[Цена USD_RUB (y)]]-$J$1</f>
        <v>5.1304149051490242</v>
      </c>
      <c r="D294" s="9">
        <f>Таблица35[[#This Row],[Цена нефти Brent (x)]]-$J$2</f>
        <v>-17.517696476964773</v>
      </c>
      <c r="E294" s="9">
        <f>Таблица35[[#This Row],[Yi-Ymean]]*Таблица35[[#This Row],[Xi-Xmean]]</f>
        <v>-89.873051109296625</v>
      </c>
      <c r="F294" s="9">
        <f>Таблица35[[#This Row],[Xi-Xmean]]^2</f>
        <v>306.86968985906401</v>
      </c>
      <c r="G294" s="19">
        <f>$J$5+$J$4*Таблица35[[#This Row],[Цена нефти Brent (x)]]+$J$6</f>
        <v>68.804557666028529</v>
      </c>
      <c r="H294" s="19">
        <f>(Таблица35[[#This Row],[Цена USD_RUB (y)]]-Таблица35[[#This Row],[Оценка Y]])^2</f>
        <v>1.2424275326813758</v>
      </c>
    </row>
    <row r="295" spans="1:8" x14ac:dyDescent="0.35">
      <c r="A295" s="9">
        <v>72.032600000000002</v>
      </c>
      <c r="B295" s="9">
        <v>38.72</v>
      </c>
      <c r="C295" s="9">
        <f>Таблица35[[#This Row],[Цена USD_RUB (y)]]-$J$1</f>
        <v>7.2438149051490228</v>
      </c>
      <c r="D295" s="9">
        <f>Таблица35[[#This Row],[Цена нефти Brent (x)]]-$J$2</f>
        <v>-19.187696476964774</v>
      </c>
      <c r="E295" s="9">
        <f>Таблица35[[#This Row],[Yi-Ymean]]*Таблица35[[#This Row],[Xi-Xmean]]</f>
        <v>-138.99212173531282</v>
      </c>
      <c r="F295" s="9">
        <f>Таблица35[[#This Row],[Xi-Xmean]]^2</f>
        <v>368.16769609212639</v>
      </c>
      <c r="G295" s="19">
        <f>$J$5+$J$4*Таблица35[[#This Row],[Цена нефти Brent (x)]]+$J$6</f>
        <v>69.187389975212852</v>
      </c>
      <c r="H295" s="19">
        <f>(Таблица35[[#This Row],[Цена USD_RUB (y)]]-Таблица35[[#This Row],[Оценка Y]])^2</f>
        <v>8.095220085149295</v>
      </c>
    </row>
    <row r="296" spans="1:8" x14ac:dyDescent="0.35">
      <c r="A296" s="9">
        <v>76.188299999999998</v>
      </c>
      <c r="B296" s="9">
        <v>35.1</v>
      </c>
      <c r="C296" s="9">
        <f>Таблица35[[#This Row],[Цена USD_RUB (y)]]-$J$1</f>
        <v>11.399514905149019</v>
      </c>
      <c r="D296" s="9">
        <f>Таблица35[[#This Row],[Цена нефти Brent (x)]]-$J$2</f>
        <v>-22.807696476964772</v>
      </c>
      <c r="E296" s="9">
        <f>Таблица35[[#This Row],[Yi-Ymean]]*Таблица35[[#This Row],[Xi-Xmean]]</f>
        <v>-259.9966759412747</v>
      </c>
      <c r="F296" s="9">
        <f>Таблица35[[#This Row],[Xi-Xmean]]^2</f>
        <v>520.19101858535123</v>
      </c>
      <c r="G296" s="19">
        <f>$J$5+$J$4*Таблица35[[#This Row],[Цена нефти Brent (x)]]+$J$6</f>
        <v>70.017242046618392</v>
      </c>
      <c r="H296" s="19">
        <f>(Таблица35[[#This Row],[Цена USD_RUB (y)]]-Таблица35[[#This Row],[Оценка Y]])^2</f>
        <v>38.081956263994371</v>
      </c>
    </row>
    <row r="297" spans="1:8" x14ac:dyDescent="0.35">
      <c r="A297" s="9">
        <v>76.993700000000004</v>
      </c>
      <c r="B297" s="9">
        <v>33.01</v>
      </c>
      <c r="C297" s="9">
        <f>Таблица35[[#This Row],[Цена USD_RUB (y)]]-$J$1</f>
        <v>12.204914905149025</v>
      </c>
      <c r="D297" s="9">
        <f>Таблица35[[#This Row],[Цена нефти Brent (x)]]-$J$2</f>
        <v>-24.897696476964775</v>
      </c>
      <c r="E297" s="9">
        <f>Таблица35[[#This Row],[Yi-Ymean]]*Таблица35[[#This Row],[Xi-Xmean]]</f>
        <v>-303.87426683558374</v>
      </c>
      <c r="F297" s="9">
        <f>Таблица35[[#This Row],[Xi-Xmean]]^2</f>
        <v>619.89528985906418</v>
      </c>
      <c r="G297" s="19">
        <f>$J$5+$J$4*Таблица35[[#This Row],[Цена нефти Brent (x)]]+$J$6</f>
        <v>70.496355535358049</v>
      </c>
      <c r="H297" s="19">
        <f>(Таблица35[[#This Row],[Цена USD_RUB (y)]]-Таблица35[[#This Row],[Оценка Y]])^2</f>
        <v>42.215485092213456</v>
      </c>
    </row>
    <row r="298" spans="1:8" x14ac:dyDescent="0.35">
      <c r="A298" s="9">
        <v>78.355800000000002</v>
      </c>
      <c r="B298" s="9">
        <v>33.36</v>
      </c>
      <c r="C298" s="9">
        <f>Таблица35[[#This Row],[Цена USD_RUB (y)]]-$J$1</f>
        <v>13.567014905149023</v>
      </c>
      <c r="D298" s="9">
        <f>Таблица35[[#This Row],[Цена нефти Brent (x)]]-$J$2</f>
        <v>-24.547696476964774</v>
      </c>
      <c r="E298" s="9">
        <f>Таблица35[[#This Row],[Yi-Ymean]]*Таблица35[[#This Row],[Xi-Xmean]]</f>
        <v>-333.03896399005527</v>
      </c>
      <c r="F298" s="9">
        <f>Таблица35[[#This Row],[Xi-Xmean]]^2</f>
        <v>602.58940232518876</v>
      </c>
      <c r="G298" s="19">
        <f>$J$5+$J$4*Таблица35[[#This Row],[Цена нефти Brent (x)]]+$J$6</f>
        <v>70.416121219061935</v>
      </c>
      <c r="H298" s="19">
        <f>(Таблица35[[#This Row],[Цена USD_RUB (y)]]-Таблица35[[#This Row],[Оценка Y]])^2</f>
        <v>63.038499144478187</v>
      </c>
    </row>
    <row r="299" spans="1:8" x14ac:dyDescent="0.35">
      <c r="A299" s="9">
        <v>77.487200000000001</v>
      </c>
      <c r="B299" s="9">
        <v>34.06</v>
      </c>
      <c r="C299" s="9">
        <f>Таблица35[[#This Row],[Цена USD_RUB (y)]]-$J$1</f>
        <v>12.698414905149022</v>
      </c>
      <c r="D299" s="9">
        <f>Таблица35[[#This Row],[Цена нефти Brent (x)]]-$J$2</f>
        <v>-23.847696476964771</v>
      </c>
      <c r="E299" s="9">
        <f>Таблица35[[#This Row],[Yi-Ymean]]*Таблица35[[#This Row],[Xi-Xmean]]</f>
        <v>-302.82794439655925</v>
      </c>
      <c r="F299" s="9">
        <f>Таблица35[[#This Row],[Xi-Xmean]]^2</f>
        <v>568.71262725743793</v>
      </c>
      <c r="G299" s="19">
        <f>$J$5+$J$4*Таблица35[[#This Row],[Цена нефти Brent (x)]]+$J$6</f>
        <v>70.255652586469708</v>
      </c>
      <c r="H299" s="19">
        <f>(Таблица35[[#This Row],[Цена USD_RUB (y)]]-Таблица35[[#This Row],[Оценка Y]])^2</f>
        <v>52.295277994136676</v>
      </c>
    </row>
    <row r="300" spans="1:8" x14ac:dyDescent="0.35">
      <c r="A300" s="9">
        <v>75.464399999999998</v>
      </c>
      <c r="B300" s="9">
        <v>34.74</v>
      </c>
      <c r="C300" s="9">
        <f>Таблица35[[#This Row],[Цена USD_RUB (y)]]-$J$1</f>
        <v>10.675614905149018</v>
      </c>
      <c r="D300" s="9">
        <f>Таблица35[[#This Row],[Цена нефти Brent (x)]]-$J$2</f>
        <v>-23.167696476964771</v>
      </c>
      <c r="E300" s="9">
        <f>Таблица35[[#This Row],[Yi-Ymean]]*Таблица35[[#This Row],[Xi-Xmean]]</f>
        <v>-247.32940582745351</v>
      </c>
      <c r="F300" s="9">
        <f>Таблица35[[#This Row],[Xi-Xmean]]^2</f>
        <v>536.74216004876587</v>
      </c>
      <c r="G300" s="19">
        <f>$J$5+$J$4*Таблица35[[#This Row],[Цена нефти Brent (x)]]+$J$6</f>
        <v>70.099768771951531</v>
      </c>
      <c r="H300" s="19">
        <f>(Таблица35[[#This Row],[Цена USD_RUB (y)]]-Таблица35[[#This Row],[Оценка Y]])^2</f>
        <v>28.779268212952797</v>
      </c>
    </row>
    <row r="301" spans="1:8" x14ac:dyDescent="0.35">
      <c r="A301" s="9">
        <v>78.045000000000002</v>
      </c>
      <c r="B301" s="9">
        <v>32.18</v>
      </c>
      <c r="C301" s="9">
        <f>Таблица35[[#This Row],[Цена USD_RUB (y)]]-$J$1</f>
        <v>13.256214905149022</v>
      </c>
      <c r="D301" s="9">
        <f>Таблица35[[#This Row],[Цена нефти Brent (x)]]-$J$2</f>
        <v>-25.727696476964773</v>
      </c>
      <c r="E301" s="9">
        <f>Таблица35[[#This Row],[Yi-Ymean]]*Таблица35[[#This Row],[Xi-Xmean]]</f>
        <v>-341.05187351309041</v>
      </c>
      <c r="F301" s="9">
        <f>Таблица35[[#This Row],[Xi-Xmean]]^2</f>
        <v>661.91436601082557</v>
      </c>
      <c r="G301" s="19">
        <f>$J$5+$J$4*Таблица35[[#This Row],[Цена нефти Brent (x)]]+$J$6</f>
        <v>70.686625485431705</v>
      </c>
      <c r="H301" s="19">
        <f>(Таблица35[[#This Row],[Цена USD_RUB (y)]]-Таблица35[[#This Row],[Оценка Y]])^2</f>
        <v>54.145675496648217</v>
      </c>
    </row>
    <row r="302" spans="1:8" x14ac:dyDescent="0.35">
      <c r="A302" s="9">
        <v>77.641099999999994</v>
      </c>
      <c r="B302" s="9">
        <v>28.94</v>
      </c>
      <c r="C302" s="9">
        <f>Таблица35[[#This Row],[Цена USD_RUB (y)]]-$J$1</f>
        <v>12.852314905149015</v>
      </c>
      <c r="D302" s="9">
        <f>Таблица35[[#This Row],[Цена нефти Brent (x)]]-$J$2</f>
        <v>-28.967696476964772</v>
      </c>
      <c r="E302" s="9">
        <f>Таблица35[[#This Row],[Yi-Ymean]]*Таблица35[[#This Row],[Xi-Xmean]]</f>
        <v>-372.30195719872694</v>
      </c>
      <c r="F302" s="9">
        <f>Таблица35[[#This Row],[Xi-Xmean]]^2</f>
        <v>839.12743918155729</v>
      </c>
      <c r="G302" s="19">
        <f>$J$5+$J$4*Таблица35[[#This Row],[Цена нефти Brent (x)]]+$J$6</f>
        <v>71.429366013430027</v>
      </c>
      <c r="H302" s="19">
        <f>(Таблица35[[#This Row],[Цена USD_RUB (y)]]-Таблица35[[#This Row],[Оценка Y]])^2</f>
        <v>38.585639119908421</v>
      </c>
    </row>
    <row r="303" spans="1:8" x14ac:dyDescent="0.35">
      <c r="A303" s="9">
        <v>74.762299999999996</v>
      </c>
      <c r="B303" s="9">
        <v>33.549999999999997</v>
      </c>
      <c r="C303" s="9">
        <f>Таблица35[[#This Row],[Цена USD_RUB (y)]]-$J$1</f>
        <v>9.9735149051490168</v>
      </c>
      <c r="D303" s="9">
        <f>Таблица35[[#This Row],[Цена нефти Brent (x)]]-$J$2</f>
        <v>-24.357696476964776</v>
      </c>
      <c r="E303" s="9">
        <f>Таблица35[[#This Row],[Yi-Ymean]]*Таблица35[[#This Row],[Xi-Xmean]]</f>
        <v>-242.93184886810388</v>
      </c>
      <c r="F303" s="9">
        <f>Таблица35[[#This Row],[Xi-Xmean]]^2</f>
        <v>593.29737766394226</v>
      </c>
      <c r="G303" s="19">
        <f>$J$5+$J$4*Таблица35[[#This Row],[Цена нефти Brent (x)]]+$J$6</f>
        <v>70.372565447358326</v>
      </c>
      <c r="H303" s="19">
        <f>(Таблица35[[#This Row],[Цена USD_RUB (y)]]-Таблица35[[#This Row],[Оценка Y]])^2</f>
        <v>19.269769442656163</v>
      </c>
    </row>
    <row r="304" spans="1:8" x14ac:dyDescent="0.35">
      <c r="A304" s="9">
        <v>73.596299999999999</v>
      </c>
      <c r="B304" s="9">
        <v>37.28</v>
      </c>
      <c r="C304" s="9">
        <f>Таблица35[[#This Row],[Цена USD_RUB (y)]]-$J$1</f>
        <v>8.80751490514902</v>
      </c>
      <c r="D304" s="9">
        <f>Таблица35[[#This Row],[Цена нефти Brent (x)]]-$J$2</f>
        <v>-20.627696476964772</v>
      </c>
      <c r="E304" s="9">
        <f>Таблица35[[#This Row],[Yi-Ymean]]*Таблица35[[#This Row],[Xi-Xmean]]</f>
        <v>-181.67874417975716</v>
      </c>
      <c r="F304" s="9">
        <f>Таблица35[[#This Row],[Xi-Xmean]]^2</f>
        <v>425.50186194578487</v>
      </c>
      <c r="G304" s="19">
        <f>$J$5+$J$4*Таблица35[[#This Row],[Цена нефти Brent (x)]]+$J$6</f>
        <v>69.517496876545437</v>
      </c>
      <c r="H304" s="19">
        <f>(Таблица35[[#This Row],[Цена USD_RUB (y)]]-Таблица35[[#This Row],[Оценка Y]])^2</f>
        <v>16.636634919902697</v>
      </c>
    </row>
    <row r="305" spans="1:8" x14ac:dyDescent="0.35">
      <c r="A305" s="9">
        <v>70.667000000000002</v>
      </c>
      <c r="B305" s="9">
        <v>37.89</v>
      </c>
      <c r="C305" s="9">
        <f>Таблица35[[#This Row],[Цена USD_RUB (y)]]-$J$1</f>
        <v>5.8782149051490222</v>
      </c>
      <c r="D305" s="9">
        <f>Таблица35[[#This Row],[Цена нефти Brent (x)]]-$J$2</f>
        <v>-20.017696476964773</v>
      </c>
      <c r="E305" s="9">
        <f>Таблица35[[#This Row],[Yi-Ymean]]*Таблица35[[#This Row],[Xi-Xmean]]</f>
        <v>-117.6683217976434</v>
      </c>
      <c r="F305" s="9">
        <f>Таблица35[[#This Row],[Xi-Xmean]]^2</f>
        <v>400.70817224388787</v>
      </c>
      <c r="G305" s="19">
        <f>$J$5+$J$4*Таблица35[[#This Row],[Цена нефти Brent (x)]]+$J$6</f>
        <v>69.377659925286494</v>
      </c>
      <c r="H305" s="19">
        <f>(Таблица35[[#This Row],[Цена USD_RUB (y)]]-Таблица35[[#This Row],[Оценка Y]])^2</f>
        <v>1.6623978282622331</v>
      </c>
    </row>
    <row r="306" spans="1:8" x14ac:dyDescent="0.35">
      <c r="A306" s="9">
        <v>70.960099999999997</v>
      </c>
      <c r="B306" s="9">
        <v>36.880000000000003</v>
      </c>
      <c r="C306" s="9">
        <f>Таблица35[[#This Row],[Цена USD_RUB (y)]]-$J$1</f>
        <v>6.1713149051490177</v>
      </c>
      <c r="D306" s="9">
        <f>Таблица35[[#This Row],[Цена нефти Brent (x)]]-$J$2</f>
        <v>-21.027696476964771</v>
      </c>
      <c r="E306" s="9">
        <f>Таблица35[[#This Row],[Yi-Ymean]]*Таблица35[[#This Row],[Xi-Xmean]]</f>
        <v>-129.76853668924218</v>
      </c>
      <c r="F306" s="9">
        <f>Таблица35[[#This Row],[Xi-Xmean]]^2</f>
        <v>442.1640191273566</v>
      </c>
      <c r="G306" s="19">
        <f>$J$5+$J$4*Таблица35[[#This Row],[Цена нефти Brent (x)]]+$J$6</f>
        <v>69.60919323802672</v>
      </c>
      <c r="H306" s="19">
        <f>(Таблица35[[#This Row],[Цена USD_RUB (y)]]-Таблица35[[#This Row],[Оценка Y]])^2</f>
        <v>1.8249490795451255</v>
      </c>
    </row>
    <row r="307" spans="1:8" x14ac:dyDescent="0.35">
      <c r="A307" s="9">
        <v>70.351799999999997</v>
      </c>
      <c r="B307" s="9">
        <v>37.93</v>
      </c>
      <c r="C307" s="9">
        <f>Таблица35[[#This Row],[Цена USD_RUB (y)]]-$J$1</f>
        <v>5.5630149051490179</v>
      </c>
      <c r="D307" s="9">
        <f>Таблица35[[#This Row],[Цена нефти Brent (x)]]-$J$2</f>
        <v>-19.977696476964773</v>
      </c>
      <c r="E307" s="9">
        <f>Таблица35[[#This Row],[Yi-Ymean]]*Таблица35[[#This Row],[Xi-Xmean]]</f>
        <v>-111.13622327189806</v>
      </c>
      <c r="F307" s="9">
        <f>Таблица35[[#This Row],[Xi-Xmean]]^2</f>
        <v>399.1083565257307</v>
      </c>
      <c r="G307" s="19">
        <f>$J$5+$J$4*Таблица35[[#This Row],[Цена нефти Brent (x)]]+$J$6</f>
        <v>69.368490289138364</v>
      </c>
      <c r="H307" s="19">
        <f>(Таблица35[[#This Row],[Цена USD_RUB (y)]]-Таблица35[[#This Row],[Оценка Y]])^2</f>
        <v>0.96689798747478806</v>
      </c>
    </row>
    <row r="308" spans="1:8" x14ac:dyDescent="0.35">
      <c r="A308" s="9">
        <v>68.124600000000001</v>
      </c>
      <c r="B308" s="9">
        <v>43</v>
      </c>
      <c r="C308" s="9">
        <f>Таблица35[[#This Row],[Цена USD_RUB (y)]]-$J$1</f>
        <v>3.3358149051490216</v>
      </c>
      <c r="D308" s="9">
        <f>Таблица35[[#This Row],[Цена нефти Brent (x)]]-$J$2</f>
        <v>-14.907696476964773</v>
      </c>
      <c r="E308" s="9">
        <f>Таблица35[[#This Row],[Yi-Ymean]]*Таблица35[[#This Row],[Xi-Xmean]]</f>
        <v>-49.729316109296647</v>
      </c>
      <c r="F308" s="9">
        <f>Таблица35[[#This Row],[Xi-Xmean]]^2</f>
        <v>222.23941424930791</v>
      </c>
      <c r="G308" s="19">
        <f>$J$5+$J$4*Таблица35[[#This Row],[Цена нефти Brent (x)]]+$J$6</f>
        <v>68.2062389073632</v>
      </c>
      <c r="H308" s="19">
        <f>(Таблица35[[#This Row],[Цена USD_RUB (y)]]-Таблица35[[#This Row],[Оценка Y]])^2</f>
        <v>6.6649111954570801E-3</v>
      </c>
    </row>
    <row r="309" spans="1:8" x14ac:dyDescent="0.35">
      <c r="A309" s="9">
        <v>66.469700000000003</v>
      </c>
      <c r="B309" s="9">
        <v>44.86</v>
      </c>
      <c r="C309" s="9">
        <f>Таблица35[[#This Row],[Цена USD_RUB (y)]]-$J$1</f>
        <v>1.6809149051490238</v>
      </c>
      <c r="D309" s="9">
        <f>Таблица35[[#This Row],[Цена нефти Brent (x)]]-$J$2</f>
        <v>-13.047696476964774</v>
      </c>
      <c r="E309" s="9">
        <f>Таблица35[[#This Row],[Yi-Ymean]]*Таблица35[[#This Row],[Xi-Xmean]]</f>
        <v>-21.932067485990494</v>
      </c>
      <c r="F309" s="9">
        <f>Таблица35[[#This Row],[Xi-Xmean]]^2</f>
        <v>170.24238335499896</v>
      </c>
      <c r="G309" s="19">
        <f>$J$5+$J$4*Таблица35[[#This Row],[Цена нефти Brent (x)]]+$J$6</f>
        <v>67.779850826475283</v>
      </c>
      <c r="H309" s="19">
        <f>(Таблица35[[#This Row],[Цена USD_RUB (y)]]-Таблица35[[#This Row],[Оценка Y]])^2</f>
        <v>1.7164951881138579</v>
      </c>
    </row>
    <row r="310" spans="1:8" x14ac:dyDescent="0.35">
      <c r="A310" s="9">
        <v>64.767200000000003</v>
      </c>
      <c r="B310" s="9">
        <v>44.66</v>
      </c>
      <c r="C310" s="9">
        <f>Таблица35[[#This Row],[Цена USD_RUB (y)]]-$J$1</f>
        <v>-2.1585094850976816E-2</v>
      </c>
      <c r="D310" s="9">
        <f>Таблица35[[#This Row],[Цена нефти Brent (x)]]-$J$2</f>
        <v>-13.247696476964776</v>
      </c>
      <c r="E310" s="9">
        <f>Таблица35[[#This Row],[Yi-Ymean]]*Таблица35[[#This Row],[Xi-Xmean]]</f>
        <v>0.28595278501223609</v>
      </c>
      <c r="F310" s="9">
        <f>Таблица35[[#This Row],[Xi-Xmean]]^2</f>
        <v>175.50146194578494</v>
      </c>
      <c r="G310" s="19">
        <f>$J$5+$J$4*Таблица35[[#This Row],[Цена нефти Brent (x)]]+$J$6</f>
        <v>67.825699007215917</v>
      </c>
      <c r="H310" s="19">
        <f>(Таблица35[[#This Row],[Цена USD_RUB (y)]]-Таблица35[[#This Row],[Оценка Y]])^2</f>
        <v>9.3544161771407346</v>
      </c>
    </row>
    <row r="311" spans="1:8" x14ac:dyDescent="0.35">
      <c r="A311" s="9">
        <v>66.7624</v>
      </c>
      <c r="B311" s="9">
        <v>43.61</v>
      </c>
      <c r="C311" s="9">
        <f>Таблица35[[#This Row],[Цена USD_RUB (y)]]-$J$1</f>
        <v>1.9736149051490202</v>
      </c>
      <c r="D311" s="9">
        <f>Таблица35[[#This Row],[Цена нефти Brent (x)]]-$J$2</f>
        <v>-14.297696476964774</v>
      </c>
      <c r="E311" s="9">
        <f>Таблица35[[#This Row],[Yi-Ymean]]*Таблица35[[#This Row],[Xi-Xmean]]</f>
        <v>-28.218146876234311</v>
      </c>
      <c r="F311" s="9">
        <f>Таблица35[[#This Row],[Xi-Xmean]]^2</f>
        <v>204.42412454741091</v>
      </c>
      <c r="G311" s="19">
        <f>$J$5+$J$4*Таблица35[[#This Row],[Цена нефти Brent (x)]]+$J$6</f>
        <v>68.066401956104258</v>
      </c>
      <c r="H311" s="19">
        <f>(Таблица35[[#This Row],[Цена USD_RUB (y)]]-Таблица35[[#This Row],[Оценка Y]])^2</f>
        <v>1.7004211015237323</v>
      </c>
    </row>
    <row r="312" spans="1:8" x14ac:dyDescent="0.35">
      <c r="A312" s="9">
        <v>64.5929</v>
      </c>
      <c r="B312" s="9">
        <v>47.42</v>
      </c>
      <c r="C312" s="9">
        <f>Таблица35[[#This Row],[Цена USD_RUB (y)]]-$J$1</f>
        <v>-0.19588509485097916</v>
      </c>
      <c r="D312" s="9">
        <f>Таблица35[[#This Row],[Цена нефти Brent (x)]]-$J$2</f>
        <v>-10.487696476964771</v>
      </c>
      <c r="E312" s="9">
        <f>Таблица35[[#This Row],[Yi-Ymean]]*Таблица35[[#This Row],[Xi-Xmean]]</f>
        <v>2.0543834191585244</v>
      </c>
      <c r="F312" s="9">
        <f>Таблица35[[#This Row],[Xi-Xmean]]^2</f>
        <v>109.99177739293928</v>
      </c>
      <c r="G312" s="19">
        <f>$J$5+$J$4*Таблица35[[#This Row],[Цена нефти Brent (x)]]+$J$6</f>
        <v>67.192994112995109</v>
      </c>
      <c r="H312" s="19">
        <f>(Таблица35[[#This Row],[Цена USD_RUB (y)]]-Таблица35[[#This Row],[Оценка Y]])^2</f>
        <v>6.7604893964318213</v>
      </c>
    </row>
    <row r="313" spans="1:8" x14ac:dyDescent="0.35">
      <c r="A313" s="9">
        <v>63.945399999999999</v>
      </c>
      <c r="B313" s="9">
        <v>49.56</v>
      </c>
      <c r="C313" s="9">
        <f>Таблица35[[#This Row],[Цена USD_RUB (y)]]-$J$1</f>
        <v>-0.84338509485098001</v>
      </c>
      <c r="D313" s="9">
        <f>Таблица35[[#This Row],[Цена нефти Brent (x)]]-$J$2</f>
        <v>-8.3476964769647708</v>
      </c>
      <c r="E313" s="9">
        <f>Таблица35[[#This Row],[Yi-Ymean]]*Таблица35[[#This Row],[Xi-Xmean]]</f>
        <v>7.0403227850121253</v>
      </c>
      <c r="F313" s="9">
        <f>Таблица35[[#This Row],[Xi-Xmean]]^2</f>
        <v>69.68403647153005</v>
      </c>
      <c r="G313" s="19">
        <f>$J$5+$J$4*Таблица35[[#This Row],[Цена нефти Brent (x)]]+$J$6</f>
        <v>66.702418579070297</v>
      </c>
      <c r="H313" s="19">
        <f>(Таблица35[[#This Row],[Цена USD_RUB (y)]]-Таблица35[[#This Row],[Оценка Y]])^2</f>
        <v>7.6011514453388047</v>
      </c>
    </row>
    <row r="314" spans="1:8" x14ac:dyDescent="0.35">
      <c r="A314" s="9">
        <v>62.363799999999998</v>
      </c>
      <c r="B314" s="9">
        <v>47.99</v>
      </c>
      <c r="C314" s="9">
        <f>Таблица35[[#This Row],[Цена USD_RUB (y)]]-$J$1</f>
        <v>-2.4249850948509817</v>
      </c>
      <c r="D314" s="9">
        <f>Таблица35[[#This Row],[Цена нефти Brent (x)]]-$J$2</f>
        <v>-9.9176964769647711</v>
      </c>
      <c r="E314" s="9">
        <f>Таблица35[[#This Row],[Yi-Ymean]]*Таблица35[[#This Row],[Xi-Xmean]]</f>
        <v>24.050266131895661</v>
      </c>
      <c r="F314" s="9">
        <f>Таблица35[[#This Row],[Xi-Xmean]]^2</f>
        <v>98.360703409199431</v>
      </c>
      <c r="G314" s="19">
        <f>$J$5+$J$4*Таблица35[[#This Row],[Цена нефти Brent (x)]]+$J$6</f>
        <v>67.062326797884296</v>
      </c>
      <c r="H314" s="19">
        <f>(Таблица35[[#This Row],[Цена USD_RUB (y)]]-Таблица35[[#This Row],[Оценка Y]])^2</f>
        <v>22.076154070436878</v>
      </c>
    </row>
    <row r="315" spans="1:8" x14ac:dyDescent="0.35">
      <c r="A315" s="9">
        <v>61.270800000000001</v>
      </c>
      <c r="B315" s="9">
        <v>50.46</v>
      </c>
      <c r="C315" s="9">
        <f>Таблица35[[#This Row],[Цена USD_RUB (y)]]-$J$1</f>
        <v>-3.5179850948509781</v>
      </c>
      <c r="D315" s="9">
        <f>Таблица35[[#This Row],[Цена нефти Brent (x)]]-$J$2</f>
        <v>-7.4476964769647722</v>
      </c>
      <c r="E315" s="9">
        <f>Таблица35[[#This Row],[Yi-Ymean]]*Таблица35[[#This Row],[Xi-Xmean]]</f>
        <v>26.200885196936209</v>
      </c>
      <c r="F315" s="9">
        <f>Таблица35[[#This Row],[Xi-Xmean]]^2</f>
        <v>55.468182812993483</v>
      </c>
      <c r="G315" s="19">
        <f>$J$5+$J$4*Таблица35[[#This Row],[Цена нефти Brent (x)]]+$J$6</f>
        <v>66.496101765737421</v>
      </c>
      <c r="H315" s="19">
        <f>(Таблица35[[#This Row],[Цена USD_RUB (y)]]-Таблица35[[#This Row],[Оценка Y]])^2</f>
        <v>27.303778543018602</v>
      </c>
    </row>
    <row r="316" spans="1:8" x14ac:dyDescent="0.35">
      <c r="A316" s="9">
        <v>61.811</v>
      </c>
      <c r="B316" s="9">
        <v>52.65</v>
      </c>
      <c r="C316" s="9">
        <f>Таблица35[[#This Row],[Цена USD_RUB (y)]]-$J$1</f>
        <v>-2.9777850948509794</v>
      </c>
      <c r="D316" s="9">
        <f>Таблица35[[#This Row],[Цена нефти Brent (x)]]-$J$2</f>
        <v>-5.2576964769647745</v>
      </c>
      <c r="E316" s="9">
        <f>Таблица35[[#This Row],[Yi-Ymean]]*Таблица35[[#This Row],[Xi-Xmean]]</f>
        <v>15.656290202356212</v>
      </c>
      <c r="F316" s="9">
        <f>Таблица35[[#This Row],[Xi-Xmean]]^2</f>
        <v>27.6433722438878</v>
      </c>
      <c r="G316" s="19">
        <f>$J$5+$J$4*Таблица35[[#This Row],[Цена нефти Brent (x)]]+$J$6</f>
        <v>65.99406418662744</v>
      </c>
      <c r="H316" s="19">
        <f>(Таблица35[[#This Row],[Цена USD_RUB (y)]]-Таблица35[[#This Row],[Оценка Y]])^2</f>
        <v>17.49802598944509</v>
      </c>
    </row>
    <row r="317" spans="1:8" x14ac:dyDescent="0.35">
      <c r="A317" s="9">
        <v>66.006600000000006</v>
      </c>
      <c r="B317" s="9">
        <v>48.13</v>
      </c>
      <c r="C317" s="9">
        <f>Таблица35[[#This Row],[Цена USD_RUB (y)]]-$J$1</f>
        <v>1.2178149051490266</v>
      </c>
      <c r="D317" s="9">
        <f>Таблица35[[#This Row],[Цена нефти Brent (x)]]-$J$2</f>
        <v>-9.7776964769647705</v>
      </c>
      <c r="E317" s="9">
        <f>Таблица35[[#This Row],[Yi-Ymean]]*Таблица35[[#This Row],[Xi-Xmean]]</f>
        <v>-11.907424507670823</v>
      </c>
      <c r="F317" s="9">
        <f>Таблица35[[#This Row],[Xi-Xmean]]^2</f>
        <v>95.603348395649292</v>
      </c>
      <c r="G317" s="19">
        <f>$J$5+$J$4*Таблица35[[#This Row],[Цена нефти Brent (x)]]+$J$6</f>
        <v>67.030233071365856</v>
      </c>
      <c r="H317" s="19">
        <f>(Таблица35[[#This Row],[Цена USD_RUB (y)]]-Таблица35[[#This Row],[Оценка Y]])^2</f>
        <v>1.047824664793884</v>
      </c>
    </row>
    <row r="318" spans="1:8" x14ac:dyDescent="0.35">
      <c r="A318" s="9">
        <v>65.516400000000004</v>
      </c>
      <c r="B318" s="9">
        <v>48.6</v>
      </c>
      <c r="C318" s="9">
        <f>Таблица35[[#This Row],[Цена USD_RUB (y)]]-$J$1</f>
        <v>0.72761490514902505</v>
      </c>
      <c r="D318" s="9">
        <f>Таблица35[[#This Row],[Цена нефти Brent (x)]]-$J$2</f>
        <v>-9.3076964769647716</v>
      </c>
      <c r="E318" s="9">
        <f>Таблица35[[#This Row],[Yi-Ymean]]*Таблица35[[#This Row],[Xi-Xmean]]</f>
        <v>-6.7724186892426372</v>
      </c>
      <c r="F318" s="9">
        <f>Таблица35[[#This Row],[Xi-Xmean]]^2</f>
        <v>86.633213707302417</v>
      </c>
      <c r="G318" s="19">
        <f>$J$5+$J$4*Таблица35[[#This Row],[Цена нефти Brent (x)]]+$J$6</f>
        <v>66.922489846625353</v>
      </c>
      <c r="H318" s="19">
        <f>(Таблица35[[#This Row],[Цена USD_RUB (y)]]-Таблица35[[#This Row],[Оценка Y]])^2</f>
        <v>1.9770886567828978</v>
      </c>
    </row>
    <row r="319" spans="1:8" x14ac:dyDescent="0.35">
      <c r="A319" s="9">
        <v>66.501099999999994</v>
      </c>
      <c r="B319" s="9">
        <v>47.47</v>
      </c>
      <c r="C319" s="9">
        <f>Таблица35[[#This Row],[Цена USD_RUB (y)]]-$J$1</f>
        <v>1.7123149051490145</v>
      </c>
      <c r="D319" s="9">
        <f>Таблица35[[#This Row],[Цена нефти Brent (x)]]-$J$2</f>
        <v>-10.437696476964774</v>
      </c>
      <c r="E319" s="9">
        <f>Таблица35[[#This Row],[Yi-Ymean]]*Таблица35[[#This Row],[Xi-Xmean]]</f>
        <v>-17.87262325292814</v>
      </c>
      <c r="F319" s="9">
        <f>Таблица35[[#This Row],[Xi-Xmean]]^2</f>
        <v>108.94550774524286</v>
      </c>
      <c r="G319" s="19">
        <f>$J$5+$J$4*Таблица35[[#This Row],[Цена нефти Brent (x)]]+$J$6</f>
        <v>67.181532067809954</v>
      </c>
      <c r="H319" s="19">
        <f>(Таблица35[[#This Row],[Цена USD_RUB (y)]]-Таблица35[[#This Row],[Оценка Y]])^2</f>
        <v>0.46298779890413805</v>
      </c>
    </row>
    <row r="320" spans="1:8" x14ac:dyDescent="0.35">
      <c r="A320" s="9">
        <v>67.953599999999994</v>
      </c>
      <c r="B320" s="9">
        <v>48.14</v>
      </c>
      <c r="C320" s="9">
        <f>Таблица35[[#This Row],[Цена USD_RUB (y)]]-$J$1</f>
        <v>3.1648149051490151</v>
      </c>
      <c r="D320" s="9">
        <f>Таблица35[[#This Row],[Цена нефти Brent (x)]]-$J$2</f>
        <v>-9.7676964769647725</v>
      </c>
      <c r="E320" s="9">
        <f>Таблица35[[#This Row],[Yi-Ymean]]*Таблица35[[#This Row],[Xi-Xmean]]</f>
        <v>-30.912951399269634</v>
      </c>
      <c r="F320" s="9">
        <f>Таблица35[[#This Row],[Xi-Xmean]]^2</f>
        <v>95.407894466110022</v>
      </c>
      <c r="G320" s="19">
        <f>$J$5+$J$4*Таблица35[[#This Row],[Цена нефти Brent (x)]]+$J$6</f>
        <v>67.027940662328817</v>
      </c>
      <c r="H320" s="19">
        <f>(Таблица35[[#This Row],[Цена USD_RUB (y)]]-Таблица35[[#This Row],[Оценка Y]])^2</f>
        <v>0.85684520941784337</v>
      </c>
    </row>
    <row r="321" spans="1:8" x14ac:dyDescent="0.35">
      <c r="A321" s="9">
        <v>68.483800000000002</v>
      </c>
      <c r="B321" s="9">
        <v>49.61</v>
      </c>
      <c r="C321" s="9">
        <f>Таблица35[[#This Row],[Цена USD_RUB (y)]]-$J$1</f>
        <v>3.6950149051490229</v>
      </c>
      <c r="D321" s="9">
        <f>Таблица35[[#This Row],[Цена нефти Brent (x)]]-$J$2</f>
        <v>-8.2976964769647736</v>
      </c>
      <c r="E321" s="9">
        <f>Таблица35[[#This Row],[Yi-Ymean]]*Таблица35[[#This Row],[Xi-Xmean]]</f>
        <v>-30.660112160787374</v>
      </c>
      <c r="F321" s="9">
        <f>Таблица35[[#This Row],[Xi-Xmean]]^2</f>
        <v>68.851766823833614</v>
      </c>
      <c r="G321" s="19">
        <f>$J$5+$J$4*Таблица35[[#This Row],[Цена нефти Brent (x)]]+$J$6</f>
        <v>66.690956533885128</v>
      </c>
      <c r="H321" s="19">
        <f>(Таблица35[[#This Row],[Цена USD_RUB (y)]]-Таблица35[[#This Row],[Оценка Y]])^2</f>
        <v>3.2142876939907961</v>
      </c>
    </row>
    <row r="322" spans="1:8" x14ac:dyDescent="0.35">
      <c r="A322" s="9">
        <v>65.423000000000002</v>
      </c>
      <c r="B322" s="9">
        <v>50.05</v>
      </c>
      <c r="C322" s="9">
        <f>Таблица35[[#This Row],[Цена USD_RUB (y)]]-$J$1</f>
        <v>0.63421490514902246</v>
      </c>
      <c r="D322" s="9">
        <f>Таблица35[[#This Row],[Цена нефти Brent (x)]]-$J$2</f>
        <v>-7.8576964769647759</v>
      </c>
      <c r="E322" s="9">
        <f>Таблица35[[#This Row],[Yi-Ymean]]*Таблица35[[#This Row],[Xi-Xmean]]</f>
        <v>-4.9834682258280232</v>
      </c>
      <c r="F322" s="9">
        <f>Таблица35[[#This Row],[Xi-Xmean]]^2</f>
        <v>61.743393924104652</v>
      </c>
      <c r="G322" s="19">
        <f>$J$5+$J$4*Таблица35[[#This Row],[Цена нефти Brent (x)]]+$J$6</f>
        <v>66.59009053625573</v>
      </c>
      <c r="H322" s="19">
        <f>(Таблица35[[#This Row],[Цена USD_RUB (y)]]-Таблица35[[#This Row],[Оценка Y]])^2</f>
        <v>1.3621003198176822</v>
      </c>
    </row>
    <row r="323" spans="1:8" x14ac:dyDescent="0.35">
      <c r="A323" s="9">
        <v>69.132999999999996</v>
      </c>
      <c r="B323" s="9">
        <v>45.46</v>
      </c>
      <c r="C323" s="9">
        <f>Таблица35[[#This Row],[Цена USD_RUB (y)]]-$J$1</f>
        <v>4.3442149051490162</v>
      </c>
      <c r="D323" s="9">
        <f>Таблица35[[#This Row],[Цена нефти Brent (x)]]-$J$2</f>
        <v>-12.447696476964772</v>
      </c>
      <c r="E323" s="9">
        <f>Таблица35[[#This Row],[Yi-Ymean]]*Таблица35[[#This Row],[Xi-Xmean]]</f>
        <v>-54.075468570001263</v>
      </c>
      <c r="F323" s="9">
        <f>Таблица35[[#This Row],[Xi-Xmean]]^2</f>
        <v>154.9451475826412</v>
      </c>
      <c r="G323" s="19">
        <f>$J$5+$J$4*Таблица35[[#This Row],[Цена нефти Brent (x)]]+$J$6</f>
        <v>67.642306284253365</v>
      </c>
      <c r="H323" s="19">
        <f>(Таблица35[[#This Row],[Цена USD_RUB (y)]]-Таблица35[[#This Row],[Оценка Y]])^2</f>
        <v>2.2221677541664953</v>
      </c>
    </row>
    <row r="324" spans="1:8" x14ac:dyDescent="0.35">
      <c r="A324" s="9">
        <v>64.993799999999993</v>
      </c>
      <c r="B324" s="9">
        <v>49.03</v>
      </c>
      <c r="C324" s="9">
        <f>Таблица35[[#This Row],[Цена USD_RUB (y)]]-$J$1</f>
        <v>0.20501490514901377</v>
      </c>
      <c r="D324" s="9">
        <f>Таблица35[[#This Row],[Цена нефти Brent (x)]]-$J$2</f>
        <v>-8.8776964769647719</v>
      </c>
      <c r="E324" s="9">
        <f>Таблица35[[#This Row],[Yi-Ymean]]*Таблица35[[#This Row],[Xi-Xmean]]</f>
        <v>-1.8200601011666664</v>
      </c>
      <c r="F324" s="9">
        <f>Таблица35[[#This Row],[Xi-Xmean]]^2</f>
        <v>78.81349473711272</v>
      </c>
      <c r="G324" s="19">
        <f>$J$5+$J$4*Таблица35[[#This Row],[Цена нефти Brent (x)]]+$J$6</f>
        <v>66.82391625803298</v>
      </c>
      <c r="H324" s="19">
        <f>(Таблица35[[#This Row],[Цена USD_RUB (y)]]-Таблица35[[#This Row],[Оценка Y]])^2</f>
        <v>3.3493255179166637</v>
      </c>
    </row>
    <row r="325" spans="1:8" x14ac:dyDescent="0.35">
      <c r="A325" s="9">
        <v>64.037000000000006</v>
      </c>
      <c r="B325" s="9">
        <v>48.61</v>
      </c>
      <c r="C325" s="9">
        <f>Таблица35[[#This Row],[Цена USD_RUB (y)]]-$J$1</f>
        <v>-0.75178509485097322</v>
      </c>
      <c r="D325" s="9">
        <f>Таблица35[[#This Row],[Цена нефти Brent (x)]]-$J$2</f>
        <v>-9.2976964769647736</v>
      </c>
      <c r="E325" s="9">
        <f>Таблица35[[#This Row],[Yi-Ymean]]*Таблица35[[#This Row],[Xi-Xmean]]</f>
        <v>6.9898696278305223</v>
      </c>
      <c r="F325" s="9">
        <f>Таблица35[[#This Row],[Xi-Xmean]]^2</f>
        <v>86.447159777763162</v>
      </c>
      <c r="G325" s="19">
        <f>$J$5+$J$4*Таблица35[[#This Row],[Цена нефти Brent (x)]]+$J$6</f>
        <v>66.920197437588328</v>
      </c>
      <c r="H325" s="19">
        <f>(Таблица35[[#This Row],[Цена USD_RUB (y)]]-Таблица35[[#This Row],[Оценка Y]])^2</f>
        <v>8.3128274641158661</v>
      </c>
    </row>
    <row r="326" spans="1:8" x14ac:dyDescent="0.35">
      <c r="A326" s="9">
        <v>61.741700000000002</v>
      </c>
      <c r="B326" s="9">
        <v>52.21</v>
      </c>
      <c r="C326" s="9">
        <f>Таблица35[[#This Row],[Цена USD_RUB (y)]]-$J$1</f>
        <v>-3.0470850948509778</v>
      </c>
      <c r="D326" s="9">
        <f>Таблица35[[#This Row],[Цена нефти Brent (x)]]-$J$2</f>
        <v>-5.6976964769647722</v>
      </c>
      <c r="E326" s="9">
        <f>Таблица35[[#This Row],[Yi-Ymean]]*Таблица35[[#This Row],[Xi-Xmean]]</f>
        <v>17.361366009944284</v>
      </c>
      <c r="F326" s="9">
        <f>Таблица35[[#This Row],[Xi-Xmean]]^2</f>
        <v>32.463745143616777</v>
      </c>
      <c r="G326" s="19">
        <f>$J$5+$J$4*Таблица35[[#This Row],[Цена нефти Brent (x)]]+$J$6</f>
        <v>66.094930184256839</v>
      </c>
      <c r="H326" s="19">
        <f>(Таблица35[[#This Row],[Цена USD_RUB (y)]]-Таблица35[[#This Row],[Оценка Y]])^2</f>
        <v>18.950613037124818</v>
      </c>
    </row>
    <row r="327" spans="1:8" x14ac:dyDescent="0.35">
      <c r="A327" s="9">
        <v>58.429900000000004</v>
      </c>
      <c r="B327" s="9">
        <v>54.62</v>
      </c>
      <c r="C327" s="9">
        <f>Таблица35[[#This Row],[Цена USD_RUB (y)]]-$J$1</f>
        <v>-6.3588850948509759</v>
      </c>
      <c r="D327" s="9">
        <f>Таблица35[[#This Row],[Цена нефти Brent (x)]]-$J$2</f>
        <v>-3.2876964769647756</v>
      </c>
      <c r="E327" s="9">
        <f>Таблица35[[#This Row],[Yi-Ymean]]*Таблица35[[#This Row],[Xi-Xmean]]</f>
        <v>20.906084123765375</v>
      </c>
      <c r="F327" s="9">
        <f>Таблица35[[#This Row],[Xi-Xmean]]^2</f>
        <v>10.808948124646598</v>
      </c>
      <c r="G327" s="19">
        <f>$J$5+$J$4*Таблица35[[#This Row],[Цена нефти Brent (x)]]+$J$6</f>
        <v>65.542459606332159</v>
      </c>
      <c r="H327" s="19">
        <f>(Таблица35[[#This Row],[Цена USD_RUB (y)]]-Таблица35[[#This Row],[Оценка Y]])^2</f>
        <v>50.588504153627824</v>
      </c>
    </row>
    <row r="328" spans="1:8" x14ac:dyDescent="0.35">
      <c r="A328" s="9">
        <v>56.966900000000003</v>
      </c>
      <c r="B328" s="9">
        <v>57.1</v>
      </c>
      <c r="C328" s="9">
        <f>Таблица35[[#This Row],[Цена USD_RUB (y)]]-$J$1</f>
        <v>-7.8218850948509768</v>
      </c>
      <c r="D328" s="9">
        <f>Таблица35[[#This Row],[Цена нефти Brent (x)]]-$J$2</f>
        <v>-0.80769647696477165</v>
      </c>
      <c r="E328" s="9">
        <f>Таблица35[[#This Row],[Yi-Ymean]]*Таблица35[[#This Row],[Xi-Xmean]]</f>
        <v>6.3177090343343929</v>
      </c>
      <c r="F328" s="9">
        <f>Таблица35[[#This Row],[Xi-Xmean]]^2</f>
        <v>0.65237359890130386</v>
      </c>
      <c r="G328" s="19">
        <f>$J$5+$J$4*Таблица35[[#This Row],[Цена нефти Brent (x)]]+$J$6</f>
        <v>64.973942165148259</v>
      </c>
      <c r="H328" s="19">
        <f>(Таблица35[[#This Row],[Цена USD_RUB (y)]]-Таблица35[[#This Row],[Оценка Y]])^2</f>
        <v>64.112724234462078</v>
      </c>
    </row>
    <row r="329" spans="1:8" x14ac:dyDescent="0.35">
      <c r="A329" s="9">
        <v>56.387599999999999</v>
      </c>
      <c r="B329" s="9">
        <v>58.73</v>
      </c>
      <c r="C329" s="9">
        <f>Таблица35[[#This Row],[Цена USD_RUB (y)]]-$J$1</f>
        <v>-8.4011850948509803</v>
      </c>
      <c r="D329" s="9">
        <f>Таблица35[[#This Row],[Цена нефти Brent (x)]]-$J$2</f>
        <v>0.8223035230352238</v>
      </c>
      <c r="E329" s="9">
        <f>Таблица35[[#This Row],[Yi-Ymean]]*Таблица35[[#This Row],[Xi-Xmean]]</f>
        <v>-6.908324101166972</v>
      </c>
      <c r="F329" s="9">
        <f>Таблица35[[#This Row],[Xi-Xmean]]^2</f>
        <v>0.6761830839961408</v>
      </c>
      <c r="G329" s="19">
        <f>$J$5+$J$4*Таблица35[[#This Row],[Цена нефти Brent (x)]]+$J$6</f>
        <v>64.600279492112065</v>
      </c>
      <c r="H329" s="19">
        <f>(Таблица35[[#This Row],[Цена USD_RUB (y)]]-Таблица35[[#This Row],[Оценка Y]])^2</f>
        <v>67.448104440158104</v>
      </c>
    </row>
    <row r="330" spans="1:8" x14ac:dyDescent="0.35">
      <c r="A330" s="9">
        <v>55.9773</v>
      </c>
      <c r="B330" s="9">
        <v>60.32</v>
      </c>
      <c r="C330" s="9">
        <f>Таблица35[[#This Row],[Цена USD_RUB (y)]]-$J$1</f>
        <v>-8.8114850948509797</v>
      </c>
      <c r="D330" s="9">
        <f>Таблица35[[#This Row],[Цена нефти Brent (x)]]-$J$2</f>
        <v>2.4123035230352272</v>
      </c>
      <c r="E330" s="9">
        <f>Таблица35[[#This Row],[Yi-Ymean]]*Таблица35[[#This Row],[Xi-Xmean]]</f>
        <v>-21.255976537481413</v>
      </c>
      <c r="F330" s="9">
        <f>Таблица35[[#This Row],[Xi-Xmean]]^2</f>
        <v>5.819208287248169</v>
      </c>
      <c r="G330" s="19">
        <f>$J$5+$J$4*Таблица35[[#This Row],[Цена нефти Brent (x)]]+$J$6</f>
        <v>64.235786455223987</v>
      </c>
      <c r="H330" s="19">
        <f>(Таблица35[[#This Row],[Цена USD_RUB (y)]]-Таблица35[[#This Row],[Оценка Y]])^2</f>
        <v>68.20259853111807</v>
      </c>
    </row>
    <row r="331" spans="1:8" x14ac:dyDescent="0.35">
      <c r="A331" s="9">
        <v>54.805999999999997</v>
      </c>
      <c r="B331" s="9">
        <v>63.26</v>
      </c>
      <c r="C331" s="9">
        <f>Таблица35[[#This Row],[Цена USD_RUB (y)]]-$J$1</f>
        <v>-9.982785094850982</v>
      </c>
      <c r="D331" s="9">
        <f>Таблица35[[#This Row],[Цена нефти Brent (x)]]-$J$2</f>
        <v>5.3523035230352249</v>
      </c>
      <c r="E331" s="9">
        <f>Таблица35[[#This Row],[Yi-Ymean]]*Таблица35[[#This Row],[Xi-Xmean]]</f>
        <v>-53.430895832874441</v>
      </c>
      <c r="F331" s="9">
        <f>Таблица35[[#This Row],[Xi-Xmean]]^2</f>
        <v>28.64715300269528</v>
      </c>
      <c r="G331" s="19">
        <f>$J$5+$J$4*Таблица35[[#This Row],[Цена нефти Brent (x)]]+$J$6</f>
        <v>63.561818198336624</v>
      </c>
      <c r="H331" s="19">
        <f>(Таблица35[[#This Row],[Цена USD_RUB (y)]]-Таблица35[[#This Row],[Оценка Y]])^2</f>
        <v>76.664352322322856</v>
      </c>
    </row>
    <row r="332" spans="1:8" x14ac:dyDescent="0.35">
      <c r="A332" s="9">
        <v>54.006399999999999</v>
      </c>
      <c r="B332" s="9">
        <v>63.02</v>
      </c>
      <c r="C332" s="9">
        <f>Таблица35[[#This Row],[Цена USD_RUB (y)]]-$J$1</f>
        <v>-10.78238509485098</v>
      </c>
      <c r="D332" s="9">
        <f>Таблица35[[#This Row],[Цена нефти Brent (x)]]-$J$2</f>
        <v>5.1123035230352301</v>
      </c>
      <c r="E332" s="9">
        <f>Таблица35[[#This Row],[Yi-Ymean]]*Таблица35[[#This Row],[Xi-Xmean]]</f>
        <v>-55.122825307129219</v>
      </c>
      <c r="F332" s="9">
        <f>Таблица35[[#This Row],[Xi-Xmean]]^2</f>
        <v>26.135647311638426</v>
      </c>
      <c r="G332" s="19">
        <f>$J$5+$J$4*Таблица35[[#This Row],[Цена нефти Brent (x)]]+$J$6</f>
        <v>63.616836015225388</v>
      </c>
      <c r="H332" s="19">
        <f>(Таблица35[[#This Row],[Цена USD_RUB (y)]]-Таблица35[[#This Row],[Оценка Y]])^2</f>
        <v>92.360480402741246</v>
      </c>
    </row>
    <row r="333" spans="1:8" x14ac:dyDescent="0.35">
      <c r="A333" s="9">
        <v>54.7913</v>
      </c>
      <c r="B333" s="9">
        <v>63.87</v>
      </c>
      <c r="C333" s="9">
        <f>Таблица35[[#This Row],[Цена USD_RUB (y)]]-$J$1</f>
        <v>-9.9974850948509797</v>
      </c>
      <c r="D333" s="9">
        <f>Таблица35[[#This Row],[Цена нефти Brent (x)]]-$J$2</f>
        <v>5.9623035230352244</v>
      </c>
      <c r="E333" s="9">
        <f>Таблица35[[#This Row],[Yi-Ymean]]*Таблица35[[#This Row],[Xi-Xmean]]</f>
        <v>-59.608040602522138</v>
      </c>
      <c r="F333" s="9">
        <f>Таблица35[[#This Row],[Xi-Xmean]]^2</f>
        <v>35.549063300798245</v>
      </c>
      <c r="G333" s="19">
        <f>$J$5+$J$4*Таблица35[[#This Row],[Цена нефти Brent (x)]]+$J$6</f>
        <v>63.421981247077674</v>
      </c>
      <c r="H333" s="19">
        <f>(Таблица35[[#This Row],[Цена USD_RUB (y)]]-Таблица35[[#This Row],[Оценка Y]])^2</f>
        <v>74.488658788658242</v>
      </c>
    </row>
    <row r="334" spans="1:8" x14ac:dyDescent="0.35">
      <c r="A334" s="9">
        <v>56.244599999999998</v>
      </c>
      <c r="B334" s="9">
        <v>63.31</v>
      </c>
      <c r="C334" s="9">
        <f>Таблица35[[#This Row],[Цена USD_RUB (y)]]-$J$1</f>
        <v>-8.544185094850981</v>
      </c>
      <c r="D334" s="9">
        <f>Таблица35[[#This Row],[Цена нефти Brent (x)]]-$J$2</f>
        <v>5.4023035230352292</v>
      </c>
      <c r="E334" s="9">
        <f>Таблица35[[#This Row],[Yi-Ymean]]*Таблица35[[#This Row],[Xi-Xmean]]</f>
        <v>-46.158281239378546</v>
      </c>
      <c r="F334" s="9">
        <f>Таблица35[[#This Row],[Xi-Xmean]]^2</f>
        <v>29.184883354998849</v>
      </c>
      <c r="G334" s="19">
        <f>$J$5+$J$4*Таблица35[[#This Row],[Цена нефти Brent (x)]]+$J$6</f>
        <v>63.550356153151462</v>
      </c>
      <c r="H334" s="19">
        <f>(Таблица35[[#This Row],[Цена USD_RUB (y)]]-Таблица35[[#This Row],[Оценка Y]])^2</f>
        <v>53.374072969310475</v>
      </c>
    </row>
    <row r="335" spans="1:8" x14ac:dyDescent="0.35">
      <c r="A335" s="9">
        <v>52.321199999999997</v>
      </c>
      <c r="B335" s="9">
        <v>65.56</v>
      </c>
      <c r="C335" s="9">
        <f>Таблица35[[#This Row],[Цена USD_RUB (y)]]-$J$1</f>
        <v>-12.467585094850982</v>
      </c>
      <c r="D335" s="9">
        <f>Таблица35[[#This Row],[Цена нефти Brent (x)]]-$J$2</f>
        <v>7.6523035230352292</v>
      </c>
      <c r="E335" s="9">
        <f>Таблица35[[#This Row],[Yi-Ymean]]*Таблица35[[#This Row],[Xi-Xmean]]</f>
        <v>-95.405745345069676</v>
      </c>
      <c r="F335" s="9">
        <f>Таблица35[[#This Row],[Xi-Xmean]]^2</f>
        <v>58.557749208657384</v>
      </c>
      <c r="G335" s="19">
        <f>$J$5+$J$4*Таблица35[[#This Row],[Цена нефти Brent (x)]]+$J$6</f>
        <v>63.034564119819287</v>
      </c>
      <c r="H335" s="19">
        <f>(Таблица35[[#This Row],[Цена USD_RUB (y)]]-Таблица35[[#This Row],[Оценка Y]])^2</f>
        <v>114.77617076383133</v>
      </c>
    </row>
    <row r="336" spans="1:8" x14ac:dyDescent="0.35">
      <c r="A336" s="9">
        <v>49.981699999999996</v>
      </c>
      <c r="B336" s="9">
        <v>65.37</v>
      </c>
      <c r="C336" s="9">
        <f>Таблица35[[#This Row],[Цена USD_RUB (y)]]-$J$1</f>
        <v>-14.807085094850983</v>
      </c>
      <c r="D336" s="9">
        <f>Таблица35[[#This Row],[Цена нефти Brent (x)]]-$J$2</f>
        <v>7.4623035230352315</v>
      </c>
      <c r="E336" s="9">
        <f>Таблица35[[#This Row],[Yi-Ymean]]*Таблица35[[#This Row],[Xi-Xmean]]</f>
        <v>-110.49496326918896</v>
      </c>
      <c r="F336" s="9">
        <f>Таблица35[[#This Row],[Xi-Xmean]]^2</f>
        <v>55.685973869904025</v>
      </c>
      <c r="G336" s="19">
        <f>$J$5+$J$4*Таблица35[[#This Row],[Цена нефти Brent (x)]]+$J$6</f>
        <v>63.078119891522896</v>
      </c>
      <c r="H336" s="19">
        <f>(Таблица35[[#This Row],[Цена USD_RUB (y)]]-Таблица35[[#This Row],[Оценка Y]])^2</f>
        <v>171.51621397507665</v>
      </c>
    </row>
    <row r="337" spans="1:8" x14ac:dyDescent="0.35">
      <c r="A337" s="9">
        <v>49.562800000000003</v>
      </c>
      <c r="B337" s="9">
        <v>66.81</v>
      </c>
      <c r="C337" s="9">
        <f>Таблица35[[#This Row],[Цена USD_RUB (y)]]-$J$1</f>
        <v>-15.225985094850977</v>
      </c>
      <c r="D337" s="9">
        <f>Таблица35[[#This Row],[Цена нефти Brent (x)]]-$J$2</f>
        <v>8.9023035230352292</v>
      </c>
      <c r="E337" s="9">
        <f>Таблица35[[#This Row],[Yi-Ymean]]*Таблица35[[#This Row],[Xi-Xmean]]</f>
        <v>-135.54634075157372</v>
      </c>
      <c r="F337" s="9">
        <f>Таблица35[[#This Row],[Xi-Xmean]]^2</f>
        <v>79.25100801624545</v>
      </c>
      <c r="G337" s="19">
        <f>$J$5+$J$4*Таблица35[[#This Row],[Цена нефти Brent (x)]]+$J$6</f>
        <v>62.748012990190304</v>
      </c>
      <c r="H337" s="19">
        <f>(Таблица35[[#This Row],[Цена USD_RUB (y)]]-Таблица35[[#This Row],[Оценка Y]])^2</f>
        <v>173.84984159668306</v>
      </c>
    </row>
    <row r="338" spans="1:8" x14ac:dyDescent="0.35">
      <c r="A338" s="9">
        <v>51.037700000000001</v>
      </c>
      <c r="B338" s="9">
        <v>65.39</v>
      </c>
      <c r="C338" s="9">
        <f>Таблица35[[#This Row],[Цена USD_RUB (y)]]-$J$1</f>
        <v>-13.751085094850978</v>
      </c>
      <c r="D338" s="9">
        <f>Таблица35[[#This Row],[Цена нефти Brent (x)]]-$J$2</f>
        <v>7.4823035230352275</v>
      </c>
      <c r="E338" s="9">
        <f>Таблица35[[#This Row],[Yi-Ymean]]*Таблица35[[#This Row],[Xi-Xmean]]</f>
        <v>-102.88979245076068</v>
      </c>
      <c r="F338" s="9">
        <f>Таблица35[[#This Row],[Xi-Xmean]]^2</f>
        <v>55.984866010825378</v>
      </c>
      <c r="G338" s="19">
        <f>$J$5+$J$4*Таблица35[[#This Row],[Цена нефти Brent (x)]]+$J$6</f>
        <v>63.073535073448831</v>
      </c>
      <c r="H338" s="19">
        <f>(Таблица35[[#This Row],[Цена USD_RUB (y)]]-Таблица35[[#This Row],[Оценка Y]])^2</f>
        <v>144.86132591526101</v>
      </c>
    </row>
    <row r="339" spans="1:8" x14ac:dyDescent="0.35">
      <c r="A339" s="9">
        <v>51.651299999999999</v>
      </c>
      <c r="B339" s="9">
        <v>66.459999999999994</v>
      </c>
      <c r="C339" s="9">
        <f>Таблица35[[#This Row],[Цена USD_RUB (y)]]-$J$1</f>
        <v>-13.13748509485098</v>
      </c>
      <c r="D339" s="9">
        <f>Таблица35[[#This Row],[Цена нефти Brent (x)]]-$J$2</f>
        <v>8.5523035230352207</v>
      </c>
      <c r="E339" s="9">
        <f>Таблица35[[#This Row],[Yi-Ymean]]*Таблица35[[#This Row],[Xi-Xmean]]</f>
        <v>-112.35576006051674</v>
      </c>
      <c r="F339" s="9">
        <f>Таблица35[[#This Row],[Xi-Xmean]]^2</f>
        <v>73.141895550120651</v>
      </c>
      <c r="G339" s="19">
        <f>$J$5+$J$4*Таблица35[[#This Row],[Цена нефти Brent (x)]]+$J$6</f>
        <v>62.828247306486418</v>
      </c>
      <c r="H339" s="19">
        <f>(Таблица35[[#This Row],[Цена USD_RUB (y)]]-Таблица35[[#This Row],[Оценка Y]])^2</f>
        <v>124.92415109197401</v>
      </c>
    </row>
    <row r="340" spans="1:8" x14ac:dyDescent="0.35">
      <c r="A340" s="9">
        <v>50.9084</v>
      </c>
      <c r="B340" s="9">
        <v>65.28</v>
      </c>
      <c r="C340" s="9">
        <f>Таблица35[[#This Row],[Цена USD_RUB (y)]]-$J$1</f>
        <v>-13.880385094850979</v>
      </c>
      <c r="D340" s="9">
        <f>Таблица35[[#This Row],[Цена нефти Brent (x)]]-$J$2</f>
        <v>7.3723035230352281</v>
      </c>
      <c r="E340" s="9">
        <f>Таблица35[[#This Row],[Yi-Ymean]]*Таблица35[[#This Row],[Xi-Xmean]]</f>
        <v>-102.33041193585554</v>
      </c>
      <c r="F340" s="9">
        <f>Таблица35[[#This Row],[Xi-Xmean]]^2</f>
        <v>54.350859235757639</v>
      </c>
      <c r="G340" s="19">
        <f>$J$5+$J$4*Таблица35[[#This Row],[Цена нефти Brent (x)]]+$J$6</f>
        <v>63.09875157285618</v>
      </c>
      <c r="H340" s="19">
        <f>(Таблица35[[#This Row],[Цена USD_RUB (y)]]-Таблица35[[#This Row],[Оценка Y]])^2</f>
        <v>148.60467146983714</v>
      </c>
    </row>
    <row r="341" spans="1:8" x14ac:dyDescent="0.35">
      <c r="A341" s="9">
        <v>51.882100000000001</v>
      </c>
      <c r="B341" s="9">
        <v>63.45</v>
      </c>
      <c r="C341" s="9">
        <f>Таблица35[[#This Row],[Цена USD_RUB (y)]]-$J$1</f>
        <v>-12.906685094850978</v>
      </c>
      <c r="D341" s="9">
        <f>Таблица35[[#This Row],[Цена нефти Brent (x)]]-$J$2</f>
        <v>5.5423035230352298</v>
      </c>
      <c r="E341" s="9">
        <f>Таблица35[[#This Row],[Yi-Ymean]]*Таблица35[[#This Row],[Xi-Xmean]]</f>
        <v>-71.532766271898865</v>
      </c>
      <c r="F341" s="9">
        <f>Таблица35[[#This Row],[Xi-Xmean]]^2</f>
        <v>30.717128341448721</v>
      </c>
      <c r="G341" s="19">
        <f>$J$5+$J$4*Таблица35[[#This Row],[Цена нефти Brent (x)]]+$J$6</f>
        <v>63.518262426633015</v>
      </c>
      <c r="H341" s="19">
        <f>(Таблица35[[#This Row],[Цена USD_RUB (y)]]-Таблица35[[#This Row],[Оценка Y]])^2</f>
        <v>135.40027601898592</v>
      </c>
    </row>
    <row r="342" spans="1:8" x14ac:dyDescent="0.35">
      <c r="A342" s="9">
        <v>53.616199999999999</v>
      </c>
      <c r="B342" s="9">
        <v>57.87</v>
      </c>
      <c r="C342" s="9">
        <f>Таблица35[[#This Row],[Цена USD_RUB (y)]]-$J$1</f>
        <v>-11.17258509485098</v>
      </c>
      <c r="D342" s="9">
        <f>Таблица35[[#This Row],[Цена нефти Brent (x)]]-$J$2</f>
        <v>-3.7696476964775627E-2</v>
      </c>
      <c r="E342" s="9">
        <f>Таблица35[[#This Row],[Yi-Ymean]]*Таблица35[[#This Row],[Xi-Xmean]]</f>
        <v>0.42116709666504548</v>
      </c>
      <c r="F342" s="9">
        <f>Таблица35[[#This Row],[Xi-Xmean]]^2</f>
        <v>1.4210243755558595E-3</v>
      </c>
      <c r="G342" s="19">
        <f>$J$5+$J$4*Таблица35[[#This Row],[Цена нефти Brent (x)]]+$J$6</f>
        <v>64.797426669296811</v>
      </c>
      <c r="H342" s="19">
        <f>(Таблица35[[#This Row],[Цена USD_RUB (y)]]-Таблица35[[#This Row],[Оценка Y]])^2</f>
        <v>125.01982983019428</v>
      </c>
    </row>
    <row r="343" spans="1:8" x14ac:dyDescent="0.35">
      <c r="A343" s="9">
        <v>56.61</v>
      </c>
      <c r="B343" s="9">
        <v>54.95</v>
      </c>
      <c r="C343" s="9">
        <f>Таблица35[[#This Row],[Цена USD_RUB (y)]]-$J$1</f>
        <v>-8.1787850948509799</v>
      </c>
      <c r="D343" s="9">
        <f>Таблица35[[#This Row],[Цена нефти Brent (x)]]-$J$2</f>
        <v>-2.9576964769647702</v>
      </c>
      <c r="E343" s="9">
        <f>Таблица35[[#This Row],[Yi-Ymean]]*Таблица35[[#This Row],[Xi-Xmean]]</f>
        <v>24.190363860892717</v>
      </c>
      <c r="F343" s="9">
        <f>Таблица35[[#This Row],[Xi-Xmean]]^2</f>
        <v>8.7479684498498127</v>
      </c>
      <c r="G343" s="19">
        <f>$J$5+$J$4*Таблица35[[#This Row],[Цена нефти Brent (x)]]+$J$6</f>
        <v>65.46681010811011</v>
      </c>
      <c r="H343" s="19">
        <f>(Таблица35[[#This Row],[Цена USD_RUB (y)]]-Таблица35[[#This Row],[Оценка Y]])^2</f>
        <v>78.44308529112142</v>
      </c>
    </row>
    <row r="344" spans="1:8" x14ac:dyDescent="0.35">
      <c r="A344" s="9">
        <v>57.896000000000001</v>
      </c>
      <c r="B344" s="9">
        <v>56.41</v>
      </c>
      <c r="C344" s="9">
        <f>Таблица35[[#This Row],[Цена USD_RUB (y)]]-$J$1</f>
        <v>-6.8927850948509786</v>
      </c>
      <c r="D344" s="9">
        <f>Таблица35[[#This Row],[Цена нефти Brent (x)]]-$J$2</f>
        <v>-1.4976964769647765</v>
      </c>
      <c r="E344" s="9">
        <f>Таблица35[[#This Row],[Yi-Ymean]]*Таблица35[[#This Row],[Xi-Xmean]]</f>
        <v>10.323299953033633</v>
      </c>
      <c r="F344" s="9">
        <f>Таблица35[[#This Row],[Xi-Xmean]]^2</f>
        <v>2.2430947371127035</v>
      </c>
      <c r="G344" s="19">
        <f>$J$5+$J$4*Таблица35[[#This Row],[Цена нефти Brent (x)]]+$J$6</f>
        <v>65.132118388703461</v>
      </c>
      <c r="H344" s="19">
        <f>(Таблица35[[#This Row],[Цена USD_RUB (y)]]-Таблица35[[#This Row],[Оценка Y]])^2</f>
        <v>52.361409335332354</v>
      </c>
    </row>
    <row r="345" spans="1:8" x14ac:dyDescent="0.35">
      <c r="A345" s="9">
        <v>59.2727</v>
      </c>
      <c r="B345" s="9">
        <v>55.32</v>
      </c>
      <c r="C345" s="9">
        <f>Таблица35[[#This Row],[Цена USD_RUB (y)]]-$J$1</f>
        <v>-5.516085094850979</v>
      </c>
      <c r="D345" s="9">
        <f>Таблица35[[#This Row],[Цена нефти Brent (x)]]-$J$2</f>
        <v>-2.5876964769647728</v>
      </c>
      <c r="E345" s="9">
        <f>Таблица35[[#This Row],[Yi-Ymean]]*Таблица35[[#This Row],[Xi-Xmean]]</f>
        <v>14.273953966583774</v>
      </c>
      <c r="F345" s="9">
        <f>Таблица35[[#This Row],[Xi-Xmean]]^2</f>
        <v>6.6961730568958968</v>
      </c>
      <c r="G345" s="19">
        <f>$J$5+$J$4*Таблица35[[#This Row],[Цена нефти Brent (x)]]+$J$6</f>
        <v>65.381990973739931</v>
      </c>
      <c r="H345" s="19">
        <f>(Таблица35[[#This Row],[Цена USD_RUB (y)]]-Таблица35[[#This Row],[Оценка Y]])^2</f>
        <v>37.323436201820194</v>
      </c>
    </row>
    <row r="346" spans="1:8" x14ac:dyDescent="0.35">
      <c r="A346" s="9">
        <v>62.216000000000001</v>
      </c>
      <c r="B346" s="9">
        <v>54.67</v>
      </c>
      <c r="C346" s="9">
        <f>Таблица35[[#This Row],[Цена USD_RUB (y)]]-$J$1</f>
        <v>-2.5727850948509783</v>
      </c>
      <c r="D346" s="9">
        <f>Таблица35[[#This Row],[Цена нефти Brent (x)]]-$J$2</f>
        <v>-3.2376964769647714</v>
      </c>
      <c r="E346" s="9">
        <f>Таблица35[[#This Row],[Yi-Ymean]]*Таблица35[[#This Row],[Xi-Xmean]]</f>
        <v>8.3298972375864881</v>
      </c>
      <c r="F346" s="9">
        <f>Таблица35[[#This Row],[Xi-Xmean]]^2</f>
        <v>10.482678476950092</v>
      </c>
      <c r="G346" s="19">
        <f>$J$5+$J$4*Таблица35[[#This Row],[Цена нефти Brent (x)]]+$J$6</f>
        <v>65.530997561147004</v>
      </c>
      <c r="H346" s="19">
        <f>(Таблица35[[#This Row],[Цена USD_RUB (y)]]-Таблица35[[#This Row],[Оценка Y]])^2</f>
        <v>10.989208830410576</v>
      </c>
    </row>
    <row r="347" spans="1:8" x14ac:dyDescent="0.35">
      <c r="A347" s="9">
        <v>60.430300000000003</v>
      </c>
      <c r="B347" s="9">
        <v>59.73</v>
      </c>
      <c r="C347" s="9">
        <f>Таблица35[[#This Row],[Цена USD_RUB (y)]]-$J$1</f>
        <v>-4.3584850948509768</v>
      </c>
      <c r="D347" s="9">
        <f>Таблица35[[#This Row],[Цена нефти Brent (x)]]-$J$2</f>
        <v>1.8223035230352238</v>
      </c>
      <c r="E347" s="9">
        <f>Таблица35[[#This Row],[Yi-Ymean]]*Таблица35[[#This Row],[Xi-Xmean]]</f>
        <v>-7.9424827434434464</v>
      </c>
      <c r="F347" s="9">
        <f>Таблица35[[#This Row],[Xi-Xmean]]^2</f>
        <v>3.3207901300665883</v>
      </c>
      <c r="G347" s="19">
        <f>$J$5+$J$4*Таблица35[[#This Row],[Цена нефти Brent (x)]]+$J$6</f>
        <v>64.371038588408879</v>
      </c>
      <c r="H347" s="19">
        <f>(Таблица35[[#This Row],[Цена USD_RUB (y)]]-Таблица35[[#This Row],[Оценка Y]])^2</f>
        <v>15.529420622174786</v>
      </c>
    </row>
    <row r="348" spans="1:8" x14ac:dyDescent="0.35">
      <c r="A348" s="9">
        <v>61.620699999999999</v>
      </c>
      <c r="B348" s="9">
        <v>62.58</v>
      </c>
      <c r="C348" s="9">
        <f>Таблица35[[#This Row],[Цена USD_RUB (y)]]-$J$1</f>
        <v>-3.16808509485098</v>
      </c>
      <c r="D348" s="9">
        <f>Таблица35[[#This Row],[Цена нефти Brent (x)]]-$J$2</f>
        <v>4.6723035230352252</v>
      </c>
      <c r="E348" s="9">
        <f>Таблица35[[#This Row],[Yi-Ymean]]*Таблица35[[#This Row],[Xi-Xmean]]</f>
        <v>-14.802255149947619</v>
      </c>
      <c r="F348" s="9">
        <f>Таблица35[[#This Row],[Xi-Xmean]]^2</f>
        <v>21.830420211367379</v>
      </c>
      <c r="G348" s="19">
        <f>$J$5+$J$4*Таблица35[[#This Row],[Цена нефти Brent (x)]]+$J$6</f>
        <v>63.717702012854787</v>
      </c>
      <c r="H348" s="19">
        <f>(Таблица35[[#This Row],[Цена USD_RUB (y)]]-Таблица35[[#This Row],[Оценка Y]])^2</f>
        <v>4.3974174419170291</v>
      </c>
    </row>
    <row r="349" spans="1:8" x14ac:dyDescent="0.35">
      <c r="A349" s="9">
        <v>62.012</v>
      </c>
      <c r="B349" s="9">
        <v>60.22</v>
      </c>
      <c r="C349" s="9">
        <f>Таблица35[[#This Row],[Цена USD_RUB (y)]]-$J$1</f>
        <v>-2.7767850948509789</v>
      </c>
      <c r="D349" s="9">
        <f>Таблица35[[#This Row],[Цена нефти Brent (x)]]-$J$2</f>
        <v>2.3123035230352258</v>
      </c>
      <c r="E349" s="9">
        <f>Таблица35[[#This Row],[Yi-Ymean]]*Таблица35[[#This Row],[Xi-Xmean]]</f>
        <v>-6.4207699575356223</v>
      </c>
      <c r="F349" s="9">
        <f>Таблица35[[#This Row],[Xi-Xmean]]^2</f>
        <v>5.3467475826411173</v>
      </c>
      <c r="G349" s="19">
        <f>$J$5+$J$4*Таблица35[[#This Row],[Цена нефти Brent (x)]]+$J$6</f>
        <v>64.258710545594312</v>
      </c>
      <c r="H349" s="19">
        <f>(Таблица35[[#This Row],[Цена USD_RUB (y)]]-Таблица35[[#This Row],[Оценка Y]])^2</f>
        <v>5.0477082756846876</v>
      </c>
    </row>
    <row r="350" spans="1:8" x14ac:dyDescent="0.35">
      <c r="A350" s="9">
        <v>63.544899999999998</v>
      </c>
      <c r="B350" s="9">
        <v>61.52</v>
      </c>
      <c r="C350" s="9">
        <f>Таблица35[[#This Row],[Цена USD_RUB (y)]]-$J$1</f>
        <v>-1.243885094850981</v>
      </c>
      <c r="D350" s="9">
        <f>Таблица35[[#This Row],[Цена нефти Brent (x)]]-$J$2</f>
        <v>3.6123035230352301</v>
      </c>
      <c r="E350" s="9">
        <f>Таблица35[[#This Row],[Yi-Ymean]]*Таблица35[[#This Row],[Xi-Xmean]]</f>
        <v>-4.4932905103812102</v>
      </c>
      <c r="F350" s="9">
        <f>Таблица35[[#This Row],[Xi-Xmean]]^2</f>
        <v>13.048736742532736</v>
      </c>
      <c r="G350" s="19">
        <f>$J$5+$J$4*Таблица35[[#This Row],[Цена нефти Brent (x)]]+$J$6</f>
        <v>63.960697370780167</v>
      </c>
      <c r="H350" s="19">
        <f>(Таблица35[[#This Row],[Цена USD_RUB (y)]]-Таблица35[[#This Row],[Оценка Y]])^2</f>
        <v>0.17288745354770113</v>
      </c>
    </row>
    <row r="351" spans="1:8" x14ac:dyDescent="0.35">
      <c r="A351" s="9">
        <v>66.911199999999994</v>
      </c>
      <c r="B351" s="9">
        <v>57.8</v>
      </c>
      <c r="C351" s="9">
        <f>Таблица35[[#This Row],[Цена USD_RUB (y)]]-$J$1</f>
        <v>2.1224149051490144</v>
      </c>
      <c r="D351" s="9">
        <f>Таблица35[[#This Row],[Цена нефти Brent (x)]]-$J$2</f>
        <v>-0.10769647696477591</v>
      </c>
      <c r="E351" s="9">
        <f>Таблица35[[#This Row],[Yi-Ymean]]*Таблица35[[#This Row],[Xi-Xmean]]</f>
        <v>-0.22857660794207788</v>
      </c>
      <c r="F351" s="9">
        <f>Таблица35[[#This Row],[Xi-Xmean]]^2</f>
        <v>1.1598531150624508E-2</v>
      </c>
      <c r="G351" s="19">
        <f>$J$5+$J$4*Таблица35[[#This Row],[Цена нефти Brent (x)]]+$J$6</f>
        <v>64.813473532556031</v>
      </c>
      <c r="H351" s="19">
        <f>(Таблица35[[#This Row],[Цена USD_RUB (y)]]-Таблица35[[#This Row],[Оценка Y]])^2</f>
        <v>4.400456332214925</v>
      </c>
    </row>
    <row r="352" spans="1:8" x14ac:dyDescent="0.35">
      <c r="A352" s="9">
        <v>68.862899999999996</v>
      </c>
      <c r="B352" s="9">
        <v>52.99</v>
      </c>
      <c r="C352" s="9">
        <f>Таблица35[[#This Row],[Цена USD_RUB (y)]]-$J$1</f>
        <v>4.0741149051490169</v>
      </c>
      <c r="D352" s="9">
        <f>Таблица35[[#This Row],[Цена нефти Brent (x)]]-$J$2</f>
        <v>-4.9176964769647711</v>
      </c>
      <c r="E352" s="9">
        <f>Таблица35[[#This Row],[Yi-Ymean]]*Таблица35[[#This Row],[Xi-Xmean]]</f>
        <v>-20.035260515800982</v>
      </c>
      <c r="F352" s="9">
        <f>Таблица35[[#This Row],[Xi-Xmean]]^2</f>
        <v>24.18373863955172</v>
      </c>
      <c r="G352" s="19">
        <f>$J$5+$J$4*Таблица35[[#This Row],[Цена нефти Brent (x)]]+$J$6</f>
        <v>65.916122279368352</v>
      </c>
      <c r="H352" s="19">
        <f>(Таблица35[[#This Row],[Цена USD_RUB (y)]]-Таблица35[[#This Row],[Оценка Y]])^2</f>
        <v>8.6834989348110287</v>
      </c>
    </row>
    <row r="353" spans="1:8" x14ac:dyDescent="0.35">
      <c r="A353" s="9">
        <v>64.238799999999998</v>
      </c>
      <c r="B353" s="9">
        <v>48.79</v>
      </c>
      <c r="C353" s="9">
        <f>Таблица35[[#This Row],[Цена USD_RUB (y)]]-$J$1</f>
        <v>-0.54998509485098168</v>
      </c>
      <c r="D353" s="9">
        <f>Таблица35[[#This Row],[Цена нефти Brent (x)]]-$J$2</f>
        <v>-9.1176964769647739</v>
      </c>
      <c r="E353" s="9">
        <f>Таблица35[[#This Row],[Yi-Ymean]]*Таблица35[[#This Row],[Xi-Xmean]]</f>
        <v>5.0145971617059324</v>
      </c>
      <c r="F353" s="9">
        <f>Таблица35[[#This Row],[Xi-Xmean]]^2</f>
        <v>83.132389046055849</v>
      </c>
      <c r="G353" s="19">
        <f>$J$5+$J$4*Таблица35[[#This Row],[Цена нефти Brent (x)]]+$J$6</f>
        <v>66.878934074921744</v>
      </c>
      <c r="H353" s="19">
        <f>(Таблица35[[#This Row],[Цена USD_RUB (y)]]-Таблица35[[#This Row],[Оценка Y]])^2</f>
        <v>6.9703079335629079</v>
      </c>
    </row>
    <row r="354" spans="1:8" x14ac:dyDescent="0.35">
      <c r="A354" s="9">
        <v>65.122</v>
      </c>
      <c r="B354" s="9">
        <v>50.17</v>
      </c>
      <c r="C354" s="9">
        <f>Таблица35[[#This Row],[Цена USD_RUB (y)]]-$J$1</f>
        <v>0.33321490514902052</v>
      </c>
      <c r="D354" s="9">
        <f>Таблица35[[#This Row],[Цена нефти Brent (x)]]-$J$2</f>
        <v>-7.7376964769647714</v>
      </c>
      <c r="E354" s="9">
        <f>Таблица35[[#This Row],[Yi-Ymean]]*Таблица35[[#This Row],[Xi-Xmean]]</f>
        <v>-2.5783157976437265</v>
      </c>
      <c r="F354" s="9">
        <f>Таблица35[[#This Row],[Xi-Xmean]]^2</f>
        <v>59.871946769633034</v>
      </c>
      <c r="G354" s="19">
        <f>$J$5+$J$4*Таблица35[[#This Row],[Цена нефти Brent (x)]]+$J$6</f>
        <v>66.562581627811355</v>
      </c>
      <c r="H354" s="19">
        <f>(Таблица35[[#This Row],[Цена USD_RUB (y)]]-Таблица35[[#This Row],[Оценка Y]])^2</f>
        <v>2.0752754263876128</v>
      </c>
    </row>
    <row r="355" spans="1:8" x14ac:dyDescent="0.35">
      <c r="A355" s="9">
        <v>61.445700000000002</v>
      </c>
      <c r="B355" s="9">
        <v>50.11</v>
      </c>
      <c r="C355" s="9">
        <f>Таблица35[[#This Row],[Цена USD_RUB (y)]]-$J$1</f>
        <v>-3.3430850948509772</v>
      </c>
      <c r="D355" s="9">
        <f>Таблица35[[#This Row],[Цена нефти Brent (x)]]-$J$2</f>
        <v>-7.7976964769647736</v>
      </c>
      <c r="E355" s="9">
        <f>Таблица35[[#This Row],[Yi-Ymean]]*Таблица35[[#This Row],[Xi-Xmean]]</f>
        <v>26.06836286631291</v>
      </c>
      <c r="F355" s="9">
        <f>Таблица35[[#This Row],[Xi-Xmean]]^2</f>
        <v>60.804070346868841</v>
      </c>
      <c r="G355" s="19">
        <f>$J$5+$J$4*Таблица35[[#This Row],[Цена нефти Brent (x)]]+$J$6</f>
        <v>66.576336082033535</v>
      </c>
      <c r="H355" s="19">
        <f>(Таблица35[[#This Row],[Цена USD_RUB (y)]]-Таблица35[[#This Row],[Оценка Y]])^2</f>
        <v>26.323426606264402</v>
      </c>
    </row>
    <row r="356" spans="1:8" x14ac:dyDescent="0.35">
      <c r="A356" s="9">
        <v>55.907699999999998</v>
      </c>
      <c r="B356" s="9">
        <v>56.42</v>
      </c>
      <c r="C356" s="9">
        <f>Таблица35[[#This Row],[Цена USD_RUB (y)]]-$J$1</f>
        <v>-8.881085094850981</v>
      </c>
      <c r="D356" s="9">
        <f>Таблица35[[#This Row],[Цена нефти Brent (x)]]-$J$2</f>
        <v>-1.4876964769647714</v>
      </c>
      <c r="E356" s="9">
        <f>Таблица35[[#This Row],[Yi-Ymean]]*Таблица35[[#This Row],[Xi-Xmean]]</f>
        <v>13.212359007234147</v>
      </c>
      <c r="F356" s="9">
        <f>Таблица35[[#This Row],[Xi-Xmean]]^2</f>
        <v>2.2132408075733925</v>
      </c>
      <c r="G356" s="19">
        <f>$J$5+$J$4*Таблица35[[#This Row],[Цена нефти Brent (x)]]+$J$6</f>
        <v>65.129825979666421</v>
      </c>
      <c r="H356" s="19">
        <f>(Таблица35[[#This Row],[Цена USD_RUB (y)]]-Таблица35[[#This Row],[Оценка Y]])^2</f>
        <v>85.047607584838374</v>
      </c>
    </row>
    <row r="357" spans="1:8" x14ac:dyDescent="0.35">
      <c r="A357" s="9">
        <v>53.95</v>
      </c>
      <c r="B357" s="9">
        <v>59.45</v>
      </c>
      <c r="C357" s="9">
        <f>Таблица35[[#This Row],[Цена USD_RUB (y)]]-$J$1</f>
        <v>-10.838785094850977</v>
      </c>
      <c r="D357" s="9">
        <f>Таблица35[[#This Row],[Цена нефти Brent (x)]]-$J$2</f>
        <v>1.5423035230352298</v>
      </c>
      <c r="E357" s="9">
        <f>Таблица35[[#This Row],[Yi-Ymean]]*Таблица35[[#This Row],[Xi-Xmean]]</f>
        <v>-16.716696437210398</v>
      </c>
      <c r="F357" s="9">
        <f>Таблица35[[#This Row],[Xi-Xmean]]^2</f>
        <v>2.3787001571668815</v>
      </c>
      <c r="G357" s="19">
        <f>$J$5+$J$4*Таблица35[[#This Row],[Цена нефти Brent (x)]]+$J$6</f>
        <v>64.435226041445759</v>
      </c>
      <c r="H357" s="19">
        <f>(Таблица35[[#This Row],[Цена USD_RUB (y)]]-Таблица35[[#This Row],[Оценка Y]])^2</f>
        <v>109.93996514021224</v>
      </c>
    </row>
    <row r="358" spans="1:8" x14ac:dyDescent="0.35">
      <c r="A358" s="9">
        <v>58.601399999999998</v>
      </c>
      <c r="B358" s="9">
        <v>61.38</v>
      </c>
      <c r="C358" s="9">
        <f>Таблица35[[#This Row],[Цена USD_RUB (y)]]-$J$1</f>
        <v>-6.1873850948509812</v>
      </c>
      <c r="D358" s="9">
        <f>Таблица35[[#This Row],[Цена нефти Brent (x)]]-$J$2</f>
        <v>3.4723035230352295</v>
      </c>
      <c r="E358" s="9">
        <f>Таблица35[[#This Row],[Yi-Ymean]]*Таблица35[[#This Row],[Xi-Xmean]]</f>
        <v>-21.484479063226729</v>
      </c>
      <c r="F358" s="9">
        <f>Таблица35[[#This Row],[Xi-Xmean]]^2</f>
        <v>12.056891756082866</v>
      </c>
      <c r="G358" s="19">
        <f>$J$5+$J$4*Таблица35[[#This Row],[Цена нефти Brent (x)]]+$J$6</f>
        <v>63.992791097298614</v>
      </c>
      <c r="H358" s="19">
        <f>(Таблица35[[#This Row],[Цена USD_RUB (y)]]-Таблица35[[#This Row],[Оценка Y]])^2</f>
        <v>29.067097964030772</v>
      </c>
    </row>
    <row r="359" spans="1:8" x14ac:dyDescent="0.35">
      <c r="A359" s="9">
        <v>58.181899999999999</v>
      </c>
      <c r="B359" s="9">
        <v>61.85</v>
      </c>
      <c r="C359" s="9">
        <f>Таблица35[[#This Row],[Цена USD_RUB (y)]]-$J$1</f>
        <v>-6.6068850948509805</v>
      </c>
      <c r="D359" s="9">
        <f>Таблица35[[#This Row],[Цена нефти Brent (x)]]-$J$2</f>
        <v>3.9423035230352284</v>
      </c>
      <c r="E359" s="9">
        <f>Таблица35[[#This Row],[Yi-Ymean]]*Таблица35[[#This Row],[Xi-Xmean]]</f>
        <v>-26.046346385719961</v>
      </c>
      <c r="F359" s="9">
        <f>Таблица35[[#This Row],[Xi-Xmean]]^2</f>
        <v>15.541757067735974</v>
      </c>
      <c r="G359" s="19">
        <f>$J$5+$J$4*Таблица35[[#This Row],[Цена нефти Brent (x)]]+$J$6</f>
        <v>63.885047872558118</v>
      </c>
      <c r="H359" s="19">
        <f>(Таблица35[[#This Row],[Цена USD_RUB (y)]]-Таблица35[[#This Row],[Оценка Y]])^2</f>
        <v>32.525895656264204</v>
      </c>
    </row>
    <row r="360" spans="1:8" x14ac:dyDescent="0.35">
      <c r="A360" s="9">
        <v>52.510100000000001</v>
      </c>
      <c r="B360" s="9">
        <v>69.069999999999993</v>
      </c>
      <c r="C360" s="9">
        <f>Таблица35[[#This Row],[Цена USD_RUB (y)]]-$J$1</f>
        <v>-12.278685094850978</v>
      </c>
      <c r="D360" s="9">
        <f>Таблица35[[#This Row],[Цена нефти Brent (x)]]-$J$2</f>
        <v>11.16230352303522</v>
      </c>
      <c r="E360" s="9">
        <f>Таблица35[[#This Row],[Yi-Ymean]]*Таблица35[[#This Row],[Xi-Xmean]]</f>
        <v>-137.05840989249512</v>
      </c>
      <c r="F360" s="9">
        <f>Таблица35[[#This Row],[Xi-Xmean]]^2</f>
        <v>124.59701994036449</v>
      </c>
      <c r="G360" s="19">
        <f>$J$5+$J$4*Таблица35[[#This Row],[Цена нефти Brent (x)]]+$J$6</f>
        <v>62.229928547821103</v>
      </c>
      <c r="H360" s="19">
        <f>(Таблица35[[#This Row],[Цена USD_RUB (y)]]-Таблица35[[#This Row],[Оценка Y]])^2</f>
        <v>94.475066999038077</v>
      </c>
    </row>
    <row r="361" spans="1:8" x14ac:dyDescent="0.35">
      <c r="A361" s="9">
        <v>50.408499999999997</v>
      </c>
      <c r="B361" s="9">
        <v>70.150000000000006</v>
      </c>
      <c r="C361" s="9">
        <f>Таблица35[[#This Row],[Цена USD_RUB (y)]]-$J$1</f>
        <v>-14.380285094850983</v>
      </c>
      <c r="D361" s="9">
        <f>Таблица35[[#This Row],[Цена нефти Brent (x)]]-$J$2</f>
        <v>12.242303523035233</v>
      </c>
      <c r="E361" s="9">
        <f>Таблица35[[#This Row],[Yi-Ymean]]*Таблица35[[#This Row],[Xi-Xmean]]</f>
        <v>-176.04781487894522</v>
      </c>
      <c r="F361" s="9">
        <f>Таблица35[[#This Row],[Xi-Xmean]]^2</f>
        <v>149.87399555012087</v>
      </c>
      <c r="G361" s="19">
        <f>$J$5+$J$4*Таблица35[[#This Row],[Цена нефти Brent (x)]]+$J$6</f>
        <v>61.982348371821658</v>
      </c>
      <c r="H361" s="19">
        <f>(Таблица35[[#This Row],[Цена USD_RUB (y)]]-Таблица35[[#This Row],[Оценка Y]])^2</f>
        <v>133.95396613391893</v>
      </c>
    </row>
    <row r="362" spans="1:8" x14ac:dyDescent="0.35">
      <c r="A362" s="9">
        <v>45.730800000000002</v>
      </c>
      <c r="B362" s="9">
        <v>80.36</v>
      </c>
      <c r="C362" s="9">
        <f>Таблица35[[#This Row],[Цена USD_RUB (y)]]-$J$1</f>
        <v>-19.057985094850977</v>
      </c>
      <c r="D362" s="9">
        <f>Таблица35[[#This Row],[Цена нефти Brent (x)]]-$J$2</f>
        <v>22.452303523035226</v>
      </c>
      <c r="E362" s="9">
        <f>Таблица35[[#This Row],[Yi-Ymean]]*Таблица35[[#This Row],[Xi-Xmean]]</f>
        <v>-427.89566588707544</v>
      </c>
      <c r="F362" s="9">
        <f>Таблица35[[#This Row],[Xi-Xmean]]^2</f>
        <v>504.10593349050004</v>
      </c>
      <c r="G362" s="19">
        <f>$J$5+$J$4*Таблица35[[#This Row],[Цена нефти Brent (x)]]+$J$6</f>
        <v>59.64179874501211</v>
      </c>
      <c r="H362" s="19">
        <f>(Таблица35[[#This Row],[Цена USD_RUB (y)]]-Таблица35[[#This Row],[Оценка Y]])^2</f>
        <v>193.51588608372845</v>
      </c>
    </row>
    <row r="363" spans="1:8" x14ac:dyDescent="0.35">
      <c r="A363" s="9">
        <v>47.195999999999998</v>
      </c>
      <c r="B363" s="9">
        <v>79.41</v>
      </c>
      <c r="C363" s="9">
        <f>Таблица35[[#This Row],[Цена USD_RUB (y)]]-$J$1</f>
        <v>-17.592785094850981</v>
      </c>
      <c r="D363" s="9">
        <f>Таблица35[[#This Row],[Цена нефти Brent (x)]]-$J$2</f>
        <v>21.502303523035224</v>
      </c>
      <c r="E363" s="9">
        <f>Таблица35[[#This Row],[Yi-Ymean]]*Таблица35[[#This Row],[Xi-Xmean]]</f>
        <v>-378.28540492501583</v>
      </c>
      <c r="F363" s="9">
        <f>Таблица35[[#This Row],[Xi-Xmean]]^2</f>
        <v>462.34905679673301</v>
      </c>
      <c r="G363" s="19">
        <f>$J$5+$J$4*Таблица35[[#This Row],[Цена нефти Brent (x)]]+$J$6</f>
        <v>59.859577603530141</v>
      </c>
      <c r="H363" s="19">
        <f>(Таблица35[[#This Row],[Цена USD_RUB (y)]]-Таблица35[[#This Row],[Оценка Y]])^2</f>
        <v>160.36619772063025</v>
      </c>
    </row>
    <row r="364" spans="1:8" x14ac:dyDescent="0.35">
      <c r="A364" s="9">
        <v>46.65</v>
      </c>
      <c r="B364" s="9">
        <v>83.39</v>
      </c>
      <c r="C364" s="9">
        <f>Таблица35[[#This Row],[Цена USD_RUB (y)]]-$J$1</f>
        <v>-18.138785094850981</v>
      </c>
      <c r="D364" s="9">
        <f>Таблица35[[#This Row],[Цена нефти Brent (x)]]-$J$2</f>
        <v>25.482303523035227</v>
      </c>
      <c r="E364" s="9">
        <f>Таблица35[[#This Row],[Yi-Ymean]]*Таблица35[[#This Row],[Xi-Xmean]]</f>
        <v>-462.21802732610001</v>
      </c>
      <c r="F364" s="9">
        <f>Таблица35[[#This Row],[Xi-Xmean]]^2</f>
        <v>649.34779284009358</v>
      </c>
      <c r="G364" s="19">
        <f>$J$5+$J$4*Таблица35[[#This Row],[Цена нефти Brent (x)]]+$J$6</f>
        <v>58.947198806791448</v>
      </c>
      <c r="H364" s="19">
        <f>(Таблица35[[#This Row],[Цена USD_RUB (y)]]-Таблица35[[#This Row],[Оценка Y]])^2</f>
        <v>151.22109849375306</v>
      </c>
    </row>
    <row r="365" spans="1:8" x14ac:dyDescent="0.35">
      <c r="A365" s="9">
        <v>43.033999999999999</v>
      </c>
      <c r="B365" s="9">
        <v>85.86</v>
      </c>
      <c r="C365" s="9">
        <f>Таблица35[[#This Row],[Цена USD_RUB (y)]]-$J$1</f>
        <v>-21.75478509485098</v>
      </c>
      <c r="D365" s="9">
        <f>Таблица35[[#This Row],[Цена нефти Brent (x)]]-$J$2</f>
        <v>27.952303523035226</v>
      </c>
      <c r="E365" s="9">
        <f>Таблица35[[#This Row],[Yi-Ymean]]*Таблица35[[#This Row],[Xi-Xmean]]</f>
        <v>-608.0963560496773</v>
      </c>
      <c r="F365" s="9">
        <f>Таблица35[[#This Row],[Xi-Xmean]]^2</f>
        <v>781.3312722438875</v>
      </c>
      <c r="G365" s="19">
        <f>$J$5+$J$4*Таблица35[[#This Row],[Цена нефти Brent (x)]]+$J$6</f>
        <v>58.380973774644573</v>
      </c>
      <c r="H365" s="19">
        <f>(Таблица35[[#This Row],[Цена USD_RUB (y)]]-Таблица35[[#This Row],[Оценка Y]])^2</f>
        <v>235.52960403962834</v>
      </c>
    </row>
    <row r="366" spans="1:8" x14ac:dyDescent="0.35">
      <c r="A366" s="9">
        <v>41.9405</v>
      </c>
      <c r="B366" s="9">
        <v>86.13</v>
      </c>
      <c r="C366" s="9">
        <f>Таблица35[[#This Row],[Цена USD_RUB (y)]]-$J$1</f>
        <v>-22.848285094850979</v>
      </c>
      <c r="D366" s="9">
        <f>Таблица35[[#This Row],[Цена нефти Brent (x)]]-$J$2</f>
        <v>28.222303523035222</v>
      </c>
      <c r="E366" s="9">
        <f>Таблица35[[#This Row],[Yi-Ymean]]*Таблица35[[#This Row],[Xi-Xmean]]</f>
        <v>-644.83123692772597</v>
      </c>
      <c r="F366" s="9">
        <f>Таблица35[[#This Row],[Xi-Xmean]]^2</f>
        <v>796.49841614632635</v>
      </c>
      <c r="G366" s="19">
        <f>$J$5+$J$4*Таблица35[[#This Row],[Цена нефти Brent (x)]]+$J$6</f>
        <v>58.319078730644719</v>
      </c>
      <c r="H366" s="19">
        <f>(Таблица35[[#This Row],[Цена USD_RUB (y)]]-Таблица35[[#This Row],[Оценка Y]])^2</f>
        <v>268.25784123592757</v>
      </c>
    </row>
    <row r="367" spans="1:8" x14ac:dyDescent="0.35">
      <c r="A367" s="9">
        <v>40.652299999999997</v>
      </c>
      <c r="B367" s="9">
        <v>86.16</v>
      </c>
      <c r="C367" s="9">
        <f>Таблица35[[#This Row],[Цена USD_RUB (y)]]-$J$1</f>
        <v>-24.136485094850983</v>
      </c>
      <c r="D367" s="9">
        <f>Таблица35[[#This Row],[Цена нефти Brent (x)]]-$J$2</f>
        <v>28.252303523035224</v>
      </c>
      <c r="E367" s="9">
        <f>Таблица35[[#This Row],[Yi-Ymean]]*Таблица35[[#This Row],[Xi-Xmean]]</f>
        <v>-681.91130287894555</v>
      </c>
      <c r="F367" s="9">
        <f>Таблица35[[#This Row],[Xi-Xmean]]^2</f>
        <v>798.19265435770853</v>
      </c>
      <c r="G367" s="19">
        <f>$J$5+$J$4*Таблица35[[#This Row],[Цена нефти Brent (x)]]+$J$6</f>
        <v>58.312201503533622</v>
      </c>
      <c r="H367" s="19">
        <f>(Таблица35[[#This Row],[Цена USD_RUB (y)]]-Таблица35[[#This Row],[Оценка Y]])^2</f>
        <v>311.87212111450918</v>
      </c>
    </row>
    <row r="368" spans="1:8" x14ac:dyDescent="0.35">
      <c r="A368" s="9">
        <v>40.375999999999998</v>
      </c>
      <c r="B368" s="9">
        <v>90.21</v>
      </c>
      <c r="C368" s="9">
        <f>Таблица35[[#This Row],[Цена USD_RUB (y)]]-$J$1</f>
        <v>-24.412785094850982</v>
      </c>
      <c r="D368" s="9">
        <f>Таблица35[[#This Row],[Цена нефти Brent (x)]]-$J$2</f>
        <v>32.302303523035221</v>
      </c>
      <c r="E368" s="9">
        <f>Таблица35[[#This Row],[Yi-Ymean]]*Таблица35[[#This Row],[Xi-Xmean]]</f>
        <v>-788.58919397650664</v>
      </c>
      <c r="F368" s="9">
        <f>Таблица35[[#This Row],[Xi-Xmean]]^2</f>
        <v>1043.4388128942937</v>
      </c>
      <c r="G368" s="19">
        <f>$J$5+$J$4*Таблица35[[#This Row],[Цена нефти Brent (x)]]+$J$6</f>
        <v>57.383775843535716</v>
      </c>
      <c r="H368" s="19">
        <f>(Таблица35[[#This Row],[Цена USD_RUB (y)]]-Таблица35[[#This Row],[Оценка Y]])^2</f>
        <v>289.26443914395713</v>
      </c>
    </row>
    <row r="369" spans="1:8" x14ac:dyDescent="0.35">
      <c r="A369" s="9">
        <v>39.938600000000001</v>
      </c>
      <c r="B369" s="9">
        <v>92.31</v>
      </c>
      <c r="C369" s="9">
        <f>Таблица35[[#This Row],[Цена USD_RUB (y)]]-$J$1</f>
        <v>-24.850185094850978</v>
      </c>
      <c r="D369" s="9">
        <f>Таблица35[[#This Row],[Цена нефти Brent (x)]]-$J$2</f>
        <v>34.402303523035229</v>
      </c>
      <c r="E369" s="9">
        <f>Таблица35[[#This Row],[Yi-Ymean]]*Таблица35[[#This Row],[Xi-Xmean]]</f>
        <v>-854.90361023666935</v>
      </c>
      <c r="F369" s="9">
        <f>Таблица35[[#This Row],[Xi-Xmean]]^2</f>
        <v>1183.5184876910421</v>
      </c>
      <c r="G369" s="19">
        <f>$J$5+$J$4*Таблица35[[#This Row],[Цена нефти Brent (x)]]+$J$6</f>
        <v>56.902369945759013</v>
      </c>
      <c r="H369" s="19">
        <f>(Таблица35[[#This Row],[Цена USD_RUB (y)]]-Таблица35[[#This Row],[Оценка Y]])^2</f>
        <v>287.76949077263669</v>
      </c>
    </row>
    <row r="370" spans="1:8" x14ac:dyDescent="0.35">
      <c r="A370" s="9">
        <v>39.112299999999998</v>
      </c>
      <c r="B370" s="9">
        <v>97</v>
      </c>
      <c r="C370" s="9">
        <f>Таблица35[[#This Row],[Цена USD_RUB (y)]]-$J$1</f>
        <v>-25.676485094850982</v>
      </c>
      <c r="D370" s="9">
        <f>Таблица35[[#This Row],[Цена нефти Brent (x)]]-$J$2</f>
        <v>39.092303523035227</v>
      </c>
      <c r="E370" s="9">
        <f>Таблица35[[#This Row],[Yi-Ymean]]*Таблица35[[#This Row],[Xi-Xmean]]</f>
        <v>-1003.7529487326045</v>
      </c>
      <c r="F370" s="9">
        <f>Таблица35[[#This Row],[Xi-Xmean]]^2</f>
        <v>1528.2081947371123</v>
      </c>
      <c r="G370" s="19">
        <f>$J$5+$J$4*Таблица35[[#This Row],[Цена нефти Brent (x)]]+$J$6</f>
        <v>55.82723010739106</v>
      </c>
      <c r="H370" s="19">
        <f>(Таблица35[[#This Row],[Цена USD_RUB (y)]]-Таблица35[[#This Row],[Оценка Y]])^2</f>
        <v>279.38888849496817</v>
      </c>
    </row>
    <row r="371" spans="1:8" x14ac:dyDescent="0.35">
      <c r="A371" s="17"/>
      <c r="B371" s="17"/>
      <c r="C371" s="18">
        <f>SUM(Таблица35[Yi-Ymean])</f>
        <v>-1.113420466936077E-11</v>
      </c>
      <c r="D371" s="18">
        <f>SUM(Таблица35[Xi-Xmean])</f>
        <v>-1.8332002582610585E-12</v>
      </c>
      <c r="E371" s="18">
        <f>SUM(Таблица35[(Yi-Ymean)(Xi-Xmean)])</f>
        <v>-14595.909904669372</v>
      </c>
      <c r="F371" s="18">
        <f>SUM(Таблица35[(Xi-Xmean)^2])</f>
        <v>63670.61754200545</v>
      </c>
      <c r="G371" s="18"/>
      <c r="H371" s="18">
        <f>SUM(Таблица35[Ошибка Е^2])</f>
        <v>16904.438004071308</v>
      </c>
    </row>
  </sheetData>
  <mergeCells count="1">
    <mergeCell ref="K1:M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zoomScale="80" zoomScaleNormal="80" workbookViewId="0">
      <selection activeCell="U9" sqref="U9"/>
    </sheetView>
  </sheetViews>
  <sheetFormatPr defaultRowHeight="14.5" x14ac:dyDescent="0.35"/>
  <cols>
    <col min="1" max="2" width="8.7265625" style="1"/>
    <col min="5" max="5" width="9.81640625" customWidth="1"/>
    <col min="6" max="6" width="8.6328125" customWidth="1"/>
    <col min="7" max="7" width="14.54296875" customWidth="1"/>
    <col min="8" max="8" width="14.1796875" customWidth="1"/>
    <col min="9" max="9" width="14.26953125" bestFit="1" customWidth="1"/>
    <col min="10" max="10" width="18.453125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1">
        <v>1.33</v>
      </c>
      <c r="B2" s="1">
        <v>0.92</v>
      </c>
      <c r="C2" s="1">
        <f>Таблица1[[#This Row],[X]]^2</f>
        <v>1.7689000000000001</v>
      </c>
      <c r="D2" s="1">
        <f>Таблица1[[#This Row],[Y]]^2</f>
        <v>0.84640000000000004</v>
      </c>
      <c r="E2" s="1">
        <f>Таблица1[[#This Row],[X]]*Таблица1[[#This Row],[Y]]</f>
        <v>1.2236</v>
      </c>
      <c r="F2" s="1">
        <f>Таблица1[[#This Row],[X]]-AVERAGE(Таблица1[X])</f>
        <v>-9.9156666666666649</v>
      </c>
      <c r="G2" s="1">
        <f>Таблица1[[#This Row],[Y]]-AVERAGE(Таблица1[Y])</f>
        <v>-7.0803333333333338</v>
      </c>
      <c r="H2" s="1">
        <f>Таблица1[[#This Row],[Xi-Xср]]^2</f>
        <v>98.320445444444402</v>
      </c>
      <c r="I2" s="1">
        <f>Таблица1[[#This Row],[Yi-Yср]]^2</f>
        <v>50.131120111111116</v>
      </c>
      <c r="J2" s="1">
        <f>Таблица1[[#This Row],[Xi-Xср]]*Таблица1[[#This Row],[Yi-Yср]]</f>
        <v>70.206225222222216</v>
      </c>
    </row>
    <row r="3" spans="1:10" x14ac:dyDescent="0.35">
      <c r="A3" s="1">
        <v>1.55</v>
      </c>
      <c r="B3" s="1">
        <v>5.05</v>
      </c>
      <c r="C3" s="1">
        <f>Таблица1[[#This Row],[X]]^2</f>
        <v>2.4025000000000003</v>
      </c>
      <c r="D3" s="1">
        <f>Таблица1[[#This Row],[Y]]^2</f>
        <v>25.502499999999998</v>
      </c>
      <c r="E3" s="1">
        <f>Таблица1[[#This Row],[X]]*Таблица1[[#This Row],[Y]]</f>
        <v>7.8274999999999997</v>
      </c>
      <c r="F3" s="1">
        <f>Таблица1[[#This Row],[X]]-AVERAGE(Таблица1[X])</f>
        <v>-9.6956666666666642</v>
      </c>
      <c r="G3" s="1">
        <f>Таблица1[[#This Row],[Y]]-AVERAGE(Таблица1[Y])</f>
        <v>-2.9503333333333339</v>
      </c>
      <c r="H3" s="1">
        <f>Таблица1[[#This Row],[Xi-Xср]]^2</f>
        <v>94.005952111111057</v>
      </c>
      <c r="I3" s="1">
        <f>Таблица1[[#This Row],[Yi-Yср]]^2</f>
        <v>8.7044667777777818</v>
      </c>
      <c r="J3" s="1">
        <f>Таблица1[[#This Row],[Xi-Xср]]*Таблица1[[#This Row],[Yi-Yср]]</f>
        <v>28.605448555555554</v>
      </c>
    </row>
    <row r="4" spans="1:10" x14ac:dyDescent="0.35">
      <c r="A4" s="1">
        <v>10.61</v>
      </c>
      <c r="B4" s="1">
        <v>4.18</v>
      </c>
      <c r="C4" s="1">
        <f>Таблица1[[#This Row],[X]]^2</f>
        <v>112.57209999999999</v>
      </c>
      <c r="D4" s="1">
        <f>Таблица1[[#This Row],[Y]]^2</f>
        <v>17.472399999999997</v>
      </c>
      <c r="E4" s="1">
        <f>Таблица1[[#This Row],[X]]*Таблица1[[#This Row],[Y]]</f>
        <v>44.349799999999995</v>
      </c>
      <c r="F4" s="1">
        <f>Таблица1[[#This Row],[X]]-AVERAGE(Таблица1[X])</f>
        <v>-0.63566666666666549</v>
      </c>
      <c r="G4" s="1">
        <f>Таблица1[[#This Row],[Y]]-AVERAGE(Таблица1[Y])</f>
        <v>-3.820333333333334</v>
      </c>
      <c r="H4" s="1">
        <f>Таблица1[[#This Row],[Xi-Xср]]^2</f>
        <v>0.40407211111110963</v>
      </c>
      <c r="I4" s="1">
        <f>Таблица1[[#This Row],[Yi-Yср]]^2</f>
        <v>14.594946777777784</v>
      </c>
      <c r="J4" s="1">
        <f>Таблица1[[#This Row],[Xi-Xср]]*Таблица1[[#This Row],[Yi-Yср]]</f>
        <v>2.4284585555555513</v>
      </c>
    </row>
    <row r="5" spans="1:10" x14ac:dyDescent="0.35">
      <c r="A5" s="1">
        <v>5.92</v>
      </c>
      <c r="B5" s="1">
        <v>3.55</v>
      </c>
      <c r="C5" s="1">
        <f>Таблица1[[#This Row],[X]]^2</f>
        <v>35.046399999999998</v>
      </c>
      <c r="D5" s="1">
        <f>Таблица1[[#This Row],[Y]]^2</f>
        <v>12.602499999999999</v>
      </c>
      <c r="E5" s="1">
        <f>Таблица1[[#This Row],[X]]*Таблица1[[#This Row],[Y]]</f>
        <v>21.015999999999998</v>
      </c>
      <c r="F5" s="1">
        <f>Таблица1[[#This Row],[X]]-AVERAGE(Таблица1[X])</f>
        <v>-5.325666666666665</v>
      </c>
      <c r="G5" s="1">
        <f>Таблица1[[#This Row],[Y]]-AVERAGE(Таблица1[Y])</f>
        <v>-4.4503333333333339</v>
      </c>
      <c r="H5" s="1">
        <f>Таблица1[[#This Row],[Xi-Xср]]^2</f>
        <v>28.362725444444425</v>
      </c>
      <c r="I5" s="1">
        <f>Таблица1[[#This Row],[Yi-Yср]]^2</f>
        <v>19.805466777777784</v>
      </c>
      <c r="J5" s="1">
        <f>Таблица1[[#This Row],[Xi-Xср]]*Таблица1[[#This Row],[Yi-Yср]]</f>
        <v>23.700991888888886</v>
      </c>
    </row>
    <row r="6" spans="1:10" x14ac:dyDescent="0.35">
      <c r="A6" s="1">
        <v>2.77</v>
      </c>
      <c r="B6" s="1">
        <v>3.88</v>
      </c>
      <c r="C6" s="1">
        <f>Таблица1[[#This Row],[X]]^2</f>
        <v>7.6729000000000003</v>
      </c>
      <c r="D6" s="1">
        <f>Таблица1[[#This Row],[Y]]^2</f>
        <v>15.054399999999999</v>
      </c>
      <c r="E6" s="1">
        <f>Таблица1[[#This Row],[X]]*Таблица1[[#This Row],[Y]]</f>
        <v>10.7476</v>
      </c>
      <c r="F6" s="1">
        <f>Таблица1[[#This Row],[X]]-AVERAGE(Таблица1[X])</f>
        <v>-8.4756666666666653</v>
      </c>
      <c r="G6" s="1">
        <f>Таблица1[[#This Row],[Y]]-AVERAGE(Таблица1[Y])</f>
        <v>-4.1203333333333338</v>
      </c>
      <c r="H6" s="1">
        <f>Таблица1[[#This Row],[Xi-Xср]]^2</f>
        <v>71.836925444444418</v>
      </c>
      <c r="I6" s="1">
        <f>Таблица1[[#This Row],[Yi-Yср]]^2</f>
        <v>16.977146777777783</v>
      </c>
      <c r="J6" s="1">
        <f>Таблица1[[#This Row],[Xi-Xср]]*Таблица1[[#This Row],[Yi-Yср]]</f>
        <v>34.922571888888889</v>
      </c>
    </row>
    <row r="7" spans="1:10" x14ac:dyDescent="0.35">
      <c r="A7" s="1">
        <v>20.62</v>
      </c>
      <c r="B7" s="1">
        <v>13.78</v>
      </c>
      <c r="C7" s="1">
        <f>Таблица1[[#This Row],[X]]^2</f>
        <v>425.18440000000004</v>
      </c>
      <c r="D7" s="1">
        <f>Таблица1[[#This Row],[Y]]^2</f>
        <v>189.88839999999999</v>
      </c>
      <c r="E7" s="1">
        <f>Таблица1[[#This Row],[X]]*Таблица1[[#This Row],[Y]]</f>
        <v>284.14359999999999</v>
      </c>
      <c r="F7" s="1">
        <f>Таблица1[[#This Row],[X]]-AVERAGE(Таблица1[X])</f>
        <v>9.3743333333333361</v>
      </c>
      <c r="G7" s="1">
        <f>Таблица1[[#This Row],[Y]]-AVERAGE(Таблица1[Y])</f>
        <v>5.7796666666666656</v>
      </c>
      <c r="H7" s="1">
        <f>Таблица1[[#This Row],[Xi-Xср]]^2</f>
        <v>87.878125444444493</v>
      </c>
      <c r="I7" s="1">
        <f>Таблица1[[#This Row],[Yi-Yср]]^2</f>
        <v>33.404546777777767</v>
      </c>
      <c r="J7" s="1">
        <f>Таблица1[[#This Row],[Xi-Xср]]*Таблица1[[#This Row],[Yi-Yср]]</f>
        <v>54.180521888888897</v>
      </c>
    </row>
    <row r="8" spans="1:10" x14ac:dyDescent="0.35">
      <c r="A8" s="1">
        <v>5.03</v>
      </c>
      <c r="B8" s="1">
        <v>8.6199999999999992</v>
      </c>
      <c r="C8" s="1">
        <f>Таблица1[[#This Row],[X]]^2</f>
        <v>25.300900000000002</v>
      </c>
      <c r="D8" s="1">
        <f>Таблица1[[#This Row],[Y]]^2</f>
        <v>74.304399999999987</v>
      </c>
      <c r="E8" s="1">
        <f>Таблица1[[#This Row],[X]]*Таблица1[[#This Row],[Y]]</f>
        <v>43.358599999999996</v>
      </c>
      <c r="F8" s="1">
        <f>Таблица1[[#This Row],[X]]-AVERAGE(Таблица1[X])</f>
        <v>-6.2156666666666647</v>
      </c>
      <c r="G8" s="1">
        <f>Таблица1[[#This Row],[Y]]-AVERAGE(Таблица1[Y])</f>
        <v>0.61966666666666548</v>
      </c>
      <c r="H8" s="1">
        <f>Таблица1[[#This Row],[Xi-Xср]]^2</f>
        <v>38.634512111111086</v>
      </c>
      <c r="I8" s="1">
        <f>Таблица1[[#This Row],[Yi-Yср]]^2</f>
        <v>0.38398677777777629</v>
      </c>
      <c r="J8" s="1">
        <f>Таблица1[[#This Row],[Xi-Xср]]*Таблица1[[#This Row],[Yi-Yср]]</f>
        <v>-3.8516414444444358</v>
      </c>
    </row>
    <row r="9" spans="1:10" x14ac:dyDescent="0.35">
      <c r="A9" s="1">
        <v>16.73</v>
      </c>
      <c r="B9" s="1">
        <v>7.12</v>
      </c>
      <c r="C9" s="1">
        <f>Таблица1[[#This Row],[X]]^2</f>
        <v>279.8929</v>
      </c>
      <c r="D9" s="1">
        <f>Таблица1[[#This Row],[Y]]^2</f>
        <v>50.694400000000002</v>
      </c>
      <c r="E9" s="1">
        <f>Таблица1[[#This Row],[X]]*Таблица1[[#This Row],[Y]]</f>
        <v>119.11760000000001</v>
      </c>
      <c r="F9" s="1">
        <f>Таблица1[[#This Row],[X]]-AVERAGE(Таблица1[X])</f>
        <v>5.4843333333333355</v>
      </c>
      <c r="G9" s="1">
        <f>Таблица1[[#This Row],[Y]]-AVERAGE(Таблица1[Y])</f>
        <v>-0.88033333333333363</v>
      </c>
      <c r="H9" s="1">
        <f>Таблица1[[#This Row],[Xi-Xср]]^2</f>
        <v>30.077912111111136</v>
      </c>
      <c r="I9" s="1">
        <f>Таблица1[[#This Row],[Yi-Yср]]^2</f>
        <v>0.77498677777777836</v>
      </c>
      <c r="J9" s="1">
        <f>Таблица1[[#This Row],[Xi-Xср]]*Таблица1[[#This Row],[Yi-Yср]]</f>
        <v>-4.8280414444444482</v>
      </c>
    </row>
    <row r="10" spans="1:10" x14ac:dyDescent="0.35">
      <c r="A10" s="1">
        <v>14.7</v>
      </c>
      <c r="B10" s="1">
        <v>10.89</v>
      </c>
      <c r="C10" s="1">
        <f>Таблица1[[#This Row],[X]]^2</f>
        <v>216.08999999999997</v>
      </c>
      <c r="D10" s="1">
        <f>Таблица1[[#This Row],[Y]]^2</f>
        <v>118.59210000000002</v>
      </c>
      <c r="E10" s="1">
        <f>Таблица1[[#This Row],[X]]*Таблица1[[#This Row],[Y]]</f>
        <v>160.083</v>
      </c>
      <c r="F10" s="1">
        <f>Таблица1[[#This Row],[X]]-AVERAGE(Таблица1[X])</f>
        <v>3.4543333333333344</v>
      </c>
      <c r="G10" s="1">
        <f>Таблица1[[#This Row],[Y]]-AVERAGE(Таблица1[Y])</f>
        <v>2.8896666666666668</v>
      </c>
      <c r="H10" s="1">
        <f>Таблица1[[#This Row],[Xi-Xср]]^2</f>
        <v>11.932418777777785</v>
      </c>
      <c r="I10" s="1">
        <f>Таблица1[[#This Row],[Yi-Yср]]^2</f>
        <v>8.3501734444444455</v>
      </c>
      <c r="J10" s="1">
        <f>Таблица1[[#This Row],[Xi-Xср]]*Таблица1[[#This Row],[Yi-Yср]]</f>
        <v>9.9818718888888931</v>
      </c>
    </row>
    <row r="11" spans="1:10" x14ac:dyDescent="0.35">
      <c r="A11" s="1">
        <v>10.130000000000001</v>
      </c>
      <c r="B11" s="1">
        <v>7.16</v>
      </c>
      <c r="C11" s="1">
        <f>Таблица1[[#This Row],[X]]^2</f>
        <v>102.61690000000002</v>
      </c>
      <c r="D11" s="1">
        <f>Таблица1[[#This Row],[Y]]^2</f>
        <v>51.265599999999999</v>
      </c>
      <c r="E11" s="1">
        <f>Таблица1[[#This Row],[X]]*Таблица1[[#This Row],[Y]]</f>
        <v>72.530800000000013</v>
      </c>
      <c r="F11" s="1">
        <f>Таблица1[[#This Row],[X]]-AVERAGE(Таблица1[X])</f>
        <v>-1.1156666666666641</v>
      </c>
      <c r="G11" s="1">
        <f>Таблица1[[#This Row],[Y]]-AVERAGE(Таблица1[Y])</f>
        <v>-0.8403333333333336</v>
      </c>
      <c r="H11" s="1">
        <f>Таблица1[[#This Row],[Xi-Xср]]^2</f>
        <v>1.2447121111111055</v>
      </c>
      <c r="I11" s="1">
        <f>Таблица1[[#This Row],[Yi-Yср]]^2</f>
        <v>0.70616011111111154</v>
      </c>
      <c r="J11" s="1">
        <f>Таблица1[[#This Row],[Xi-Xср]]*Таблица1[[#This Row],[Yi-Yср]]</f>
        <v>0.93753188888888705</v>
      </c>
    </row>
    <row r="12" spans="1:10" x14ac:dyDescent="0.35">
      <c r="A12" s="1">
        <v>13.46</v>
      </c>
      <c r="B12" s="1">
        <v>6.84</v>
      </c>
      <c r="C12" s="1">
        <f>Таблица1[[#This Row],[X]]^2</f>
        <v>181.17160000000001</v>
      </c>
      <c r="D12" s="1">
        <f>Таблица1[[#This Row],[Y]]^2</f>
        <v>46.785599999999995</v>
      </c>
      <c r="E12" s="1">
        <f>Таблица1[[#This Row],[X]]*Таблица1[[#This Row],[Y]]</f>
        <v>92.066400000000002</v>
      </c>
      <c r="F12" s="1">
        <f>Таблица1[[#This Row],[X]]-AVERAGE(Таблица1[X])</f>
        <v>2.2143333333333359</v>
      </c>
      <c r="G12" s="1">
        <f>Таблица1[[#This Row],[Y]]-AVERAGE(Таблица1[Y])</f>
        <v>-1.1603333333333339</v>
      </c>
      <c r="H12" s="1">
        <f>Таблица1[[#This Row],[Xi-Xср]]^2</f>
        <v>4.9032721111111224</v>
      </c>
      <c r="I12" s="1">
        <f>Таблица1[[#This Row],[Yi-Yср]]^2</f>
        <v>1.3463734444444457</v>
      </c>
      <c r="J12" s="1">
        <f>Таблица1[[#This Row],[Xi-Xср]]*Таблица1[[#This Row],[Yi-Yср]]</f>
        <v>-2.5693647777777819</v>
      </c>
    </row>
    <row r="13" spans="1:10" x14ac:dyDescent="0.35">
      <c r="A13" s="1">
        <v>9.25</v>
      </c>
      <c r="B13" s="1">
        <v>11.54</v>
      </c>
      <c r="C13" s="1">
        <f>Таблица1[[#This Row],[X]]^2</f>
        <v>85.5625</v>
      </c>
      <c r="D13" s="1">
        <f>Таблица1[[#This Row],[Y]]^2</f>
        <v>133.17159999999998</v>
      </c>
      <c r="E13" s="1">
        <f>Таблица1[[#This Row],[X]]*Таблица1[[#This Row],[Y]]</f>
        <v>106.74499999999999</v>
      </c>
      <c r="F13" s="1">
        <f>Таблица1[[#This Row],[X]]-AVERAGE(Таблица1[X])</f>
        <v>-1.9956666666666649</v>
      </c>
      <c r="G13" s="1">
        <f>Таблица1[[#This Row],[Y]]-AVERAGE(Таблица1[Y])</f>
        <v>3.5396666666666654</v>
      </c>
      <c r="H13" s="1">
        <f>Таблица1[[#This Row],[Xi-Xср]]^2</f>
        <v>3.9826854444444373</v>
      </c>
      <c r="I13" s="1">
        <f>Таблица1[[#This Row],[Yi-Yср]]^2</f>
        <v>12.529240111111102</v>
      </c>
      <c r="J13" s="1">
        <f>Таблица1[[#This Row],[Xi-Xср]]*Таблица1[[#This Row],[Yi-Yср]]</f>
        <v>-7.0639947777777694</v>
      </c>
    </row>
    <row r="14" spans="1:10" x14ac:dyDescent="0.35">
      <c r="A14" s="1">
        <v>20.94</v>
      </c>
      <c r="B14" s="1">
        <v>9.7899999999999991</v>
      </c>
      <c r="C14" s="1">
        <f>Таблица1[[#This Row],[X]]^2</f>
        <v>438.48360000000008</v>
      </c>
      <c r="D14" s="1">
        <f>Таблица1[[#This Row],[Y]]^2</f>
        <v>95.844099999999983</v>
      </c>
      <c r="E14" s="1">
        <f>Таблица1[[#This Row],[X]]*Таблица1[[#This Row],[Y]]</f>
        <v>205.0026</v>
      </c>
      <c r="F14" s="1">
        <f>Таблица1[[#This Row],[X]]-AVERAGE(Таблица1[X])</f>
        <v>9.6943333333333364</v>
      </c>
      <c r="G14" s="1">
        <f>Таблица1[[#This Row],[Y]]-AVERAGE(Таблица1[Y])</f>
        <v>1.7896666666666654</v>
      </c>
      <c r="H14" s="1">
        <f>Таблица1[[#This Row],[Xi-Xср]]^2</f>
        <v>93.98009877777784</v>
      </c>
      <c r="I14" s="1">
        <f>Таблица1[[#This Row],[Yi-Yср]]^2</f>
        <v>3.2029067777777733</v>
      </c>
      <c r="J14" s="1">
        <f>Таблица1[[#This Row],[Xi-Xср]]*Таблица1[[#This Row],[Yi-Yср]]</f>
        <v>17.349625222222215</v>
      </c>
    </row>
    <row r="15" spans="1:10" x14ac:dyDescent="0.35">
      <c r="A15" s="1">
        <v>15.55</v>
      </c>
      <c r="B15" s="1">
        <v>3.76</v>
      </c>
      <c r="C15" s="1">
        <f>Таблица1[[#This Row],[X]]^2</f>
        <v>241.80250000000001</v>
      </c>
      <c r="D15" s="1">
        <f>Таблица1[[#This Row],[Y]]^2</f>
        <v>14.137599999999999</v>
      </c>
      <c r="E15" s="1">
        <f>Таблица1[[#This Row],[X]]*Таблица1[[#This Row],[Y]]</f>
        <v>58.467999999999996</v>
      </c>
      <c r="F15" s="1">
        <f>Таблица1[[#This Row],[X]]-AVERAGE(Таблица1[X])</f>
        <v>4.3043333333333358</v>
      </c>
      <c r="G15" s="1">
        <f>Таблица1[[#This Row],[Y]]-AVERAGE(Таблица1[Y])</f>
        <v>-4.240333333333334</v>
      </c>
      <c r="H15" s="1">
        <f>Таблица1[[#This Row],[Xi-Xср]]^2</f>
        <v>18.527285444444466</v>
      </c>
      <c r="I15" s="1">
        <f>Таблица1[[#This Row],[Yi-Yср]]^2</f>
        <v>17.980426777777783</v>
      </c>
      <c r="J15" s="1">
        <f>Таблица1[[#This Row],[Xi-Xср]]*Таблица1[[#This Row],[Yi-Yср]]</f>
        <v>-18.251808111111124</v>
      </c>
    </row>
    <row r="16" spans="1:10" x14ac:dyDescent="0.35">
      <c r="A16" s="1">
        <v>13.57</v>
      </c>
      <c r="B16" s="1">
        <v>14.11</v>
      </c>
      <c r="C16" s="1">
        <f>Таблица1[[#This Row],[X]]^2</f>
        <v>184.14490000000001</v>
      </c>
      <c r="D16" s="1">
        <f>Таблица1[[#This Row],[Y]]^2</f>
        <v>199.09209999999999</v>
      </c>
      <c r="E16" s="1">
        <f>Таблица1[[#This Row],[X]]*Таблица1[[#This Row],[Y]]</f>
        <v>191.4727</v>
      </c>
      <c r="F16" s="1">
        <f>Таблица1[[#This Row],[X]]-AVERAGE(Таблица1[X])</f>
        <v>2.3243333333333354</v>
      </c>
      <c r="G16" s="1">
        <f>Таблица1[[#This Row],[Y]]-AVERAGE(Таблица1[Y])</f>
        <v>6.1096666666666657</v>
      </c>
      <c r="H16" s="1">
        <f>Таблица1[[#This Row],[Xi-Xср]]^2</f>
        <v>5.4025254444444535</v>
      </c>
      <c r="I16" s="1">
        <f>Таблица1[[#This Row],[Yi-Yср]]^2</f>
        <v>37.328026777777765</v>
      </c>
      <c r="J16" s="1">
        <f>Таблица1[[#This Row],[Xi-Xср]]*Таблица1[[#This Row],[Yi-Yср]]</f>
        <v>14.200901888888898</v>
      </c>
    </row>
    <row r="17" spans="1:17" x14ac:dyDescent="0.35">
      <c r="A17" s="1">
        <v>19.399999999999999</v>
      </c>
      <c r="B17" s="1">
        <v>11.45</v>
      </c>
      <c r="C17" s="1">
        <f>Таблица1[[#This Row],[X]]^2</f>
        <v>376.35999999999996</v>
      </c>
      <c r="D17" s="1">
        <f>Таблица1[[#This Row],[Y]]^2</f>
        <v>131.10249999999999</v>
      </c>
      <c r="E17" s="1">
        <f>Таблица1[[#This Row],[X]]*Таблица1[[#This Row],[Y]]</f>
        <v>222.12999999999997</v>
      </c>
      <c r="F17" s="1">
        <f>Таблица1[[#This Row],[X]]-AVERAGE(Таблица1[X])</f>
        <v>8.1543333333333337</v>
      </c>
      <c r="G17" s="1">
        <f>Таблица1[[#This Row],[Y]]-AVERAGE(Таблица1[Y])</f>
        <v>3.4496666666666655</v>
      </c>
      <c r="H17" s="1">
        <f>Таблица1[[#This Row],[Xi-Xср]]^2</f>
        <v>66.493152111111115</v>
      </c>
      <c r="I17" s="1">
        <f>Таблица1[[#This Row],[Yi-Yср]]^2</f>
        <v>11.900200111111104</v>
      </c>
      <c r="J17" s="1">
        <f>Таблица1[[#This Row],[Xi-Xср]]*Таблица1[[#This Row],[Yi-Yср]]</f>
        <v>28.12973188888888</v>
      </c>
    </row>
    <row r="18" spans="1:17" x14ac:dyDescent="0.35">
      <c r="A18" s="1">
        <v>16.57</v>
      </c>
      <c r="B18" s="1">
        <v>9.73</v>
      </c>
      <c r="C18" s="1">
        <f>Таблица1[[#This Row],[X]]^2</f>
        <v>274.56490000000002</v>
      </c>
      <c r="D18" s="1">
        <f>Таблица1[[#This Row],[Y]]^2</f>
        <v>94.672900000000013</v>
      </c>
      <c r="E18" s="1">
        <f>Таблица1[[#This Row],[X]]*Таблица1[[#This Row],[Y]]</f>
        <v>161.2261</v>
      </c>
      <c r="F18" s="1">
        <f>Таблица1[[#This Row],[X]]-AVERAGE(Таблица1[X])</f>
        <v>5.3243333333333354</v>
      </c>
      <c r="G18" s="1">
        <f>Таблица1[[#This Row],[Y]]-AVERAGE(Таблица1[Y])</f>
        <v>1.7296666666666667</v>
      </c>
      <c r="H18" s="1">
        <f>Таблица1[[#This Row],[Xi-Xср]]^2</f>
        <v>28.348525444444466</v>
      </c>
      <c r="I18" s="1">
        <f>Таблица1[[#This Row],[Yi-Yср]]^2</f>
        <v>2.9917467777777778</v>
      </c>
      <c r="J18" s="1">
        <f>Таблица1[[#This Row],[Xi-Xср]]*Таблица1[[#This Row],[Yi-Yср]]</f>
        <v>9.2093218888888924</v>
      </c>
    </row>
    <row r="19" spans="1:17" x14ac:dyDescent="0.35">
      <c r="A19" s="1">
        <v>16</v>
      </c>
      <c r="B19" s="1">
        <v>8.98</v>
      </c>
      <c r="C19" s="1">
        <f>Таблица1[[#This Row],[X]]^2</f>
        <v>256</v>
      </c>
      <c r="D19" s="1">
        <f>Таблица1[[#This Row],[Y]]^2</f>
        <v>80.640400000000014</v>
      </c>
      <c r="E19" s="1">
        <f>Таблица1[[#This Row],[X]]*Таблица1[[#This Row],[Y]]</f>
        <v>143.68</v>
      </c>
      <c r="F19" s="1">
        <f>Таблица1[[#This Row],[X]]-AVERAGE(Таблица1[X])</f>
        <v>4.7543333333333351</v>
      </c>
      <c r="G19" s="1">
        <f>Таблица1[[#This Row],[Y]]-AVERAGE(Таблица1[Y])</f>
        <v>0.97966666666666669</v>
      </c>
      <c r="H19" s="1">
        <f>Таблица1[[#This Row],[Xi-Xср]]^2</f>
        <v>22.603685444444462</v>
      </c>
      <c r="I19" s="1">
        <f>Таблица1[[#This Row],[Yi-Yср]]^2</f>
        <v>0.95974677777777784</v>
      </c>
      <c r="J19" s="1">
        <f>Таблица1[[#This Row],[Xi-Xср]]*Таблица1[[#This Row],[Yi-Yср]]</f>
        <v>4.6576618888888905</v>
      </c>
    </row>
    <row r="20" spans="1:17" x14ac:dyDescent="0.35">
      <c r="A20" s="1">
        <v>11.42</v>
      </c>
      <c r="B20" s="1">
        <v>9.11</v>
      </c>
      <c r="C20" s="1">
        <f>Таблица1[[#This Row],[X]]^2</f>
        <v>130.41640000000001</v>
      </c>
      <c r="D20" s="1">
        <f>Таблица1[[#This Row],[Y]]^2</f>
        <v>82.992099999999994</v>
      </c>
      <c r="E20" s="1">
        <f>Таблица1[[#This Row],[X]]*Таблица1[[#This Row],[Y]]</f>
        <v>104.03619999999999</v>
      </c>
      <c r="F20" s="1">
        <f>Таблица1[[#This Row],[X]]-AVERAGE(Таблица1[X])</f>
        <v>0.17433333333333501</v>
      </c>
      <c r="G20" s="1">
        <f>Таблица1[[#This Row],[Y]]-AVERAGE(Таблица1[Y])</f>
        <v>1.1096666666666657</v>
      </c>
      <c r="H20" s="1">
        <f>Таблица1[[#This Row],[Xi-Xср]]^2</f>
        <v>3.0392111111111696E-2</v>
      </c>
      <c r="I20" s="1">
        <f>Таблица1[[#This Row],[Yi-Yср]]^2</f>
        <v>1.231360111111109</v>
      </c>
      <c r="J20" s="1">
        <f>Таблица1[[#This Row],[Xi-Xср]]*Таблица1[[#This Row],[Yi-Yср]]</f>
        <v>0.19345188888889056</v>
      </c>
    </row>
    <row r="21" spans="1:17" x14ac:dyDescent="0.35">
      <c r="A21" s="1">
        <v>9.19</v>
      </c>
      <c r="B21" s="1">
        <v>4.54</v>
      </c>
      <c r="C21" s="1">
        <f>Таблица1[[#This Row],[X]]^2</f>
        <v>84.456099999999992</v>
      </c>
      <c r="D21" s="1">
        <f>Таблица1[[#This Row],[Y]]^2</f>
        <v>20.611599999999999</v>
      </c>
      <c r="E21" s="1">
        <f>Таблица1[[#This Row],[X]]*Таблица1[[#This Row],[Y]]</f>
        <v>41.7226</v>
      </c>
      <c r="F21" s="1">
        <f>Таблица1[[#This Row],[X]]-AVERAGE(Таблица1[X])</f>
        <v>-2.0556666666666654</v>
      </c>
      <c r="G21" s="1">
        <f>Таблица1[[#This Row],[Y]]-AVERAGE(Таблица1[Y])</f>
        <v>-3.4603333333333337</v>
      </c>
      <c r="H21" s="1">
        <f>Таблица1[[#This Row],[Xi-Xср]]^2</f>
        <v>4.2257654444444395</v>
      </c>
      <c r="I21" s="1">
        <f>Таблица1[[#This Row],[Yi-Yср]]^2</f>
        <v>11.973906777777781</v>
      </c>
      <c r="J21" s="1">
        <f>Таблица1[[#This Row],[Xi-Xср]]*Таблица1[[#This Row],[Yi-Yср]]</f>
        <v>7.1132918888888854</v>
      </c>
    </row>
    <row r="22" spans="1:17" x14ac:dyDescent="0.35">
      <c r="A22" s="1">
        <v>3.71</v>
      </c>
      <c r="B22" s="1">
        <v>6.55</v>
      </c>
      <c r="C22" s="1">
        <f>Таблица1[[#This Row],[X]]^2</f>
        <v>13.764099999999999</v>
      </c>
      <c r="D22" s="1">
        <f>Таблица1[[#This Row],[Y]]^2</f>
        <v>42.902499999999996</v>
      </c>
      <c r="E22" s="1">
        <f>Таблица1[[#This Row],[X]]*Таблица1[[#This Row],[Y]]</f>
        <v>24.3005</v>
      </c>
      <c r="F22" s="1">
        <f>Таблица1[[#This Row],[X]]-AVERAGE(Таблица1[X])</f>
        <v>-7.535666666666665</v>
      </c>
      <c r="G22" s="1">
        <f>Таблица1[[#This Row],[Y]]-AVERAGE(Таблица1[Y])</f>
        <v>-1.4503333333333339</v>
      </c>
      <c r="H22" s="1">
        <f>Таблица1[[#This Row],[Xi-Xср]]^2</f>
        <v>56.786272111111089</v>
      </c>
      <c r="I22" s="1">
        <f>Таблица1[[#This Row],[Yi-Yср]]^2</f>
        <v>2.1034667777777796</v>
      </c>
      <c r="J22" s="1">
        <f>Таблица1[[#This Row],[Xi-Xср]]*Таблица1[[#This Row],[Yi-Yср]]</f>
        <v>10.929228555555557</v>
      </c>
    </row>
    <row r="23" spans="1:17" x14ac:dyDescent="0.35">
      <c r="A23" s="1">
        <v>3.2</v>
      </c>
      <c r="B23" s="1">
        <v>9.8800000000000008</v>
      </c>
      <c r="C23" s="1">
        <f>Таблица1[[#This Row],[X]]^2</f>
        <v>10.240000000000002</v>
      </c>
      <c r="D23" s="1">
        <f>Таблица1[[#This Row],[Y]]^2</f>
        <v>97.614400000000018</v>
      </c>
      <c r="E23" s="1">
        <f>Таблица1[[#This Row],[X]]*Таблица1[[#This Row],[Y]]</f>
        <v>31.616000000000003</v>
      </c>
      <c r="F23" s="1">
        <f>Таблица1[[#This Row],[X]]-AVERAGE(Таблица1[X])</f>
        <v>-8.0456666666666656</v>
      </c>
      <c r="G23" s="1">
        <f>Таблица1[[#This Row],[Y]]-AVERAGE(Таблица1[Y])</f>
        <v>1.879666666666667</v>
      </c>
      <c r="H23" s="1">
        <f>Таблица1[[#This Row],[Xi-Xср]]^2</f>
        <v>64.732752111111097</v>
      </c>
      <c r="I23" s="1">
        <f>Таблица1[[#This Row],[Yi-Yср]]^2</f>
        <v>3.533146777777779</v>
      </c>
      <c r="J23" s="1">
        <f>Таблица1[[#This Row],[Xi-Xср]]*Таблица1[[#This Row],[Yi-Yср]]</f>
        <v>-15.123171444444445</v>
      </c>
    </row>
    <row r="24" spans="1:17" x14ac:dyDescent="0.35">
      <c r="A24" s="1">
        <v>8.6300000000000008</v>
      </c>
      <c r="B24" s="1">
        <v>9.15</v>
      </c>
      <c r="C24" s="1">
        <f>Таблица1[[#This Row],[X]]^2</f>
        <v>74.476900000000015</v>
      </c>
      <c r="D24" s="1">
        <f>Таблица1[[#This Row],[Y]]^2</f>
        <v>83.722500000000011</v>
      </c>
      <c r="E24" s="1">
        <f>Таблица1[[#This Row],[X]]*Таблица1[[#This Row],[Y]]</f>
        <v>78.964500000000015</v>
      </c>
      <c r="F24" s="1">
        <f>Таблица1[[#This Row],[X]]-AVERAGE(Таблица1[X])</f>
        <v>-2.6156666666666641</v>
      </c>
      <c r="G24" s="1">
        <f>Таблица1[[#This Row],[Y]]-AVERAGE(Таблица1[Y])</f>
        <v>1.1496666666666666</v>
      </c>
      <c r="H24" s="1">
        <f>Таблица1[[#This Row],[Xi-Xср]]^2</f>
        <v>6.8417121111110983</v>
      </c>
      <c r="I24" s="1">
        <f>Таблица1[[#This Row],[Yi-Yср]]^2</f>
        <v>1.3217334444444444</v>
      </c>
      <c r="J24" s="1">
        <f>Таблица1[[#This Row],[Xi-Xср]]*Таблица1[[#This Row],[Yi-Yср]]</f>
        <v>-3.0071447777777749</v>
      </c>
    </row>
    <row r="25" spans="1:17" x14ac:dyDescent="0.35">
      <c r="A25" s="1">
        <v>12</v>
      </c>
      <c r="B25" s="1">
        <v>7</v>
      </c>
      <c r="C25" s="1">
        <f>Таблица1[[#This Row],[X]]^2</f>
        <v>144</v>
      </c>
      <c r="D25" s="1">
        <f>Таблица1[[#This Row],[Y]]^2</f>
        <v>49</v>
      </c>
      <c r="E25" s="1">
        <f>Таблица1[[#This Row],[X]]*Таблица1[[#This Row],[Y]]</f>
        <v>84</v>
      </c>
      <c r="F25" s="1">
        <f>Таблица1[[#This Row],[X]]-AVERAGE(Таблица1[X])</f>
        <v>0.75433333333333508</v>
      </c>
      <c r="G25" s="1">
        <f>Таблица1[[#This Row],[Y]]-AVERAGE(Таблица1[Y])</f>
        <v>-1.0003333333333337</v>
      </c>
      <c r="H25" s="1">
        <f>Таблица1[[#This Row],[Xi-Xср]]^2</f>
        <v>0.56901877777778043</v>
      </c>
      <c r="I25" s="1">
        <f>Таблица1[[#This Row],[Yi-Yср]]^2</f>
        <v>1.0006667777777787</v>
      </c>
      <c r="J25" s="1">
        <f>Таблица1[[#This Row],[Xi-Xср]]*Таблица1[[#This Row],[Yi-Yср]]</f>
        <v>-0.75458477777777988</v>
      </c>
      <c r="K25" s="2"/>
      <c r="L25" s="2"/>
      <c r="M25" s="2"/>
      <c r="N25" s="2"/>
      <c r="O25" s="2"/>
      <c r="P25" s="2"/>
      <c r="Q25" s="2"/>
    </row>
    <row r="26" spans="1:17" x14ac:dyDescent="0.35">
      <c r="A26" s="1">
        <v>7.69</v>
      </c>
      <c r="B26" s="1">
        <v>6.47</v>
      </c>
      <c r="C26" s="1">
        <f>Таблица1[[#This Row],[X]]^2</f>
        <v>59.136100000000006</v>
      </c>
      <c r="D26" s="1">
        <f>Таблица1[[#This Row],[Y]]^2</f>
        <v>41.860899999999994</v>
      </c>
      <c r="E26" s="1">
        <f>Таблица1[[#This Row],[X]]*Таблица1[[#This Row],[Y]]</f>
        <v>49.754300000000001</v>
      </c>
      <c r="F26" s="1">
        <f>Таблица1[[#This Row],[X]]-AVERAGE(Таблица1[X])</f>
        <v>-3.5556666666666645</v>
      </c>
      <c r="G26" s="1">
        <f>Таблица1[[#This Row],[Y]]-AVERAGE(Таблица1[Y])</f>
        <v>-1.530333333333334</v>
      </c>
      <c r="H26" s="1">
        <f>Таблица1[[#This Row],[Xi-Xср]]^2</f>
        <v>12.642765444444429</v>
      </c>
      <c r="I26" s="1">
        <f>Таблица1[[#This Row],[Yi-Yср]]^2</f>
        <v>2.3419201111111132</v>
      </c>
      <c r="J26" s="1">
        <f>Таблица1[[#This Row],[Xi-Xср]]*Таблица1[[#This Row],[Yi-Yср]]</f>
        <v>5.4413552222222217</v>
      </c>
      <c r="K26" s="2"/>
      <c r="L26" s="2"/>
      <c r="M26" s="2"/>
      <c r="N26" s="2"/>
      <c r="O26" s="2"/>
      <c r="P26" s="2"/>
      <c r="Q26" s="2"/>
    </row>
    <row r="27" spans="1:17" x14ac:dyDescent="0.35">
      <c r="A27" s="1">
        <v>12.96</v>
      </c>
      <c r="B27" s="1">
        <v>10.130000000000001</v>
      </c>
      <c r="C27" s="1">
        <f>Таблица1[[#This Row],[X]]^2</f>
        <v>167.96160000000003</v>
      </c>
      <c r="D27" s="1">
        <f>Таблица1[[#This Row],[Y]]^2</f>
        <v>102.61690000000002</v>
      </c>
      <c r="E27" s="1">
        <f>Таблица1[[#This Row],[X]]*Таблица1[[#This Row],[Y]]</f>
        <v>131.28480000000002</v>
      </c>
      <c r="F27" s="1">
        <f>Таблица1[[#This Row],[X]]-AVERAGE(Таблица1[X])</f>
        <v>1.7143333333333359</v>
      </c>
      <c r="G27" s="1">
        <f>Таблица1[[#This Row],[Y]]-AVERAGE(Таблица1[Y])</f>
        <v>2.129666666666667</v>
      </c>
      <c r="H27" s="1">
        <f>Таблица1[[#This Row],[Xi-Xср]]^2</f>
        <v>2.9389387777777869</v>
      </c>
      <c r="I27" s="1">
        <f>Таблица1[[#This Row],[Yi-Yср]]^2</f>
        <v>4.5354801111111129</v>
      </c>
      <c r="J27" s="1">
        <f>Таблица1[[#This Row],[Xi-Xср]]*Таблица1[[#This Row],[Yi-Yср]]</f>
        <v>3.6509585555555617</v>
      </c>
      <c r="K27" s="2"/>
      <c r="L27" s="2"/>
      <c r="M27" s="2"/>
      <c r="N27" s="2"/>
      <c r="O27" s="2"/>
      <c r="P27" s="2"/>
      <c r="Q27" s="2"/>
    </row>
    <row r="28" spans="1:17" x14ac:dyDescent="0.35">
      <c r="A28" s="1">
        <v>17.05</v>
      </c>
      <c r="B28" s="1">
        <v>11.08</v>
      </c>
      <c r="C28" s="1">
        <f>Таблица1[[#This Row],[X]]^2</f>
        <v>290.70250000000004</v>
      </c>
      <c r="D28" s="1">
        <f>Таблица1[[#This Row],[Y]]^2</f>
        <v>122.7664</v>
      </c>
      <c r="E28" s="1">
        <f>Таблица1[[#This Row],[X]]*Таблица1[[#This Row],[Y]]</f>
        <v>188.91400000000002</v>
      </c>
      <c r="F28" s="1">
        <f>Таблица1[[#This Row],[X]]-AVERAGE(Таблица1[X])</f>
        <v>5.8043333333333358</v>
      </c>
      <c r="G28" s="1">
        <f>Таблица1[[#This Row],[Y]]-AVERAGE(Таблица1[Y])</f>
        <v>3.0796666666666663</v>
      </c>
      <c r="H28" s="1">
        <f>Таблица1[[#This Row],[Xi-Xср]]^2</f>
        <v>33.69028544444447</v>
      </c>
      <c r="I28" s="1">
        <f>Таблица1[[#This Row],[Yi-Yср]]^2</f>
        <v>9.484346777777775</v>
      </c>
      <c r="J28" s="1">
        <f>Таблица1[[#This Row],[Xi-Xср]]*Таблица1[[#This Row],[Yi-Yср]]</f>
        <v>17.875411888888895</v>
      </c>
      <c r="K28" s="2"/>
      <c r="L28" s="2"/>
      <c r="M28" s="2"/>
      <c r="N28" s="2"/>
      <c r="O28" s="2"/>
      <c r="P28" s="2"/>
      <c r="Q28" s="2"/>
    </row>
    <row r="29" spans="1:17" x14ac:dyDescent="0.35">
      <c r="A29" s="1">
        <v>8.9600000000000009</v>
      </c>
      <c r="B29" s="1">
        <v>13.15</v>
      </c>
      <c r="C29" s="1">
        <f>Таблица1[[#This Row],[X]]^2</f>
        <v>80.281600000000012</v>
      </c>
      <c r="D29" s="1">
        <f>Таблица1[[#This Row],[Y]]^2</f>
        <v>172.92250000000001</v>
      </c>
      <c r="E29" s="1">
        <f>Таблица1[[#This Row],[X]]*Таблица1[[#This Row],[Y]]</f>
        <v>117.82400000000001</v>
      </c>
      <c r="F29" s="1">
        <f>Таблица1[[#This Row],[X]]-AVERAGE(Таблица1[X])</f>
        <v>-2.2856666666666641</v>
      </c>
      <c r="G29" s="1">
        <f>Таблица1[[#This Row],[Y]]-AVERAGE(Таблица1[Y])</f>
        <v>5.1496666666666666</v>
      </c>
      <c r="H29" s="1">
        <f>Таблица1[[#This Row],[Xi-Xср]]^2</f>
        <v>5.224272111111099</v>
      </c>
      <c r="I29" s="1">
        <f>Таблица1[[#This Row],[Yi-Yср]]^2</f>
        <v>26.519066777777777</v>
      </c>
      <c r="J29" s="1">
        <f>Таблица1[[#This Row],[Xi-Xср]]*Таблица1[[#This Row],[Yi-Yср]]</f>
        <v>-11.77042144444443</v>
      </c>
      <c r="K29" s="2"/>
      <c r="L29" s="2"/>
      <c r="M29" s="2"/>
      <c r="N29" s="2"/>
      <c r="O29" s="2"/>
      <c r="P29" s="2"/>
      <c r="Q29" s="2"/>
    </row>
    <row r="30" spans="1:17" x14ac:dyDescent="0.35">
      <c r="A30" s="1">
        <v>13.88</v>
      </c>
      <c r="B30" s="1">
        <v>6.1</v>
      </c>
      <c r="C30" s="1">
        <f>Таблица1[[#This Row],[X]]^2</f>
        <v>192.65440000000001</v>
      </c>
      <c r="D30" s="1">
        <f>Таблица1[[#This Row],[Y]]^2</f>
        <v>37.209999999999994</v>
      </c>
      <c r="E30" s="1">
        <f>Таблица1[[#This Row],[X]]*Таблица1[[#This Row],[Y]]</f>
        <v>84.668000000000006</v>
      </c>
      <c r="F30" s="1">
        <f>Таблица1[[#This Row],[X]]-AVERAGE(Таблица1[X])</f>
        <v>2.6343333333333359</v>
      </c>
      <c r="G30" s="1">
        <f>Таблица1[[#This Row],[Y]]-AVERAGE(Таблица1[Y])</f>
        <v>-1.9003333333333341</v>
      </c>
      <c r="H30" s="1">
        <f>Таблица1[[#This Row],[Xi-Xср]]^2</f>
        <v>6.9397121111111248</v>
      </c>
      <c r="I30" s="1">
        <f>Таблица1[[#This Row],[Yi-Yср]]^2</f>
        <v>3.6112667777777805</v>
      </c>
      <c r="J30" s="1">
        <f>Таблица1[[#This Row],[Xi-Xср]]*Таблица1[[#This Row],[Yi-Yср]]</f>
        <v>-5.0061114444444517</v>
      </c>
      <c r="K30" s="2"/>
      <c r="L30" s="2"/>
      <c r="M30" s="2"/>
      <c r="N30" s="2"/>
      <c r="O30" s="2"/>
      <c r="P30" s="2"/>
      <c r="Q30" s="2"/>
    </row>
    <row r="31" spans="1:17" x14ac:dyDescent="0.35">
      <c r="A31" s="1">
        <v>14.55</v>
      </c>
      <c r="B31" s="1">
        <v>5.5</v>
      </c>
      <c r="C31" s="1">
        <f>Таблица1[[#This Row],[X]]^2</f>
        <v>211.70250000000001</v>
      </c>
      <c r="D31" s="1">
        <f>Таблица1[[#This Row],[Y]]^2</f>
        <v>30.25</v>
      </c>
      <c r="E31" s="1">
        <f>Таблица1[[#This Row],[X]]*Таблица1[[#This Row],[Y]]</f>
        <v>80.025000000000006</v>
      </c>
      <c r="F31" s="1">
        <f>Таблица1[[#This Row],[X]]-AVERAGE(Таблица1[X])</f>
        <v>3.3043333333333358</v>
      </c>
      <c r="G31" s="1">
        <f>Таблица1[[#This Row],[Y]]-AVERAGE(Таблица1[Y])</f>
        <v>-2.5003333333333337</v>
      </c>
      <c r="H31" s="1">
        <f>Таблица1[[#This Row],[Xi-Xср]]^2</f>
        <v>10.918618777777795</v>
      </c>
      <c r="I31" s="1">
        <f>Таблица1[[#This Row],[Yi-Yср]]^2</f>
        <v>6.2516667777777801</v>
      </c>
      <c r="J31" s="1">
        <f>Таблица1[[#This Row],[Xi-Xср]]*Таблица1[[#This Row],[Yi-Yср]]</f>
        <v>-8.2619347777777854</v>
      </c>
      <c r="K31" s="2"/>
      <c r="L31" s="2"/>
      <c r="M31" s="2"/>
      <c r="N31" s="2"/>
      <c r="O31" s="2"/>
      <c r="P31" s="2"/>
      <c r="Q31" s="2"/>
    </row>
    <row r="32" spans="1:17" x14ac:dyDescent="0.35">
      <c r="A32" s="1">
        <f>SUM(Таблица1[X])</f>
        <v>337.36999999999995</v>
      </c>
      <c r="B32" s="1">
        <f>SUM(Таблица1[Y])</f>
        <v>240.01</v>
      </c>
      <c r="C32" s="1">
        <f>SUM(Таблица1[X^2])</f>
        <v>4706.4301000000005</v>
      </c>
      <c r="D32" s="1">
        <f>SUM(Таблица1[Y^2])</f>
        <v>2236.1396999999997</v>
      </c>
      <c r="E32" s="1">
        <f>SUM(Таблица1[Xi*Yi])</f>
        <v>2962.2988000000005</v>
      </c>
      <c r="F32" s="1">
        <f>SUM(Таблица1[Xi-Xср])</f>
        <v>6.5725203057809267E-14</v>
      </c>
      <c r="G32" s="1">
        <f>SUM(Таблица1[Yi-Yср])</f>
        <v>-1.1546319456101628E-14</v>
      </c>
      <c r="H32" s="1">
        <f>SUM(Таблица1[(Xi-Xср)^2])</f>
        <v>912.47953666666672</v>
      </c>
      <c r="I32" s="1">
        <f>SUM(Таблица1[(Yi-Yср)^2])</f>
        <v>315.9796966666666</v>
      </c>
      <c r="J32" s="1">
        <f>SUM(Таблица1[(Xi-Xср)*(Yi-Yср)])</f>
        <v>263.22634333333326</v>
      </c>
    </row>
    <row r="34" spans="1:8" x14ac:dyDescent="0.35">
      <c r="A34" s="35" t="s">
        <v>10</v>
      </c>
      <c r="B34" s="35"/>
      <c r="C34" s="35"/>
    </row>
    <row r="35" spans="1:8" x14ac:dyDescent="0.35">
      <c r="A35" s="34">
        <f>Таблица1[[#Totals],[(Xi-Xср)*(Yi-Yср)]]/(SQRT(Таблица1[[#Totals],[(Xi-Xср)^2]]*Таблица1[[#Totals],[(Yi-Yср)^2]]))</f>
        <v>0.49021680480095164</v>
      </c>
      <c r="B35" s="34"/>
      <c r="C35" s="34"/>
    </row>
    <row r="37" spans="1:8" x14ac:dyDescent="0.35">
      <c r="A37" s="35" t="s">
        <v>11</v>
      </c>
      <c r="B37" s="35"/>
      <c r="C37" s="35"/>
      <c r="D37" s="37" t="s">
        <v>13</v>
      </c>
      <c r="E37" s="37"/>
      <c r="F37" s="37" t="s">
        <v>14</v>
      </c>
      <c r="G37" s="37"/>
      <c r="H37" s="6" t="s">
        <v>12</v>
      </c>
    </row>
    <row r="38" spans="1:8" x14ac:dyDescent="0.35">
      <c r="A38" s="34">
        <f>(H38*Таблица1[[#Totals],[Xi*Yi]]-Таблица1[[#Totals],[X]]*Таблица1[[#Totals],[Y]])/(SQRT(D38*F38))</f>
        <v>0.49021680480095259</v>
      </c>
      <c r="B38" s="34"/>
      <c r="C38" s="34"/>
      <c r="D38" s="33">
        <f>H38*Таблица1[[#Totals],[X^2]]-(Таблица1[[#Totals],[X]])^2</f>
        <v>27374.386100000062</v>
      </c>
      <c r="E38" s="33"/>
      <c r="F38" s="33">
        <f>H38*Таблица1[[#Totals],[Y^2]]-(Таблица1[[#Totals],[Y]])^2</f>
        <v>9479.3908999999985</v>
      </c>
      <c r="G38" s="33"/>
      <c r="H38" s="4">
        <f>COUNT(Таблица1[X])</f>
        <v>30</v>
      </c>
    </row>
    <row r="39" spans="1:8" x14ac:dyDescent="0.35">
      <c r="A39" s="7"/>
    </row>
    <row r="40" spans="1:8" x14ac:dyDescent="0.35">
      <c r="A40" s="35" t="s">
        <v>15</v>
      </c>
      <c r="B40" s="35"/>
      <c r="C40" s="35"/>
    </row>
    <row r="41" spans="1:8" x14ac:dyDescent="0.35">
      <c r="A41" s="36">
        <f>CORREL(Таблица1[X],Таблица1[Y])</f>
        <v>0.49021680480095159</v>
      </c>
      <c r="B41" s="36"/>
      <c r="C41" s="36"/>
    </row>
  </sheetData>
  <mergeCells count="10">
    <mergeCell ref="A34:C34"/>
    <mergeCell ref="A35:C35"/>
    <mergeCell ref="A37:C37"/>
    <mergeCell ref="D37:E37"/>
    <mergeCell ref="F37:G37"/>
    <mergeCell ref="D38:E38"/>
    <mergeCell ref="F38:G38"/>
    <mergeCell ref="A38:C38"/>
    <mergeCell ref="A40:C40"/>
    <mergeCell ref="A41:C41"/>
  </mergeCells>
  <pageMargins left="0.7" right="0.7" top="0.75" bottom="0.75" header="0.3" footer="0.3"/>
  <pageSetup paperSize="9" orientation="portrait" horizontalDpi="200" verticalDpi="20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57DC-AC35-4914-90C6-03BD170208A3}">
  <dimension ref="A1:K32"/>
  <sheetViews>
    <sheetView zoomScale="80" zoomScaleNormal="80" workbookViewId="0">
      <selection activeCell="I10" sqref="I10"/>
    </sheetView>
  </sheetViews>
  <sheetFormatPr defaultRowHeight="14.5" x14ac:dyDescent="0.35"/>
  <cols>
    <col min="1" max="2" width="8.7265625" style="9"/>
    <col min="3" max="3" width="8.6328125" customWidth="1"/>
    <col min="4" max="4" width="14.54296875" customWidth="1"/>
    <col min="5" max="5" width="15" customWidth="1"/>
    <col min="6" max="6" width="20.1796875" customWidth="1"/>
    <col min="7" max="7" width="14" customWidth="1"/>
    <col min="8" max="8" width="23" customWidth="1"/>
  </cols>
  <sheetData>
    <row r="1" spans="1:10" x14ac:dyDescent="0.35">
      <c r="A1" s="3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3" t="s">
        <v>9</v>
      </c>
      <c r="G1" s="3" t="s">
        <v>29</v>
      </c>
      <c r="H1" s="3" t="s">
        <v>30</v>
      </c>
      <c r="I1" s="21" t="s">
        <v>21</v>
      </c>
      <c r="J1" s="23">
        <f>AVERAGE(Таблица16[Y])</f>
        <v>8.0003333333333337</v>
      </c>
    </row>
    <row r="2" spans="1:10" x14ac:dyDescent="0.35">
      <c r="A2" s="9">
        <v>1.33</v>
      </c>
      <c r="B2" s="9">
        <v>0.92</v>
      </c>
      <c r="C2" s="9">
        <f>Таблица16[[#This Row],[X]]-AVERAGE(Таблица16[X])</f>
        <v>-9.9156666666666649</v>
      </c>
      <c r="D2" s="9">
        <f>Таблица16[[#This Row],[Y]]-AVERAGE(Таблица16[Y])</f>
        <v>-7.0803333333333338</v>
      </c>
      <c r="E2" s="9">
        <f>Таблица16[[#This Row],[Xi-Xср]]^2</f>
        <v>98.320445444444402</v>
      </c>
      <c r="F2" s="9">
        <f>Таблица16[[#This Row],[Xi-Xср]]*Таблица16[[#This Row],[Yi-Yср]]</f>
        <v>70.206225222222216</v>
      </c>
      <c r="G2" s="19">
        <f>$J$5+$J$4*Таблица16[[#This Row],[X]]</f>
        <v>5.139924334010912</v>
      </c>
      <c r="H2" s="19">
        <f>(Таблица16[[#This Row],[Y]]-Таблица16[[#This Row],[Оценка Y]])^2</f>
        <v>17.807761384777439</v>
      </c>
      <c r="I2" s="21" t="s">
        <v>22</v>
      </c>
      <c r="J2" s="23">
        <f>AVERAGE(Таблица16[X])</f>
        <v>11.245666666666665</v>
      </c>
    </row>
    <row r="3" spans="1:10" x14ac:dyDescent="0.35">
      <c r="A3" s="9">
        <v>1.55</v>
      </c>
      <c r="B3" s="9">
        <v>5.05</v>
      </c>
      <c r="C3" s="9">
        <f>Таблица16[[#This Row],[X]]-AVERAGE(Таблица16[X])</f>
        <v>-9.6956666666666642</v>
      </c>
      <c r="D3" s="9">
        <f>Таблица16[[#This Row],[Y]]-AVERAGE(Таблица16[Y])</f>
        <v>-2.9503333333333339</v>
      </c>
      <c r="E3" s="9">
        <f>Таблица16[[#This Row],[Xi-Xср]]^2</f>
        <v>94.005952111111057</v>
      </c>
      <c r="F3" s="9">
        <f>Таблица16[[#This Row],[Xi-Xср]]*Таблица16[[#This Row],[Yi-Yср]]</f>
        <v>28.605448555555554</v>
      </c>
      <c r="G3" s="19">
        <f>$J$5+$J$4*Таблица16[[#This Row],[X]]</f>
        <v>5.2033885468576795</v>
      </c>
      <c r="H3" s="19">
        <f>(Таблица16[[#This Row],[Y]]-Таблица16[[#This Row],[Оценка Y]])^2</f>
        <v>2.3528046307110591E-2</v>
      </c>
      <c r="I3" s="21"/>
      <c r="J3" s="20"/>
    </row>
    <row r="4" spans="1:10" x14ac:dyDescent="0.35">
      <c r="A4" s="9">
        <v>10.61</v>
      </c>
      <c r="B4" s="9">
        <v>4.18</v>
      </c>
      <c r="C4" s="9">
        <f>Таблица16[[#This Row],[X]]-AVERAGE(Таблица16[X])</f>
        <v>-0.63566666666666549</v>
      </c>
      <c r="D4" s="9">
        <f>Таблица16[[#This Row],[Y]]-AVERAGE(Таблица16[Y])</f>
        <v>-3.820333333333334</v>
      </c>
      <c r="E4" s="9">
        <f>Таблица16[[#This Row],[Xi-Xср]]^2</f>
        <v>0.40407211111110963</v>
      </c>
      <c r="F4" s="9">
        <f>Таблица16[[#This Row],[Xi-Xср]]*Таблица16[[#This Row],[Yi-Yср]]</f>
        <v>2.4284585555555513</v>
      </c>
      <c r="G4" s="19">
        <f>$J$5+$J$4*Таблица16[[#This Row],[X]]</f>
        <v>7.816960221365477</v>
      </c>
      <c r="H4" s="19">
        <f>(Таблица16[[#This Row],[Y]]-Таблица16[[#This Row],[Оценка Y]])^2</f>
        <v>13.227479651794821</v>
      </c>
      <c r="I4" s="21" t="s">
        <v>28</v>
      </c>
      <c r="J4" s="24">
        <v>0.28847369475803503</v>
      </c>
    </row>
    <row r="5" spans="1:10" x14ac:dyDescent="0.35">
      <c r="A5" s="9">
        <v>5.92</v>
      </c>
      <c r="B5" s="9">
        <v>3.55</v>
      </c>
      <c r="C5" s="9">
        <f>Таблица16[[#This Row],[X]]-AVERAGE(Таблица16[X])</f>
        <v>-5.325666666666665</v>
      </c>
      <c r="D5" s="9">
        <f>Таблица16[[#This Row],[Y]]-AVERAGE(Таблица16[Y])</f>
        <v>-4.4503333333333339</v>
      </c>
      <c r="E5" s="9">
        <f>Таблица16[[#This Row],[Xi-Xср]]^2</f>
        <v>28.362725444444425</v>
      </c>
      <c r="F5" s="9">
        <f>Таблица16[[#This Row],[Xi-Xср]]*Таблица16[[#This Row],[Yi-Yср]]</f>
        <v>23.700991888888886</v>
      </c>
      <c r="G5" s="19">
        <f>$J$5+$J$4*Таблица16[[#This Row],[X]]</f>
        <v>6.4640185929502927</v>
      </c>
      <c r="H5" s="19">
        <f>(Таблица16[[#This Row],[Y]]-Таблица16[[#This Row],[Оценка Y]])^2</f>
        <v>8.491504360060004</v>
      </c>
      <c r="I5" s="22" t="s">
        <v>27</v>
      </c>
      <c r="J5" s="24">
        <v>4.756254319982725</v>
      </c>
    </row>
    <row r="6" spans="1:10" x14ac:dyDescent="0.35">
      <c r="A6" s="9">
        <v>2.77</v>
      </c>
      <c r="B6" s="9">
        <v>3.88</v>
      </c>
      <c r="C6" s="9">
        <f>Таблица16[[#This Row],[X]]-AVERAGE(Таблица16[X])</f>
        <v>-8.4756666666666653</v>
      </c>
      <c r="D6" s="9">
        <f>Таблица16[[#This Row],[Y]]-AVERAGE(Таблица16[Y])</f>
        <v>-4.1203333333333338</v>
      </c>
      <c r="E6" s="9">
        <f>Таблица16[[#This Row],[Xi-Xср]]^2</f>
        <v>71.836925444444418</v>
      </c>
      <c r="F6" s="9">
        <f>Таблица16[[#This Row],[Xi-Xср]]*Таблица16[[#This Row],[Yi-Yср]]</f>
        <v>34.922571888888889</v>
      </c>
      <c r="G6" s="19">
        <f>$J$5+$J$4*Таблица16[[#This Row],[X]]</f>
        <v>5.5553264544624819</v>
      </c>
      <c r="H6" s="19">
        <f>(Таблица16[[#This Row],[Y]]-Таблица16[[#This Row],[Оценка Y]])^2</f>
        <v>2.8067187290218305</v>
      </c>
      <c r="I6" s="21" t="s">
        <v>31</v>
      </c>
      <c r="J6" s="23">
        <v>0</v>
      </c>
    </row>
    <row r="7" spans="1:10" x14ac:dyDescent="0.35">
      <c r="A7" s="9">
        <v>20.62</v>
      </c>
      <c r="B7" s="9">
        <v>13.78</v>
      </c>
      <c r="C7" s="9">
        <f>Таблица16[[#This Row],[X]]-AVERAGE(Таблица16[X])</f>
        <v>9.3743333333333361</v>
      </c>
      <c r="D7" s="9">
        <f>Таблица16[[#This Row],[Y]]-AVERAGE(Таблица16[Y])</f>
        <v>5.7796666666666656</v>
      </c>
      <c r="E7" s="9">
        <f>Таблица16[[#This Row],[Xi-Xср]]^2</f>
        <v>87.878125444444493</v>
      </c>
      <c r="F7" s="9">
        <f>Таблица16[[#This Row],[Xi-Xср]]*Таблица16[[#This Row],[Yi-Yср]]</f>
        <v>54.180521888888897</v>
      </c>
      <c r="G7" s="19">
        <f>$J$5+$J$4*Таблица16[[#This Row],[X]]</f>
        <v>10.704581905893408</v>
      </c>
      <c r="H7" s="19">
        <f>(Таблица16[[#This Row],[Y]]-Таблица16[[#This Row],[Оценка Y]])^2</f>
        <v>9.4581964535582213</v>
      </c>
    </row>
    <row r="8" spans="1:10" x14ac:dyDescent="0.35">
      <c r="A8" s="9">
        <v>5.03</v>
      </c>
      <c r="B8" s="9">
        <v>8.6199999999999992</v>
      </c>
      <c r="C8" s="9">
        <f>Таблица16[[#This Row],[X]]-AVERAGE(Таблица16[X])</f>
        <v>-6.2156666666666647</v>
      </c>
      <c r="D8" s="9">
        <f>Таблица16[[#This Row],[Y]]-AVERAGE(Таблица16[Y])</f>
        <v>0.61966666666666548</v>
      </c>
      <c r="E8" s="9">
        <f>Таблица16[[#This Row],[Xi-Xср]]^2</f>
        <v>38.634512111111086</v>
      </c>
      <c r="F8" s="9">
        <f>Таблица16[[#This Row],[Xi-Xср]]*Таблица16[[#This Row],[Yi-Yср]]</f>
        <v>-3.8516414444444358</v>
      </c>
      <c r="G8" s="19">
        <f>$J$5+$J$4*Таблица16[[#This Row],[X]]</f>
        <v>6.2072770046156407</v>
      </c>
      <c r="H8" s="19">
        <f>(Таблица16[[#This Row],[Y]]-Таблица16[[#This Row],[Оценка Y]])^2</f>
        <v>5.821232252456471</v>
      </c>
    </row>
    <row r="9" spans="1:10" x14ac:dyDescent="0.35">
      <c r="A9" s="9">
        <v>16.73</v>
      </c>
      <c r="B9" s="9">
        <v>7.12</v>
      </c>
      <c r="C9" s="9">
        <f>Таблица16[[#This Row],[X]]-AVERAGE(Таблица16[X])</f>
        <v>5.4843333333333355</v>
      </c>
      <c r="D9" s="9">
        <f>Таблица16[[#This Row],[Y]]-AVERAGE(Таблица16[Y])</f>
        <v>-0.88033333333333363</v>
      </c>
      <c r="E9" s="9">
        <f>Таблица16[[#This Row],[Xi-Xср]]^2</f>
        <v>30.077912111111136</v>
      </c>
      <c r="F9" s="9">
        <f>Таблица16[[#This Row],[Xi-Xср]]*Таблица16[[#This Row],[Yi-Yср]]</f>
        <v>-4.8280414444444482</v>
      </c>
      <c r="G9" s="19">
        <f>$J$5+$J$4*Таблица16[[#This Row],[X]]</f>
        <v>9.5824192332846501</v>
      </c>
      <c r="H9" s="19">
        <f>(Таблица16[[#This Row],[Y]]-Таблица16[[#This Row],[Оценка Y]])^2</f>
        <v>6.0635084804501638</v>
      </c>
    </row>
    <row r="10" spans="1:10" x14ac:dyDescent="0.35">
      <c r="A10" s="9">
        <v>14.7</v>
      </c>
      <c r="B10" s="9">
        <v>10.89</v>
      </c>
      <c r="C10" s="9">
        <f>Таблица16[[#This Row],[X]]-AVERAGE(Таблица16[X])</f>
        <v>3.4543333333333344</v>
      </c>
      <c r="D10" s="9">
        <f>Таблица16[[#This Row],[Y]]-AVERAGE(Таблица16[Y])</f>
        <v>2.8896666666666668</v>
      </c>
      <c r="E10" s="9">
        <f>Таблица16[[#This Row],[Xi-Xср]]^2</f>
        <v>11.932418777777785</v>
      </c>
      <c r="F10" s="9">
        <f>Таблица16[[#This Row],[Xi-Xср]]*Таблица16[[#This Row],[Yi-Yср]]</f>
        <v>9.9818718888888931</v>
      </c>
      <c r="G10" s="19">
        <f>$J$5+$J$4*Таблица16[[#This Row],[X]]</f>
        <v>8.9968176329258398</v>
      </c>
      <c r="H10" s="19">
        <f>(Таблица16[[#This Row],[Y]]-Таблица16[[#This Row],[Оценка Y]])^2</f>
        <v>3.5841394750005224</v>
      </c>
    </row>
    <row r="11" spans="1:10" x14ac:dyDescent="0.35">
      <c r="A11" s="9">
        <v>10.130000000000001</v>
      </c>
      <c r="B11" s="9">
        <v>7.16</v>
      </c>
      <c r="C11" s="9">
        <f>Таблица16[[#This Row],[X]]-AVERAGE(Таблица16[X])</f>
        <v>-1.1156666666666641</v>
      </c>
      <c r="D11" s="9">
        <f>Таблица16[[#This Row],[Y]]-AVERAGE(Таблица16[Y])</f>
        <v>-0.8403333333333336</v>
      </c>
      <c r="E11" s="9">
        <f>Таблица16[[#This Row],[Xi-Xср]]^2</f>
        <v>1.2447121111111055</v>
      </c>
      <c r="F11" s="9">
        <f>Таблица16[[#This Row],[Xi-Xср]]*Таблица16[[#This Row],[Yi-Yср]]</f>
        <v>0.93753188888888705</v>
      </c>
      <c r="G11" s="19">
        <f>$J$5+$J$4*Таблица16[[#This Row],[X]]</f>
        <v>7.6784928478816195</v>
      </c>
      <c r="H11" s="19">
        <f>(Таблица16[[#This Row],[Y]]-Таблица16[[#This Row],[Оценка Y]])^2</f>
        <v>0.26883483330439201</v>
      </c>
    </row>
    <row r="12" spans="1:10" x14ac:dyDescent="0.35">
      <c r="A12" s="9">
        <v>13.46</v>
      </c>
      <c r="B12" s="9">
        <v>6.84</v>
      </c>
      <c r="C12" s="9">
        <f>Таблица16[[#This Row],[X]]-AVERAGE(Таблица16[X])</f>
        <v>2.2143333333333359</v>
      </c>
      <c r="D12" s="9">
        <f>Таблица16[[#This Row],[Y]]-AVERAGE(Таблица16[Y])</f>
        <v>-1.1603333333333339</v>
      </c>
      <c r="E12" s="9">
        <f>Таблица16[[#This Row],[Xi-Xср]]^2</f>
        <v>4.9032721111111224</v>
      </c>
      <c r="F12" s="9">
        <f>Таблица16[[#This Row],[Xi-Xср]]*Таблица16[[#This Row],[Yi-Yср]]</f>
        <v>-2.5693647777777819</v>
      </c>
      <c r="G12" s="19">
        <f>$J$5+$J$4*Таблица16[[#This Row],[X]]</f>
        <v>8.6391102514258762</v>
      </c>
      <c r="H12" s="19">
        <f>(Таблица16[[#This Row],[Y]]-Таблица16[[#This Row],[Оценка Y]])^2</f>
        <v>3.23679769678568</v>
      </c>
    </row>
    <row r="13" spans="1:10" x14ac:dyDescent="0.35">
      <c r="A13" s="9">
        <v>9.25</v>
      </c>
      <c r="B13" s="9">
        <v>11.54</v>
      </c>
      <c r="C13" s="9">
        <f>Таблица16[[#This Row],[X]]-AVERAGE(Таблица16[X])</f>
        <v>-1.9956666666666649</v>
      </c>
      <c r="D13" s="9">
        <f>Таблица16[[#This Row],[Y]]-AVERAGE(Таблица16[Y])</f>
        <v>3.5396666666666654</v>
      </c>
      <c r="E13" s="9">
        <f>Таблица16[[#This Row],[Xi-Xср]]^2</f>
        <v>3.9826854444444373</v>
      </c>
      <c r="F13" s="9">
        <f>Таблица16[[#This Row],[Xi-Xср]]*Таблица16[[#This Row],[Yi-Yср]]</f>
        <v>-7.0639947777777694</v>
      </c>
      <c r="G13" s="19">
        <f>$J$5+$J$4*Таблица16[[#This Row],[X]]</f>
        <v>7.4246359964945494</v>
      </c>
      <c r="H13" s="19">
        <f>(Таблица16[[#This Row],[Y]]-Таблица16[[#This Row],[Оценка Y]])^2</f>
        <v>16.936220881348405</v>
      </c>
    </row>
    <row r="14" spans="1:10" x14ac:dyDescent="0.35">
      <c r="A14" s="9">
        <v>20.94</v>
      </c>
      <c r="B14" s="9">
        <v>9.7899999999999991</v>
      </c>
      <c r="C14" s="9">
        <f>Таблица16[[#This Row],[X]]-AVERAGE(Таблица16[X])</f>
        <v>9.6943333333333364</v>
      </c>
      <c r="D14" s="9">
        <f>Таблица16[[#This Row],[Y]]-AVERAGE(Таблица16[Y])</f>
        <v>1.7896666666666654</v>
      </c>
      <c r="E14" s="9">
        <f>Таблица16[[#This Row],[Xi-Xср]]^2</f>
        <v>93.98009877777784</v>
      </c>
      <c r="F14" s="9">
        <f>Таблица16[[#This Row],[Xi-Xср]]*Таблица16[[#This Row],[Yi-Yср]]</f>
        <v>17.349625222222215</v>
      </c>
      <c r="G14" s="19">
        <f>$J$5+$J$4*Таблица16[[#This Row],[X]]</f>
        <v>10.796893488215979</v>
      </c>
      <c r="H14" s="19">
        <f>(Таблица16[[#This Row],[Y]]-Таблица16[[#This Row],[Оценка Y]])^2</f>
        <v>1.0138344966117427</v>
      </c>
    </row>
    <row r="15" spans="1:10" x14ac:dyDescent="0.35">
      <c r="A15" s="9">
        <v>15.55</v>
      </c>
      <c r="B15" s="9">
        <v>3.76</v>
      </c>
      <c r="C15" s="9">
        <f>Таблица16[[#This Row],[X]]-AVERAGE(Таблица16[X])</f>
        <v>4.3043333333333358</v>
      </c>
      <c r="D15" s="9">
        <f>Таблица16[[#This Row],[Y]]-AVERAGE(Таблица16[Y])</f>
        <v>-4.240333333333334</v>
      </c>
      <c r="E15" s="9">
        <f>Таблица16[[#This Row],[Xi-Xср]]^2</f>
        <v>18.527285444444466</v>
      </c>
      <c r="F15" s="9">
        <f>Таблица16[[#This Row],[Xi-Xср]]*Таблица16[[#This Row],[Yi-Yср]]</f>
        <v>-18.251808111111124</v>
      </c>
      <c r="G15" s="19">
        <f>$J$5+$J$4*Таблица16[[#This Row],[X]]</f>
        <v>9.2420202734701711</v>
      </c>
      <c r="H15" s="19">
        <f>(Таблица16[[#This Row],[Y]]-Таблица16[[#This Row],[Оценка Y]])^2</f>
        <v>30.052546278737971</v>
      </c>
    </row>
    <row r="16" spans="1:10" x14ac:dyDescent="0.35">
      <c r="A16" s="9">
        <v>13.57</v>
      </c>
      <c r="B16" s="9">
        <v>14.11</v>
      </c>
      <c r="C16" s="9">
        <f>Таблица16[[#This Row],[X]]-AVERAGE(Таблица16[X])</f>
        <v>2.3243333333333354</v>
      </c>
      <c r="D16" s="9">
        <f>Таблица16[[#This Row],[Y]]-AVERAGE(Таблица16[Y])</f>
        <v>6.1096666666666657</v>
      </c>
      <c r="E16" s="9">
        <f>Таблица16[[#This Row],[Xi-Xср]]^2</f>
        <v>5.4025254444444535</v>
      </c>
      <c r="F16" s="9">
        <f>Таблица16[[#This Row],[Xi-Xср]]*Таблица16[[#This Row],[Yi-Yср]]</f>
        <v>14.200901888888898</v>
      </c>
      <c r="G16" s="19">
        <f>$J$5+$J$4*Таблица16[[#This Row],[X]]</f>
        <v>8.6708423578492599</v>
      </c>
      <c r="H16" s="19">
        <f>(Таблица16[[#This Row],[Y]]-Таблица16[[#This Row],[Оценка Y]])^2</f>
        <v>29.584435856166792</v>
      </c>
    </row>
    <row r="17" spans="1:11" x14ac:dyDescent="0.35">
      <c r="A17" s="9">
        <v>19.399999999999999</v>
      </c>
      <c r="B17" s="9">
        <v>11.45</v>
      </c>
      <c r="C17" s="9">
        <f>Таблица16[[#This Row],[X]]-AVERAGE(Таблица16[X])</f>
        <v>8.1543333333333337</v>
      </c>
      <c r="D17" s="9">
        <f>Таблица16[[#This Row],[Y]]-AVERAGE(Таблица16[Y])</f>
        <v>3.4496666666666655</v>
      </c>
      <c r="E17" s="9">
        <f>Таблица16[[#This Row],[Xi-Xср]]^2</f>
        <v>66.493152111111115</v>
      </c>
      <c r="F17" s="9">
        <f>Таблица16[[#This Row],[Xi-Xср]]*Таблица16[[#This Row],[Yi-Yср]]</f>
        <v>28.12973188888888</v>
      </c>
      <c r="G17" s="19">
        <f>$J$5+$J$4*Таблица16[[#This Row],[X]]</f>
        <v>10.352643998288604</v>
      </c>
      <c r="H17" s="19">
        <f>(Таблица16[[#This Row],[Y]]-Таблица16[[#This Row],[Оценка Y]])^2</f>
        <v>1.2041901944920193</v>
      </c>
    </row>
    <row r="18" spans="1:11" x14ac:dyDescent="0.35">
      <c r="A18" s="9">
        <v>16.57</v>
      </c>
      <c r="B18" s="9">
        <v>9.73</v>
      </c>
      <c r="C18" s="9">
        <f>Таблица16[[#This Row],[X]]-AVERAGE(Таблица16[X])</f>
        <v>5.3243333333333354</v>
      </c>
      <c r="D18" s="9">
        <f>Таблица16[[#This Row],[Y]]-AVERAGE(Таблица16[Y])</f>
        <v>1.7296666666666667</v>
      </c>
      <c r="E18" s="9">
        <f>Таблица16[[#This Row],[Xi-Xср]]^2</f>
        <v>28.348525444444466</v>
      </c>
      <c r="F18" s="9">
        <f>Таблица16[[#This Row],[Xi-Xср]]*Таблица16[[#This Row],[Yi-Yср]]</f>
        <v>9.2093218888888924</v>
      </c>
      <c r="G18" s="19">
        <f>$J$5+$J$4*Таблица16[[#This Row],[X]]</f>
        <v>9.5362634421233654</v>
      </c>
      <c r="H18" s="19">
        <f>(Таблица16[[#This Row],[Y]]-Таблица16[[#This Row],[Оценка Y]])^2</f>
        <v>3.7533853857886747E-2</v>
      </c>
    </row>
    <row r="19" spans="1:11" x14ac:dyDescent="0.35">
      <c r="A19" s="9">
        <v>16</v>
      </c>
      <c r="B19" s="9">
        <v>8.98</v>
      </c>
      <c r="C19" s="9">
        <f>Таблица16[[#This Row],[X]]-AVERAGE(Таблица16[X])</f>
        <v>4.7543333333333351</v>
      </c>
      <c r="D19" s="9">
        <f>Таблица16[[#This Row],[Y]]-AVERAGE(Таблица16[Y])</f>
        <v>0.97966666666666669</v>
      </c>
      <c r="E19" s="9">
        <f>Таблица16[[#This Row],[Xi-Xср]]^2</f>
        <v>22.603685444444462</v>
      </c>
      <c r="F19" s="9">
        <f>Таблица16[[#This Row],[Xi-Xср]]*Таблица16[[#This Row],[Yi-Yср]]</f>
        <v>4.6576618888888905</v>
      </c>
      <c r="G19" s="19">
        <f>$J$5+$J$4*Таблица16[[#This Row],[X]]</f>
        <v>9.3718334361112845</v>
      </c>
      <c r="H19" s="19">
        <f>(Таблица16[[#This Row],[Y]]-Таблица16[[#This Row],[Оценка Y]])^2</f>
        <v>0.15353344165477573</v>
      </c>
    </row>
    <row r="20" spans="1:11" x14ac:dyDescent="0.35">
      <c r="A20" s="9">
        <v>11.42</v>
      </c>
      <c r="B20" s="9">
        <v>9.11</v>
      </c>
      <c r="C20" s="9">
        <f>Таблица16[[#This Row],[X]]-AVERAGE(Таблица16[X])</f>
        <v>0.17433333333333501</v>
      </c>
      <c r="D20" s="9">
        <f>Таблица16[[#This Row],[Y]]-AVERAGE(Таблица16[Y])</f>
        <v>1.1096666666666657</v>
      </c>
      <c r="E20" s="9">
        <f>Таблица16[[#This Row],[Xi-Xср]]^2</f>
        <v>3.0392111111111696E-2</v>
      </c>
      <c r="F20" s="9">
        <f>Таблица16[[#This Row],[Xi-Xср]]*Таблица16[[#This Row],[Yi-Yср]]</f>
        <v>0.19345188888889056</v>
      </c>
      <c r="G20" s="19">
        <f>$J$5+$J$4*Таблица16[[#This Row],[X]]</f>
        <v>8.050623914119484</v>
      </c>
      <c r="H20" s="19">
        <f>(Таблица16[[#This Row],[Y]]-Таблица16[[#This Row],[Оценка Y]])^2</f>
        <v>1.1222776913355212</v>
      </c>
    </row>
    <row r="21" spans="1:11" x14ac:dyDescent="0.35">
      <c r="A21" s="9">
        <v>9.19</v>
      </c>
      <c r="B21" s="9">
        <v>4.54</v>
      </c>
      <c r="C21" s="9">
        <f>Таблица16[[#This Row],[X]]-AVERAGE(Таблица16[X])</f>
        <v>-2.0556666666666654</v>
      </c>
      <c r="D21" s="9">
        <f>Таблица16[[#This Row],[Y]]-AVERAGE(Таблица16[Y])</f>
        <v>-3.4603333333333337</v>
      </c>
      <c r="E21" s="9">
        <f>Таблица16[[#This Row],[Xi-Xср]]^2</f>
        <v>4.2257654444444395</v>
      </c>
      <c r="F21" s="9">
        <f>Таблица16[[#This Row],[Xi-Xср]]*Таблица16[[#This Row],[Yi-Yср]]</f>
        <v>7.1132918888888854</v>
      </c>
      <c r="G21" s="19">
        <f>$J$5+$J$4*Таблица16[[#This Row],[X]]</f>
        <v>7.4073275748090666</v>
      </c>
      <c r="H21" s="19">
        <f>(Таблица16[[#This Row],[Y]]-Таблица16[[#This Row],[Оценка Y]])^2</f>
        <v>8.2215674212604437</v>
      </c>
    </row>
    <row r="22" spans="1:11" x14ac:dyDescent="0.35">
      <c r="A22" s="9">
        <v>3.71</v>
      </c>
      <c r="B22" s="9">
        <v>6.55</v>
      </c>
      <c r="C22" s="9">
        <f>Таблица16[[#This Row],[X]]-AVERAGE(Таблица16[X])</f>
        <v>-7.535666666666665</v>
      </c>
      <c r="D22" s="9">
        <f>Таблица16[[#This Row],[Y]]-AVERAGE(Таблица16[Y])</f>
        <v>-1.4503333333333339</v>
      </c>
      <c r="E22" s="9">
        <f>Таблица16[[#This Row],[Xi-Xср]]^2</f>
        <v>56.786272111111089</v>
      </c>
      <c r="F22" s="9">
        <f>Таблица16[[#This Row],[Xi-Xср]]*Таблица16[[#This Row],[Yi-Yср]]</f>
        <v>10.929228555555557</v>
      </c>
      <c r="G22" s="19">
        <f>$J$5+$J$4*Таблица16[[#This Row],[X]]</f>
        <v>5.8264917275350347</v>
      </c>
      <c r="H22" s="19">
        <f>(Таблица16[[#This Row],[Y]]-Таблица16[[#This Row],[Оценка Y]])^2</f>
        <v>0.52346422032523809</v>
      </c>
    </row>
    <row r="23" spans="1:11" x14ac:dyDescent="0.35">
      <c r="A23" s="9">
        <v>3.2</v>
      </c>
      <c r="B23" s="9">
        <v>9.8800000000000008</v>
      </c>
      <c r="C23" s="9">
        <f>Таблица16[[#This Row],[X]]-AVERAGE(Таблица16[X])</f>
        <v>-8.0456666666666656</v>
      </c>
      <c r="D23" s="9">
        <f>Таблица16[[#This Row],[Y]]-AVERAGE(Таблица16[Y])</f>
        <v>1.879666666666667</v>
      </c>
      <c r="E23" s="9">
        <f>Таблица16[[#This Row],[Xi-Xср]]^2</f>
        <v>64.732752111111097</v>
      </c>
      <c r="F23" s="9">
        <f>Таблица16[[#This Row],[Xi-Xср]]*Таблица16[[#This Row],[Yi-Yср]]</f>
        <v>-15.123171444444445</v>
      </c>
      <c r="G23" s="19">
        <f>$J$5+$J$4*Таблица16[[#This Row],[X]]</f>
        <v>5.6793701432084376</v>
      </c>
      <c r="H23" s="19">
        <f>(Таблица16[[#This Row],[Y]]-Таблица16[[#This Row],[Оценка Y]])^2</f>
        <v>17.64529119376871</v>
      </c>
    </row>
    <row r="24" spans="1:11" x14ac:dyDescent="0.35">
      <c r="A24" s="9">
        <v>8.6300000000000008</v>
      </c>
      <c r="B24" s="9">
        <v>9.15</v>
      </c>
      <c r="C24" s="9">
        <f>Таблица16[[#This Row],[X]]-AVERAGE(Таблица16[X])</f>
        <v>-2.6156666666666641</v>
      </c>
      <c r="D24" s="9">
        <f>Таблица16[[#This Row],[Y]]-AVERAGE(Таблица16[Y])</f>
        <v>1.1496666666666666</v>
      </c>
      <c r="E24" s="9">
        <f>Таблица16[[#This Row],[Xi-Xср]]^2</f>
        <v>6.8417121111110983</v>
      </c>
      <c r="F24" s="9">
        <f>Таблица16[[#This Row],[Xi-Xср]]*Таблица16[[#This Row],[Yi-Yср]]</f>
        <v>-3.0071447777777749</v>
      </c>
      <c r="G24" s="19">
        <f>$J$5+$J$4*Таблица16[[#This Row],[X]]</f>
        <v>7.2457823057445676</v>
      </c>
      <c r="H24" s="19">
        <f>(Таблица16[[#This Row],[Y]]-Таблица16[[#This Row],[Оценка Y]])^2</f>
        <v>3.6260450271154769</v>
      </c>
    </row>
    <row r="25" spans="1:11" x14ac:dyDescent="0.35">
      <c r="A25" s="9">
        <v>12</v>
      </c>
      <c r="B25" s="9">
        <v>7</v>
      </c>
      <c r="C25" s="9">
        <f>Таблица16[[#This Row],[X]]-AVERAGE(Таблица16[X])</f>
        <v>0.75433333333333508</v>
      </c>
      <c r="D25" s="9">
        <f>Таблица16[[#This Row],[Y]]-AVERAGE(Таблица16[Y])</f>
        <v>-1.0003333333333337</v>
      </c>
      <c r="E25" s="9">
        <f>Таблица16[[#This Row],[Xi-Xср]]^2</f>
        <v>0.56901877777778043</v>
      </c>
      <c r="F25" s="9">
        <f>Таблица16[[#This Row],[Xi-Xср]]*Таблица16[[#This Row],[Yi-Yср]]</f>
        <v>-0.75458477777777988</v>
      </c>
      <c r="G25" s="26">
        <f>$J$5+$J$4*Таблица16[[#This Row],[X]]</f>
        <v>8.2179386570791451</v>
      </c>
      <c r="H25" s="26">
        <f>(Таблица16[[#This Row],[Y]]-Таблица16[[#This Row],[Оценка Y]])^2</f>
        <v>1.4833745724077514</v>
      </c>
      <c r="I25" s="25"/>
      <c r="J25" s="25"/>
      <c r="K25" s="25"/>
    </row>
    <row r="26" spans="1:11" x14ac:dyDescent="0.35">
      <c r="A26" s="9">
        <v>7.69</v>
      </c>
      <c r="B26" s="9">
        <v>6.47</v>
      </c>
      <c r="C26" s="9">
        <f>Таблица16[[#This Row],[X]]-AVERAGE(Таблица16[X])</f>
        <v>-3.5556666666666645</v>
      </c>
      <c r="D26" s="9">
        <f>Таблица16[[#This Row],[Y]]-AVERAGE(Таблица16[Y])</f>
        <v>-1.530333333333334</v>
      </c>
      <c r="E26" s="9">
        <f>Таблица16[[#This Row],[Xi-Xср]]^2</f>
        <v>12.642765444444429</v>
      </c>
      <c r="F26" s="9">
        <f>Таблица16[[#This Row],[Xi-Xср]]*Таблица16[[#This Row],[Yi-Yср]]</f>
        <v>5.4413552222222217</v>
      </c>
      <c r="G26" s="26">
        <f>$J$5+$J$4*Таблица16[[#This Row],[X]]</f>
        <v>6.9746170326720147</v>
      </c>
      <c r="H26" s="26">
        <f>(Таблица16[[#This Row],[Y]]-Таблица16[[#This Row],[Оценка Y]])^2</f>
        <v>0.25463834966270943</v>
      </c>
      <c r="I26" s="25"/>
      <c r="J26" s="25"/>
      <c r="K26" s="25"/>
    </row>
    <row r="27" spans="1:11" x14ac:dyDescent="0.35">
      <c r="A27" s="9">
        <v>12.96</v>
      </c>
      <c r="B27" s="9">
        <v>10.130000000000001</v>
      </c>
      <c r="C27" s="9">
        <f>Таблица16[[#This Row],[X]]-AVERAGE(Таблица16[X])</f>
        <v>1.7143333333333359</v>
      </c>
      <c r="D27" s="9">
        <f>Таблица16[[#This Row],[Y]]-AVERAGE(Таблица16[Y])</f>
        <v>2.129666666666667</v>
      </c>
      <c r="E27" s="9">
        <f>Таблица16[[#This Row],[Xi-Xср]]^2</f>
        <v>2.9389387777777869</v>
      </c>
      <c r="F27" s="9">
        <f>Таблица16[[#This Row],[Xi-Xср]]*Таблица16[[#This Row],[Yi-Yср]]</f>
        <v>3.6509585555555617</v>
      </c>
      <c r="G27" s="26">
        <f>$J$5+$J$4*Таблица16[[#This Row],[X]]</f>
        <v>8.4948734040468601</v>
      </c>
      <c r="H27" s="26">
        <f>(Таблица16[[#This Row],[Y]]-Таблица16[[#This Row],[Оценка Y]])^2</f>
        <v>2.6736389847933055</v>
      </c>
      <c r="I27" s="25"/>
      <c r="J27" s="25"/>
      <c r="K27" s="25"/>
    </row>
    <row r="28" spans="1:11" x14ac:dyDescent="0.35">
      <c r="A28" s="9">
        <v>17.05</v>
      </c>
      <c r="B28" s="9">
        <v>11.08</v>
      </c>
      <c r="C28" s="9">
        <f>Таблица16[[#This Row],[X]]-AVERAGE(Таблица16[X])</f>
        <v>5.8043333333333358</v>
      </c>
      <c r="D28" s="9">
        <f>Таблица16[[#This Row],[Y]]-AVERAGE(Таблица16[Y])</f>
        <v>3.0796666666666663</v>
      </c>
      <c r="E28" s="9">
        <f>Таблица16[[#This Row],[Xi-Xср]]^2</f>
        <v>33.69028544444447</v>
      </c>
      <c r="F28" s="9">
        <f>Таблица16[[#This Row],[Xi-Xср]]*Таблица16[[#This Row],[Yi-Yср]]</f>
        <v>17.875411888888895</v>
      </c>
      <c r="G28" s="26">
        <f>$J$5+$J$4*Таблица16[[#This Row],[X]]</f>
        <v>9.6747308156072229</v>
      </c>
      <c r="H28" s="26">
        <f>(Таблица16[[#This Row],[Y]]-Таблица16[[#This Row],[Оценка Y]])^2</f>
        <v>1.9747814806039412</v>
      </c>
      <c r="I28" s="25"/>
      <c r="J28" s="25"/>
      <c r="K28" s="25"/>
    </row>
    <row r="29" spans="1:11" x14ac:dyDescent="0.35">
      <c r="A29" s="9">
        <v>8.9600000000000009</v>
      </c>
      <c r="B29" s="9">
        <v>13.15</v>
      </c>
      <c r="C29" s="9">
        <f>Таблица16[[#This Row],[X]]-AVERAGE(Таблица16[X])</f>
        <v>-2.2856666666666641</v>
      </c>
      <c r="D29" s="9">
        <f>Таблица16[[#This Row],[Y]]-AVERAGE(Таблица16[Y])</f>
        <v>5.1496666666666666</v>
      </c>
      <c r="E29" s="9">
        <f>Таблица16[[#This Row],[Xi-Xср]]^2</f>
        <v>5.224272111111099</v>
      </c>
      <c r="F29" s="9">
        <f>Таблица16[[#This Row],[Xi-Xср]]*Таблица16[[#This Row],[Yi-Yср]]</f>
        <v>-11.77042144444443</v>
      </c>
      <c r="G29" s="26">
        <f>$J$5+$J$4*Таблица16[[#This Row],[X]]</f>
        <v>7.3409786250147189</v>
      </c>
      <c r="H29" s="26">
        <f>(Таблица16[[#This Row],[Y]]-Таблица16[[#This Row],[Оценка Y]])^2</f>
        <v>33.744729335035892</v>
      </c>
      <c r="I29" s="25"/>
      <c r="J29" s="25"/>
      <c r="K29" s="25"/>
    </row>
    <row r="30" spans="1:11" x14ac:dyDescent="0.35">
      <c r="A30" s="9">
        <v>13.88</v>
      </c>
      <c r="B30" s="9">
        <v>6.1</v>
      </c>
      <c r="C30" s="9">
        <f>Таблица16[[#This Row],[X]]-AVERAGE(Таблица16[X])</f>
        <v>2.6343333333333359</v>
      </c>
      <c r="D30" s="9">
        <f>Таблица16[[#This Row],[Y]]-AVERAGE(Таблица16[Y])</f>
        <v>-1.9003333333333341</v>
      </c>
      <c r="E30" s="9">
        <f>Таблица16[[#This Row],[Xi-Xср]]^2</f>
        <v>6.9397121111111248</v>
      </c>
      <c r="F30" s="9">
        <f>Таблица16[[#This Row],[Xi-Xср]]*Таблица16[[#This Row],[Yi-Yср]]</f>
        <v>-5.0061114444444517</v>
      </c>
      <c r="G30" s="26">
        <f>$J$5+$J$4*Таблица16[[#This Row],[X]]</f>
        <v>8.7602692032242508</v>
      </c>
      <c r="H30" s="26">
        <f>(Таблица16[[#This Row],[Y]]-Таблица16[[#This Row],[Оценка Y]])^2</f>
        <v>7.0770322336233926</v>
      </c>
      <c r="I30" s="25"/>
      <c r="J30" s="25"/>
      <c r="K30" s="25"/>
    </row>
    <row r="31" spans="1:11" x14ac:dyDescent="0.35">
      <c r="A31" s="9">
        <v>14.55</v>
      </c>
      <c r="B31" s="9">
        <v>5.5</v>
      </c>
      <c r="C31" s="9">
        <f>Таблица16[[#This Row],[X]]-AVERAGE(Таблица16[X])</f>
        <v>3.3043333333333358</v>
      </c>
      <c r="D31" s="9">
        <f>Таблица16[[#This Row],[Y]]-AVERAGE(Таблица16[Y])</f>
        <v>-2.5003333333333337</v>
      </c>
      <c r="E31" s="9">
        <f>Таблица16[[#This Row],[Xi-Xср]]^2</f>
        <v>10.918618777777795</v>
      </c>
      <c r="F31" s="9">
        <f>Таблица16[[#This Row],[Xi-Xср]]*Таблица16[[#This Row],[Yi-Yср]]</f>
        <v>-8.2619347777777854</v>
      </c>
      <c r="G31" s="26">
        <f>$J$5+$J$4*Таблица16[[#This Row],[X]]</f>
        <v>8.9535465787121353</v>
      </c>
      <c r="H31" s="26">
        <f>(Таблица16[[#This Row],[Y]]-Таблица16[[#This Row],[Оценка Y]])^2</f>
        <v>11.926983971334295</v>
      </c>
      <c r="I31" s="25"/>
      <c r="J31" s="25"/>
      <c r="K31" s="25"/>
    </row>
    <row r="32" spans="1:11" x14ac:dyDescent="0.35">
      <c r="A32" s="9">
        <f>SUM(Таблица16[X])</f>
        <v>337.36999999999995</v>
      </c>
      <c r="B32" s="9">
        <f>SUM(Таблица16[Y])</f>
        <v>240.01</v>
      </c>
      <c r="C32" s="9">
        <f>SUM(Таблица16[Xi-Xср])</f>
        <v>6.5725203057809267E-14</v>
      </c>
      <c r="D32" s="9">
        <f>SUM(Таблица16[Yi-Yср])</f>
        <v>-1.1546319456101628E-14</v>
      </c>
      <c r="E32" s="9">
        <f>SUM(Таблица16[(Xi-Xср)^2])</f>
        <v>912.47953666666672</v>
      </c>
      <c r="F32" s="9">
        <f>SUM(Таблица16[(Xi-Xср)*(Yi-Yср)])</f>
        <v>263.22634333333326</v>
      </c>
      <c r="G32" s="9">
        <f>SUM(Таблица16[Оценка Y])</f>
        <v>240.01</v>
      </c>
      <c r="H32" s="27">
        <f>SUM(Таблица16[Ошибка Е])</f>
        <v>240.04582084765295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A01F-9B3A-4A43-A43C-11F5AD034BDB}">
  <dimension ref="A1:B31"/>
  <sheetViews>
    <sheetView workbookViewId="0">
      <selection activeCell="J25" sqref="J25"/>
    </sheetView>
  </sheetViews>
  <sheetFormatPr defaultRowHeight="14.5" x14ac:dyDescent="0.35"/>
  <sheetData>
    <row r="1" spans="1:2" x14ac:dyDescent="0.35">
      <c r="A1" s="5" t="s">
        <v>0</v>
      </c>
      <c r="B1" s="5" t="s">
        <v>1</v>
      </c>
    </row>
    <row r="2" spans="1:2" x14ac:dyDescent="0.35">
      <c r="A2" s="5">
        <v>1.33</v>
      </c>
      <c r="B2" s="5">
        <v>0.92</v>
      </c>
    </row>
    <row r="3" spans="1:2" x14ac:dyDescent="0.35">
      <c r="A3" s="5">
        <v>1.55</v>
      </c>
      <c r="B3" s="5">
        <v>5.05</v>
      </c>
    </row>
    <row r="4" spans="1:2" x14ac:dyDescent="0.35">
      <c r="A4" s="5">
        <v>10.61</v>
      </c>
      <c r="B4" s="5">
        <v>4.18</v>
      </c>
    </row>
    <row r="5" spans="1:2" x14ac:dyDescent="0.35">
      <c r="A5" s="5">
        <v>5.92</v>
      </c>
      <c r="B5" s="5">
        <v>3.55</v>
      </c>
    </row>
    <row r="6" spans="1:2" x14ac:dyDescent="0.35">
      <c r="A6" s="5">
        <v>2.77</v>
      </c>
      <c r="B6" s="5">
        <v>3.88</v>
      </c>
    </row>
    <row r="7" spans="1:2" x14ac:dyDescent="0.35">
      <c r="A7" s="5">
        <v>20.62</v>
      </c>
      <c r="B7" s="5">
        <v>13.78</v>
      </c>
    </row>
    <row r="8" spans="1:2" x14ac:dyDescent="0.35">
      <c r="A8" s="5">
        <v>5.03</v>
      </c>
      <c r="B8" s="5">
        <v>8.6199999999999992</v>
      </c>
    </row>
    <row r="9" spans="1:2" x14ac:dyDescent="0.35">
      <c r="A9" s="5">
        <v>16.73</v>
      </c>
      <c r="B9" s="5">
        <v>7.12</v>
      </c>
    </row>
    <row r="10" spans="1:2" x14ac:dyDescent="0.35">
      <c r="A10" s="5">
        <v>14.7</v>
      </c>
      <c r="B10" s="5">
        <v>10.89</v>
      </c>
    </row>
    <row r="11" spans="1:2" x14ac:dyDescent="0.35">
      <c r="A11" s="5">
        <v>10.130000000000001</v>
      </c>
      <c r="B11" s="5">
        <v>7.16</v>
      </c>
    </row>
    <row r="12" spans="1:2" x14ac:dyDescent="0.35">
      <c r="A12" s="5">
        <v>13.46</v>
      </c>
      <c r="B12" s="5">
        <v>6.84</v>
      </c>
    </row>
    <row r="13" spans="1:2" x14ac:dyDescent="0.35">
      <c r="A13" s="5">
        <v>9.25</v>
      </c>
      <c r="B13" s="5">
        <v>11.54</v>
      </c>
    </row>
    <row r="14" spans="1:2" x14ac:dyDescent="0.35">
      <c r="A14" s="5">
        <v>20.94</v>
      </c>
      <c r="B14" s="5">
        <v>9.7899999999999991</v>
      </c>
    </row>
    <row r="15" spans="1:2" x14ac:dyDescent="0.35">
      <c r="A15" s="5">
        <v>15.55</v>
      </c>
      <c r="B15" s="5">
        <v>3.76</v>
      </c>
    </row>
    <row r="16" spans="1:2" x14ac:dyDescent="0.35">
      <c r="A16" s="5">
        <v>13.57</v>
      </c>
      <c r="B16" s="5">
        <v>14.11</v>
      </c>
    </row>
    <row r="17" spans="1:2" x14ac:dyDescent="0.35">
      <c r="A17" s="5">
        <v>19.399999999999999</v>
      </c>
      <c r="B17" s="5">
        <v>11.45</v>
      </c>
    </row>
    <row r="18" spans="1:2" x14ac:dyDescent="0.35">
      <c r="A18" s="5">
        <v>16.57</v>
      </c>
      <c r="B18" s="5">
        <v>9.73</v>
      </c>
    </row>
    <row r="19" spans="1:2" x14ac:dyDescent="0.35">
      <c r="A19" s="5">
        <v>16</v>
      </c>
      <c r="B19" s="5">
        <v>8.98</v>
      </c>
    </row>
    <row r="20" spans="1:2" x14ac:dyDescent="0.35">
      <c r="A20" s="5">
        <v>11.42</v>
      </c>
      <c r="B20" s="5">
        <v>9.11</v>
      </c>
    </row>
    <row r="21" spans="1:2" x14ac:dyDescent="0.35">
      <c r="A21" s="5">
        <v>9.19</v>
      </c>
      <c r="B21" s="5">
        <v>4.54</v>
      </c>
    </row>
    <row r="22" spans="1:2" x14ac:dyDescent="0.35">
      <c r="A22" s="5">
        <v>3.71</v>
      </c>
      <c r="B22" s="5">
        <v>6.55</v>
      </c>
    </row>
    <row r="23" spans="1:2" x14ac:dyDescent="0.35">
      <c r="A23" s="5">
        <v>3.2</v>
      </c>
      <c r="B23" s="5">
        <v>9.8800000000000008</v>
      </c>
    </row>
    <row r="24" spans="1:2" x14ac:dyDescent="0.35">
      <c r="A24" s="5">
        <v>8.6300000000000008</v>
      </c>
      <c r="B24" s="5">
        <v>9.15</v>
      </c>
    </row>
    <row r="25" spans="1:2" x14ac:dyDescent="0.35">
      <c r="A25" s="5">
        <v>12</v>
      </c>
      <c r="B25" s="5">
        <v>7</v>
      </c>
    </row>
    <row r="26" spans="1:2" x14ac:dyDescent="0.35">
      <c r="A26" s="5">
        <v>7.69</v>
      </c>
      <c r="B26" s="5">
        <v>6.47</v>
      </c>
    </row>
    <row r="27" spans="1:2" x14ac:dyDescent="0.35">
      <c r="A27" s="5">
        <v>12.96</v>
      </c>
      <c r="B27" s="5">
        <v>10.130000000000001</v>
      </c>
    </row>
    <row r="28" spans="1:2" x14ac:dyDescent="0.35">
      <c r="A28" s="5">
        <v>17.05</v>
      </c>
      <c r="B28" s="5">
        <v>11.08</v>
      </c>
    </row>
    <row r="29" spans="1:2" x14ac:dyDescent="0.35">
      <c r="A29" s="5">
        <v>8.9600000000000009</v>
      </c>
      <c r="B29" s="5">
        <v>13.15</v>
      </c>
    </row>
    <row r="30" spans="1:2" x14ac:dyDescent="0.35">
      <c r="A30" s="5">
        <v>13.88</v>
      </c>
      <c r="B30" s="5">
        <v>6.1</v>
      </c>
    </row>
    <row r="31" spans="1:2" x14ac:dyDescent="0.35">
      <c r="A31" s="5">
        <v>14.55</v>
      </c>
      <c r="B31" s="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Курс-нефть коррел</vt:lpstr>
      <vt:lpstr>Модель1 пар. регрессии</vt:lpstr>
      <vt:lpstr>МНК поиск реш.</vt:lpstr>
      <vt:lpstr>Корреляция</vt:lpstr>
      <vt:lpstr>Модель2 пар. регресси</vt:lpstr>
      <vt:lpstr>Данные для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2015-06-05T18:19:34Z</dcterms:created>
  <dcterms:modified xsi:type="dcterms:W3CDTF">2022-03-05T09:35:28Z</dcterms:modified>
</cp:coreProperties>
</file>