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ФГОБУ ВО Финансовый университет при Правительстве РФ\Рабочий стол\Ксюша\Эконометрика\Скользящая средняя\"/>
    </mc:Choice>
  </mc:AlternateContent>
  <xr:revisionPtr revIDLastSave="0" documentId="13_ncr:1_{F13E3CE3-220A-45B0-851D-DE0ABB9699EE}" xr6:coauthVersionLast="47" xr6:coauthVersionMax="47" xr10:uidLastSave="{00000000-0000-0000-0000-000000000000}"/>
  <bookViews>
    <workbookView xWindow="-110" yWindow="-110" windowWidth="19420" windowHeight="10420" xr2:uid="{F138118C-2833-4EB5-8424-F559ED0156AF}"/>
  </bookViews>
  <sheets>
    <sheet name="Лист1" sheetId="1" r:id="rId1"/>
    <sheet name="Лист2" sheetId="2" r:id="rId2"/>
    <sheet name="Лист2 (2)" sheetId="5" r:id="rId3"/>
    <sheet name="Данные1" sheetId="3" r:id="rId4"/>
    <sheet name="Данные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5" l="1"/>
  <c r="D25" i="5"/>
  <c r="D27" i="5"/>
  <c r="I33" i="5"/>
  <c r="C27" i="5"/>
  <c r="C26" i="5"/>
  <c r="C23" i="5"/>
  <c r="F5" i="5"/>
  <c r="F6" i="5"/>
  <c r="F7" i="5"/>
  <c r="F8" i="5"/>
  <c r="F9" i="5"/>
  <c r="F10" i="5"/>
  <c r="F11" i="5"/>
  <c r="F12" i="5"/>
  <c r="F13" i="5"/>
  <c r="F14" i="5"/>
  <c r="F15" i="5"/>
  <c r="F4" i="5"/>
  <c r="D4" i="5"/>
  <c r="C4" i="5"/>
  <c r="E4" i="5" s="1"/>
  <c r="E5" i="5"/>
  <c r="F6" i="2"/>
  <c r="F5" i="2"/>
  <c r="F4" i="2"/>
  <c r="B50" i="5" a="1"/>
  <c r="C16" i="5"/>
  <c r="D16" i="5" s="1"/>
  <c r="C15" i="5"/>
  <c r="D15" i="5" s="1"/>
  <c r="E15" i="5" s="1"/>
  <c r="C14" i="5"/>
  <c r="D14" i="5" s="1"/>
  <c r="C13" i="5"/>
  <c r="D13" i="5" s="1"/>
  <c r="C12" i="5"/>
  <c r="D12" i="5" s="1"/>
  <c r="C11" i="5"/>
  <c r="D11" i="5" s="1"/>
  <c r="E11" i="5" s="1"/>
  <c r="D24" i="5" s="1"/>
  <c r="C10" i="5"/>
  <c r="D10" i="5" s="1"/>
  <c r="C9" i="5"/>
  <c r="D9" i="5" s="1"/>
  <c r="C8" i="5"/>
  <c r="D8" i="5" s="1"/>
  <c r="C7" i="5"/>
  <c r="D7" i="5" s="1"/>
  <c r="E7" i="5" s="1"/>
  <c r="D23" i="5" s="1"/>
  <c r="C6" i="5"/>
  <c r="D6" i="5" s="1"/>
  <c r="C5" i="5"/>
  <c r="D5" i="5" s="1"/>
  <c r="C33" i="2"/>
  <c r="D33" i="2"/>
  <c r="B49" i="2" a="1"/>
  <c r="B49" i="2" s="1"/>
  <c r="E33" i="2" s="1"/>
  <c r="I33" i="2"/>
  <c r="I48" i="2"/>
  <c r="B29" i="2"/>
  <c r="C28" i="2"/>
  <c r="C27" i="2"/>
  <c r="C4" i="2"/>
  <c r="D4" i="2" s="1"/>
  <c r="E4" i="2" s="1"/>
  <c r="I15" i="1"/>
  <c r="F15" i="1"/>
  <c r="C15" i="1"/>
  <c r="E15" i="1"/>
  <c r="E5" i="2"/>
  <c r="D7" i="2"/>
  <c r="D6" i="2"/>
  <c r="D5" i="2"/>
  <c r="C6" i="2"/>
  <c r="C5" i="2"/>
  <c r="N4" i="1"/>
  <c r="M4" i="1"/>
  <c r="L4" i="1"/>
  <c r="I8" i="1"/>
  <c r="H8" i="1"/>
  <c r="G8" i="1"/>
  <c r="G15" i="1" s="1"/>
  <c r="F8" i="1"/>
  <c r="E8" i="1"/>
  <c r="C8" i="1"/>
  <c r="C7" i="1"/>
  <c r="C6" i="1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B50" i="2" a="1"/>
  <c r="B50" i="2" s="1"/>
  <c r="D27" i="2"/>
  <c r="D26" i="2"/>
  <c r="D25" i="2"/>
  <c r="C25" i="2"/>
  <c r="F24" i="2"/>
  <c r="E24" i="2"/>
  <c r="D24" i="2"/>
  <c r="C24" i="2"/>
  <c r="F23" i="2"/>
  <c r="E23" i="2"/>
  <c r="D23" i="2"/>
  <c r="F7" i="2"/>
  <c r="F8" i="2"/>
  <c r="F9" i="2"/>
  <c r="F10" i="2"/>
  <c r="F11" i="2"/>
  <c r="F12" i="2"/>
  <c r="F13" i="2"/>
  <c r="F14" i="2"/>
  <c r="F15" i="2"/>
  <c r="E7" i="2"/>
  <c r="E8" i="2"/>
  <c r="E9" i="2"/>
  <c r="E10" i="2"/>
  <c r="E11" i="2"/>
  <c r="E12" i="2"/>
  <c r="E13" i="2"/>
  <c r="E14" i="2"/>
  <c r="E15" i="2"/>
  <c r="E6" i="2"/>
  <c r="C23" i="2" s="1"/>
  <c r="C26" i="2" s="1"/>
  <c r="D8" i="2"/>
  <c r="D9" i="2"/>
  <c r="D10" i="2"/>
  <c r="D11" i="2"/>
  <c r="D12" i="2"/>
  <c r="D13" i="2"/>
  <c r="D14" i="2"/>
  <c r="D15" i="2"/>
  <c r="D16" i="2"/>
  <c r="C16" i="2"/>
  <c r="C7" i="2"/>
  <c r="C8" i="2"/>
  <c r="C9" i="2"/>
  <c r="C10" i="2"/>
  <c r="C11" i="2"/>
  <c r="C12" i="2"/>
  <c r="C13" i="2"/>
  <c r="C14" i="2"/>
  <c r="C15" i="2"/>
  <c r="K9" i="1"/>
  <c r="K10" i="1"/>
  <c r="K11" i="1"/>
  <c r="K12" i="1"/>
  <c r="K13" i="1"/>
  <c r="K14" i="1"/>
  <c r="K8" i="1"/>
  <c r="K15" i="1" s="1"/>
  <c r="J15" i="1"/>
  <c r="J9" i="1"/>
  <c r="J10" i="1"/>
  <c r="J11" i="1"/>
  <c r="J12" i="1"/>
  <c r="J13" i="1"/>
  <c r="J14" i="1"/>
  <c r="J8" i="1"/>
  <c r="I9" i="1"/>
  <c r="I10" i="1"/>
  <c r="I11" i="1"/>
  <c r="I12" i="1"/>
  <c r="I13" i="1"/>
  <c r="I14" i="1"/>
  <c r="H9" i="1"/>
  <c r="H10" i="1"/>
  <c r="H11" i="1"/>
  <c r="H12" i="1"/>
  <c r="H13" i="1"/>
  <c r="H14" i="1"/>
  <c r="G9" i="1"/>
  <c r="G10" i="1"/>
  <c r="G11" i="1"/>
  <c r="G12" i="1"/>
  <c r="G13" i="1"/>
  <c r="G14" i="1"/>
  <c r="F9" i="1"/>
  <c r="F10" i="1"/>
  <c r="F11" i="1"/>
  <c r="F12" i="1"/>
  <c r="F13" i="1"/>
  <c r="F14" i="1"/>
  <c r="E9" i="1"/>
  <c r="E10" i="1"/>
  <c r="E11" i="1"/>
  <c r="E12" i="1"/>
  <c r="E13" i="1"/>
  <c r="E14" i="1"/>
  <c r="D8" i="1"/>
  <c r="D9" i="1"/>
  <c r="D10" i="1"/>
  <c r="D11" i="1"/>
  <c r="D12" i="1"/>
  <c r="D13" i="1"/>
  <c r="D14" i="1"/>
  <c r="D15" i="1"/>
  <c r="D7" i="1"/>
  <c r="C9" i="1"/>
  <c r="C10" i="1"/>
  <c r="C11" i="1"/>
  <c r="C12" i="1"/>
  <c r="C13" i="1"/>
  <c r="C14" i="1"/>
  <c r="B29" i="5" l="1"/>
  <c r="F28" i="5" s="1"/>
  <c r="F22" i="5"/>
  <c r="E22" i="5"/>
  <c r="E12" i="5"/>
  <c r="E24" i="5" s="1"/>
  <c r="E14" i="5"/>
  <c r="C25" i="5" s="1"/>
  <c r="E9" i="5"/>
  <c r="F23" i="5" s="1"/>
  <c r="E6" i="5"/>
  <c r="E13" i="5"/>
  <c r="F24" i="5" s="1"/>
  <c r="E8" i="5"/>
  <c r="E23" i="5" s="1"/>
  <c r="E10" i="5"/>
  <c r="C24" i="5" s="1"/>
  <c r="I46" i="5"/>
  <c r="I37" i="5"/>
  <c r="B50" i="5"/>
  <c r="I45" i="5" s="1"/>
  <c r="I35" i="5"/>
  <c r="I43" i="5"/>
  <c r="I34" i="5"/>
  <c r="I42" i="5"/>
  <c r="I48" i="5"/>
  <c r="I39" i="5"/>
  <c r="I47" i="5"/>
  <c r="I38" i="5"/>
  <c r="G33" i="2"/>
  <c r="F33" i="2"/>
  <c r="F22" i="2"/>
  <c r="F26" i="2" s="1"/>
  <c r="F27" i="2" s="1"/>
  <c r="E22" i="2"/>
  <c r="E26" i="2" s="1"/>
  <c r="E27" i="2" s="1"/>
  <c r="H15" i="1"/>
  <c r="D28" i="5" l="1"/>
  <c r="C34" i="5" s="1"/>
  <c r="D34" i="5" s="1"/>
  <c r="E28" i="5"/>
  <c r="C28" i="5"/>
  <c r="C33" i="5" s="1"/>
  <c r="D33" i="5" s="1"/>
  <c r="E26" i="5"/>
  <c r="E27" i="5" s="1"/>
  <c r="F26" i="5"/>
  <c r="F27" i="5" s="1"/>
  <c r="I44" i="5"/>
  <c r="I40" i="5"/>
  <c r="I41" i="5"/>
  <c r="I36" i="5"/>
  <c r="E28" i="2"/>
  <c r="C43" i="2" l="1"/>
  <c r="D43" i="2" s="1"/>
  <c r="C35" i="2"/>
  <c r="D28" i="2"/>
  <c r="F28" i="2"/>
  <c r="C39" i="2"/>
  <c r="D39" i="2" s="1"/>
  <c r="C47" i="2"/>
  <c r="D47" i="2" s="1"/>
  <c r="D35" i="2"/>
  <c r="C41" i="5" l="1"/>
  <c r="D41" i="5" s="1"/>
  <c r="C45" i="5"/>
  <c r="D45" i="5" s="1"/>
  <c r="C37" i="5"/>
  <c r="D37" i="5" s="1"/>
  <c r="C42" i="2"/>
  <c r="D42" i="2" s="1"/>
  <c r="C34" i="2"/>
  <c r="C40" i="2"/>
  <c r="D40" i="2" s="1"/>
  <c r="C36" i="2"/>
  <c r="C48" i="2"/>
  <c r="D48" i="2" s="1"/>
  <c r="C44" i="2"/>
  <c r="D44" i="2" s="1"/>
  <c r="C38" i="2"/>
  <c r="D38" i="2" s="1"/>
  <c r="D36" i="2"/>
  <c r="C46" i="2"/>
  <c r="D46" i="2" s="1"/>
  <c r="D34" i="2"/>
  <c r="C41" i="2"/>
  <c r="D41" i="2" s="1"/>
  <c r="C37" i="2"/>
  <c r="D37" i="2" s="1"/>
  <c r="C45" i="2"/>
  <c r="D45" i="2" s="1"/>
  <c r="C48" i="5" l="1"/>
  <c r="D48" i="5" s="1"/>
  <c r="C40" i="5"/>
  <c r="D40" i="5" s="1"/>
  <c r="C44" i="5"/>
  <c r="D44" i="5" s="1"/>
  <c r="C36" i="5"/>
  <c r="D36" i="5" s="1"/>
  <c r="C43" i="5"/>
  <c r="D43" i="5" s="1"/>
  <c r="C35" i="5"/>
  <c r="D35" i="5" s="1"/>
  <c r="B49" i="5" s="1" a="1"/>
  <c r="B49" i="5" s="1"/>
  <c r="E33" i="5" s="1"/>
  <c r="C47" i="5"/>
  <c r="D47" i="5" s="1"/>
  <c r="C39" i="5"/>
  <c r="D39" i="5" s="1"/>
  <c r="C42" i="5"/>
  <c r="D42" i="5" s="1"/>
  <c r="C46" i="5"/>
  <c r="D46" i="5" s="1"/>
  <c r="C38" i="5"/>
  <c r="D38" i="5" s="1"/>
  <c r="E43" i="2"/>
  <c r="G43" i="2" s="1"/>
  <c r="H43" i="2" s="1"/>
  <c r="E45" i="2"/>
  <c r="F33" i="5" l="1"/>
  <c r="G33" i="5"/>
  <c r="H33" i="5" s="1"/>
  <c r="E42" i="5"/>
  <c r="E36" i="2"/>
  <c r="G36" i="2" s="1"/>
  <c r="H36" i="2" s="1"/>
  <c r="F43" i="2"/>
  <c r="E38" i="2"/>
  <c r="G38" i="2" s="1"/>
  <c r="H38" i="2" s="1"/>
  <c r="E44" i="2"/>
  <c r="F44" i="2" s="1"/>
  <c r="E40" i="2"/>
  <c r="F40" i="2" s="1"/>
  <c r="E37" i="2"/>
  <c r="F37" i="2" s="1"/>
  <c r="E34" i="2"/>
  <c r="G34" i="2" s="1"/>
  <c r="H34" i="2" s="1"/>
  <c r="E47" i="2"/>
  <c r="F47" i="2" s="1"/>
  <c r="E41" i="2"/>
  <c r="F41" i="2" s="1"/>
  <c r="E42" i="2"/>
  <c r="G42" i="2" s="1"/>
  <c r="H42" i="2" s="1"/>
  <c r="E46" i="2"/>
  <c r="G46" i="2" s="1"/>
  <c r="H46" i="2" s="1"/>
  <c r="E48" i="2"/>
  <c r="G48" i="2" s="1"/>
  <c r="H48" i="2" s="1"/>
  <c r="E39" i="2"/>
  <c r="G39" i="2" s="1"/>
  <c r="H39" i="2" s="1"/>
  <c r="E35" i="2"/>
  <c r="G35" i="2" s="1"/>
  <c r="H35" i="2" s="1"/>
  <c r="F45" i="2"/>
  <c r="G45" i="2"/>
  <c r="H45" i="2" s="1"/>
  <c r="F38" i="2"/>
  <c r="G42" i="5" l="1"/>
  <c r="H42" i="5" s="1"/>
  <c r="F42" i="5"/>
  <c r="E43" i="5"/>
  <c r="E48" i="5"/>
  <c r="E38" i="5"/>
  <c r="E47" i="5"/>
  <c r="E45" i="5"/>
  <c r="E44" i="5"/>
  <c r="E35" i="5"/>
  <c r="E40" i="5"/>
  <c r="E36" i="5"/>
  <c r="E39" i="5"/>
  <c r="E37" i="5"/>
  <c r="E46" i="5"/>
  <c r="E34" i="5"/>
  <c r="E41" i="5"/>
  <c r="F42" i="2"/>
  <c r="G47" i="2"/>
  <c r="H47" i="2" s="1"/>
  <c r="F46" i="2"/>
  <c r="G44" i="2"/>
  <c r="H44" i="2" s="1"/>
  <c r="G40" i="2"/>
  <c r="H40" i="2" s="1"/>
  <c r="F36" i="2"/>
  <c r="F39" i="2"/>
  <c r="G41" i="2"/>
  <c r="H41" i="2" s="1"/>
  <c r="G37" i="2"/>
  <c r="H37" i="2" s="1"/>
  <c r="F34" i="2"/>
  <c r="F35" i="2"/>
  <c r="F48" i="2"/>
  <c r="H33" i="2"/>
  <c r="G43" i="5" l="1"/>
  <c r="H43" i="5" s="1"/>
  <c r="F43" i="5"/>
  <c r="G35" i="5"/>
  <c r="H35" i="5" s="1"/>
  <c r="F35" i="5"/>
  <c r="F34" i="5"/>
  <c r="G34" i="5"/>
  <c r="H34" i="5" s="1"/>
  <c r="G44" i="5"/>
  <c r="H44" i="5" s="1"/>
  <c r="F44" i="5"/>
  <c r="G40" i="5"/>
  <c r="H40" i="5" s="1"/>
  <c r="F40" i="5"/>
  <c r="G41" i="5"/>
  <c r="H41" i="5" s="1"/>
  <c r="F41" i="5"/>
  <c r="G45" i="5"/>
  <c r="H45" i="5" s="1"/>
  <c r="F45" i="5"/>
  <c r="G38" i="5"/>
  <c r="H38" i="5" s="1"/>
  <c r="F38" i="5"/>
  <c r="G46" i="5"/>
  <c r="H46" i="5" s="1"/>
  <c r="F46" i="5"/>
  <c r="G37" i="5"/>
  <c r="H37" i="5" s="1"/>
  <c r="F37" i="5"/>
  <c r="G47" i="5"/>
  <c r="H47" i="5" s="1"/>
  <c r="F47" i="5"/>
  <c r="G39" i="5"/>
  <c r="H39" i="5" s="1"/>
  <c r="F39" i="5"/>
  <c r="G36" i="5"/>
  <c r="F36" i="5"/>
  <c r="G48" i="5"/>
  <c r="H48" i="5" s="1"/>
  <c r="F48" i="5"/>
  <c r="H3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<sst xmlns="http://schemas.openxmlformats.org/spreadsheetml/2006/main" count="85" uniqueCount="38">
  <si>
    <t>Метод скользящей средней</t>
  </si>
  <si>
    <t>Месяц</t>
  </si>
  <si>
    <t>Выручка</t>
  </si>
  <si>
    <t>По 2 месяца</t>
  </si>
  <si>
    <t>По 3 месяца</t>
  </si>
  <si>
    <t>По 4 месяца</t>
  </si>
  <si>
    <t>Скользящее среднее</t>
  </si>
  <si>
    <t>Абсолютное отклонение</t>
  </si>
  <si>
    <t>Относительное отклонение</t>
  </si>
  <si>
    <t>Средние квадратичные отклонения</t>
  </si>
  <si>
    <t>№ Квартала</t>
  </si>
  <si>
    <t>Потребление эл</t>
  </si>
  <si>
    <t>Итого за 4 квартала</t>
  </si>
  <si>
    <t>Скользящая средняя</t>
  </si>
  <si>
    <t>Центрированная скользящая средняя</t>
  </si>
  <si>
    <t>Оценка сезонной компоненты</t>
  </si>
  <si>
    <t>Расчет скорректированной сезонной компоненты</t>
  </si>
  <si>
    <t>год</t>
  </si>
  <si>
    <t>Квартал</t>
  </si>
  <si>
    <t>-</t>
  </si>
  <si>
    <t>итого 1 кв за все годы</t>
  </si>
  <si>
    <t>средняя оценка СК I кв</t>
  </si>
  <si>
    <t>К</t>
  </si>
  <si>
    <t>Расчет значений Т+Е и Т+S</t>
  </si>
  <si>
    <t>t</t>
  </si>
  <si>
    <t>Yt</t>
  </si>
  <si>
    <t>St</t>
  </si>
  <si>
    <t>T+E =Yt-St</t>
  </si>
  <si>
    <t>T+S</t>
  </si>
  <si>
    <t>E^2</t>
  </si>
  <si>
    <t>E=Yt-(T+S)</t>
  </si>
  <si>
    <t>T = B0+B1t по скольз</t>
  </si>
  <si>
    <t>T = B0+B1t по данным</t>
  </si>
  <si>
    <t>T скольз</t>
  </si>
  <si>
    <t>Т без сколь</t>
  </si>
  <si>
    <t>TE =Yt/St</t>
  </si>
  <si>
    <t>TS</t>
  </si>
  <si>
    <t>E=Yt/(TS)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</si>
</sst>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00"/>
  </numFmts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" fontId="1" fillId="0" borderId="1" xfId="0" applyNumberFormat="1" applyFont="1" applyFill="1" applyBorder="1" applyAlignment="1">
      <alignment horizontal="right" vertical="center" wrapText="1" readingOrder="1"/>
    </xf>
    <xf numFmtId="2" fontId="0" fillId="0" borderId="0" xfId="0" applyNumberFormat="1"/>
    <xf numFmtId="17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Основной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Лист1!$B$4:$B$14</c:f>
              <c:numCache>
                <c:formatCode>Основной</c:formatCode>
                <c:ptCount val="11"/>
                <c:pt idx="0">
                  <c:v>7600</c:v>
                </c:pt>
                <c:pt idx="1">
                  <c:v>8200</c:v>
                </c:pt>
                <c:pt idx="2">
                  <c:v>8460</c:v>
                </c:pt>
                <c:pt idx="3">
                  <c:v>8200</c:v>
                </c:pt>
                <c:pt idx="4">
                  <c:v>7900</c:v>
                </c:pt>
                <c:pt idx="5">
                  <c:v>7600</c:v>
                </c:pt>
                <c:pt idx="6">
                  <c:v>7700</c:v>
                </c:pt>
                <c:pt idx="7">
                  <c:v>8300</c:v>
                </c:pt>
                <c:pt idx="8">
                  <c:v>8900</c:v>
                </c:pt>
                <c:pt idx="9">
                  <c:v>9360</c:v>
                </c:pt>
                <c:pt idx="10">
                  <c:v>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D5-4B85-845D-B7D87D693E43}"/>
            </c:ext>
          </c:extLst>
        </c:ser>
        <c:ser>
          <c:idx val="1"/>
          <c:order val="1"/>
          <c:tx>
            <c:v>По 2 месца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Лист1!$C$6:$C$15</c:f>
              <c:numCache>
                <c:formatCode>Основной</c:formatCode>
                <c:ptCount val="10"/>
                <c:pt idx="0">
                  <c:v>7900</c:v>
                </c:pt>
                <c:pt idx="1">
                  <c:v>8330</c:v>
                </c:pt>
                <c:pt idx="2">
                  <c:v>8330</c:v>
                </c:pt>
                <c:pt idx="3">
                  <c:v>8050</c:v>
                </c:pt>
                <c:pt idx="4">
                  <c:v>7750</c:v>
                </c:pt>
                <c:pt idx="5">
                  <c:v>7650</c:v>
                </c:pt>
                <c:pt idx="6">
                  <c:v>8000</c:v>
                </c:pt>
                <c:pt idx="7">
                  <c:v>8600</c:v>
                </c:pt>
                <c:pt idx="8">
                  <c:v>9130</c:v>
                </c:pt>
                <c:pt idx="9">
                  <c:v>9430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D5-4B85-845D-B7D87D693E43}"/>
            </c:ext>
          </c:extLst>
        </c:ser>
        <c:ser>
          <c:idx val="2"/>
          <c:order val="2"/>
          <c:tx>
            <c:v>По 3 месяца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Лист1!$D$7:$D$15</c:f>
              <c:numCache>
                <c:formatCode>Основной</c:formatCode>
                <c:ptCount val="9"/>
                <c:pt idx="0">
                  <c:v>8086.666666666667</c:v>
                </c:pt>
                <c:pt idx="1">
                  <c:v>8286.6666666666661</c:v>
                </c:pt>
                <c:pt idx="2">
                  <c:v>8186.666666666667</c:v>
                </c:pt>
                <c:pt idx="3">
                  <c:v>7900</c:v>
                </c:pt>
                <c:pt idx="4">
                  <c:v>7733.333333333333</c:v>
                </c:pt>
                <c:pt idx="5">
                  <c:v>7866.666666666667</c:v>
                </c:pt>
                <c:pt idx="6">
                  <c:v>8300</c:v>
                </c:pt>
                <c:pt idx="7">
                  <c:v>8853.3333333333339</c:v>
                </c:pt>
                <c:pt idx="8">
                  <c:v>9253.3333333333339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D5-4B85-845D-B7D87D693E43}"/>
            </c:ext>
          </c:extLst>
        </c:ser>
        <c:ser>
          <c:idx val="3"/>
          <c:order val="3"/>
          <c:tx>
            <c:v>По 4 месяца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Лист1!$E$8:$E$15</c:f>
              <c:numCache>
                <c:formatCode>Основной</c:formatCode>
                <c:ptCount val="8"/>
                <c:pt idx="0">
                  <c:v>8115</c:v>
                </c:pt>
                <c:pt idx="1">
                  <c:v>8190</c:v>
                </c:pt>
                <c:pt idx="2">
                  <c:v>8040</c:v>
                </c:pt>
                <c:pt idx="3">
                  <c:v>7850</c:v>
                </c:pt>
                <c:pt idx="4">
                  <c:v>7875</c:v>
                </c:pt>
                <c:pt idx="5">
                  <c:v>8125</c:v>
                </c:pt>
                <c:pt idx="6">
                  <c:v>8565</c:v>
                </c:pt>
                <c:pt idx="7">
                  <c:v>9015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D5-4B85-845D-B7D87D693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6847360"/>
        <c:axId val="316847688"/>
      </c:lineChart>
      <c:catAx>
        <c:axId val="31684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6847688"/>
        <c:crosses val="autoZero"/>
        <c:auto val="1"/>
        <c:lblAlgn val="ctr"/>
        <c:lblOffset val="100"/>
        <c:noMultiLvlLbl val="0"/>
      </c:catAx>
      <c:valAx>
        <c:axId val="31684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684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Ряд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Лист2!$B$33:$B$48</c:f>
              <c:numCache>
                <c:formatCode>Основной</c:formatCode>
                <c:ptCount val="16"/>
                <c:pt idx="0">
                  <c:v>6</c:v>
                </c:pt>
                <c:pt idx="1">
                  <c:v>4.4000000000000004</c:v>
                </c:pt>
                <c:pt idx="2">
                  <c:v>5</c:v>
                </c:pt>
                <c:pt idx="3">
                  <c:v>9</c:v>
                </c:pt>
                <c:pt idx="4">
                  <c:v>7.2</c:v>
                </c:pt>
                <c:pt idx="5">
                  <c:v>4.8</c:v>
                </c:pt>
                <c:pt idx="6">
                  <c:v>6</c:v>
                </c:pt>
                <c:pt idx="7">
                  <c:v>10</c:v>
                </c:pt>
                <c:pt idx="8">
                  <c:v>8</c:v>
                </c:pt>
                <c:pt idx="9">
                  <c:v>5.6</c:v>
                </c:pt>
                <c:pt idx="10">
                  <c:v>6.4</c:v>
                </c:pt>
                <c:pt idx="11">
                  <c:v>11</c:v>
                </c:pt>
                <c:pt idx="12">
                  <c:v>9</c:v>
                </c:pt>
                <c:pt idx="13">
                  <c:v>6.6</c:v>
                </c:pt>
                <c:pt idx="14">
                  <c:v>7</c:v>
                </c:pt>
                <c:pt idx="15">
                  <c:v>10.8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F8-4E37-BE20-0F7A761A606F}"/>
            </c:ext>
          </c:extLst>
        </c:ser>
        <c:ser>
          <c:idx val="1"/>
          <c:order val="1"/>
          <c:tx>
            <c:v>Прогноз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Лист2!$I$33:$I$48</c:f>
              <c:numCache>
                <c:formatCode>Основной</c:formatCode>
                <c:ptCount val="16"/>
                <c:pt idx="0">
                  <c:v>5.5926470588235295</c:v>
                </c:pt>
                <c:pt idx="1">
                  <c:v>5.8202941176470588</c:v>
                </c:pt>
                <c:pt idx="2">
                  <c:v>6.0479411764705882</c:v>
                </c:pt>
                <c:pt idx="3">
                  <c:v>6.2755882352941175</c:v>
                </c:pt>
                <c:pt idx="4">
                  <c:v>6.5032352941176477</c:v>
                </c:pt>
                <c:pt idx="5">
                  <c:v>6.730882352941177</c:v>
                </c:pt>
                <c:pt idx="6">
                  <c:v>6.9585294117647063</c:v>
                </c:pt>
                <c:pt idx="7">
                  <c:v>7.1861764705882356</c:v>
                </c:pt>
                <c:pt idx="8">
                  <c:v>7.4138235294117649</c:v>
                </c:pt>
                <c:pt idx="9">
                  <c:v>7.6414705882352942</c:v>
                </c:pt>
                <c:pt idx="10">
                  <c:v>7.8691176470588236</c:v>
                </c:pt>
                <c:pt idx="11">
                  <c:v>8.0967647058823538</c:v>
                </c:pt>
                <c:pt idx="12">
                  <c:v>8.3244117647058822</c:v>
                </c:pt>
                <c:pt idx="13">
                  <c:v>8.5520588235294124</c:v>
                </c:pt>
                <c:pt idx="14">
                  <c:v>8.7797058823529426</c:v>
                </c:pt>
                <c:pt idx="15">
                  <c:v>9.007352941176471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F8-4E37-BE20-0F7A761A6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662776"/>
        <c:axId val="429663104"/>
      </c:lineChart>
      <c:catAx>
        <c:axId val="429662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663104"/>
        <c:crosses val="autoZero"/>
        <c:auto val="1"/>
        <c:lblAlgn val="ctr"/>
        <c:lblOffset val="100"/>
        <c:noMultiLvlLbl val="0"/>
      </c:catAx>
      <c:valAx>
        <c:axId val="4296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662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Ряд посглаж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Лист2!$D$33:$D$48</c:f>
              <c:numCache>
                <c:formatCode>Основной</c:formatCode>
                <c:ptCount val="16"/>
                <c:pt idx="0">
                  <c:v>5.4187500000000002</c:v>
                </c:pt>
                <c:pt idx="1">
                  <c:v>6.3770833333333341</c:v>
                </c:pt>
                <c:pt idx="2">
                  <c:v>6.2937499999999993</c:v>
                </c:pt>
                <c:pt idx="3">
                  <c:v>6.3104166666666668</c:v>
                </c:pt>
                <c:pt idx="4">
                  <c:v>6.6187500000000004</c:v>
                </c:pt>
                <c:pt idx="5">
                  <c:v>6.7770833333333336</c:v>
                </c:pt>
                <c:pt idx="6">
                  <c:v>7.2937499999999993</c:v>
                </c:pt>
                <c:pt idx="7">
                  <c:v>7.3104166666666668</c:v>
                </c:pt>
                <c:pt idx="8">
                  <c:v>7.4187500000000002</c:v>
                </c:pt>
                <c:pt idx="9">
                  <c:v>7.5770833333333334</c:v>
                </c:pt>
                <c:pt idx="10">
                  <c:v>7.6937499999999996</c:v>
                </c:pt>
                <c:pt idx="11">
                  <c:v>8.3104166666666668</c:v>
                </c:pt>
                <c:pt idx="12">
                  <c:v>8.4187499999999993</c:v>
                </c:pt>
                <c:pt idx="13">
                  <c:v>8.5770833333333343</c:v>
                </c:pt>
                <c:pt idx="14">
                  <c:v>8.2937499999999993</c:v>
                </c:pt>
                <c:pt idx="15">
                  <c:v>8.1104166666666675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A0-4513-97AB-C84343622825}"/>
            </c:ext>
          </c:extLst>
        </c:ser>
        <c:ser>
          <c:idx val="1"/>
          <c:order val="1"/>
          <c:tx>
            <c:v>Прогноз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Лист2!$E$33:$E$48</c:f>
              <c:numCache>
                <c:formatCode>Основной</c:formatCode>
                <c:ptCount val="16"/>
                <c:pt idx="0">
                  <c:v>5.9018382352941181</c:v>
                </c:pt>
                <c:pt idx="1">
                  <c:v>6.0882598039215692</c:v>
                </c:pt>
                <c:pt idx="2">
                  <c:v>6.2746813725490203</c:v>
                </c:pt>
                <c:pt idx="3">
                  <c:v>6.4611029411764713</c:v>
                </c:pt>
                <c:pt idx="4">
                  <c:v>6.6475245098039224</c:v>
                </c:pt>
                <c:pt idx="5">
                  <c:v>6.8339460784313726</c:v>
                </c:pt>
                <c:pt idx="6">
                  <c:v>7.0203676470588237</c:v>
                </c:pt>
                <c:pt idx="7">
                  <c:v>7.2067892156862747</c:v>
                </c:pt>
                <c:pt idx="8">
                  <c:v>7.3932107843137258</c:v>
                </c:pt>
                <c:pt idx="9">
                  <c:v>7.5796323529411769</c:v>
                </c:pt>
                <c:pt idx="10">
                  <c:v>7.7660539215686279</c:v>
                </c:pt>
                <c:pt idx="11">
                  <c:v>7.952475490196079</c:v>
                </c:pt>
                <c:pt idx="12">
                  <c:v>8.138897058823531</c:v>
                </c:pt>
                <c:pt idx="13">
                  <c:v>8.3253186274509812</c:v>
                </c:pt>
                <c:pt idx="14">
                  <c:v>8.5117401960784314</c:v>
                </c:pt>
                <c:pt idx="15">
                  <c:v>8.6981617647058833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A0-4513-97AB-C84343622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440904"/>
        <c:axId val="437441232"/>
      </c:lineChart>
      <c:catAx>
        <c:axId val="437440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441232"/>
        <c:crosses val="autoZero"/>
        <c:auto val="1"/>
        <c:lblAlgn val="ctr"/>
        <c:lblOffset val="100"/>
        <c:noMultiLvlLbl val="0"/>
      </c:catAx>
      <c:valAx>
        <c:axId val="4374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440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Ряд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'Лист2 (2)'!$B$33:$B$48</c:f>
              <c:numCache>
                <c:formatCode>0,00</c:formatCode>
                <c:ptCount val="16"/>
                <c:pt idx="0">
                  <c:v>72</c:v>
                </c:pt>
                <c:pt idx="1">
                  <c:v>100</c:v>
                </c:pt>
                <c:pt idx="2">
                  <c:v>90</c:v>
                </c:pt>
                <c:pt idx="3">
                  <c:v>64</c:v>
                </c:pt>
                <c:pt idx="4">
                  <c:v>70</c:v>
                </c:pt>
                <c:pt idx="5">
                  <c:v>92</c:v>
                </c:pt>
                <c:pt idx="6">
                  <c:v>80</c:v>
                </c:pt>
                <c:pt idx="7">
                  <c:v>58</c:v>
                </c:pt>
                <c:pt idx="8">
                  <c:v>62</c:v>
                </c:pt>
                <c:pt idx="9">
                  <c:v>80</c:v>
                </c:pt>
                <c:pt idx="10">
                  <c:v>68</c:v>
                </c:pt>
                <c:pt idx="11">
                  <c:v>48</c:v>
                </c:pt>
                <c:pt idx="12">
                  <c:v>52</c:v>
                </c:pt>
                <c:pt idx="13">
                  <c:v>60</c:v>
                </c:pt>
                <c:pt idx="14">
                  <c:v>50</c:v>
                </c:pt>
                <c:pt idx="1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4B-417D-B604-4CC7600609F5}"/>
            </c:ext>
          </c:extLst>
        </c:ser>
        <c:ser>
          <c:idx val="1"/>
          <c:order val="1"/>
          <c:tx>
            <c:v>Прогноз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'Лист2 (2)'!$I$33:$I$48</c:f>
              <c:numCache>
                <c:formatCode>Основной</c:formatCode>
                <c:ptCount val="16"/>
                <c:pt idx="0">
                  <c:v>89.176470588235304</c:v>
                </c:pt>
                <c:pt idx="1">
                  <c:v>86.2529411764706</c:v>
                </c:pt>
                <c:pt idx="2">
                  <c:v>83.329411764705895</c:v>
                </c:pt>
                <c:pt idx="3">
                  <c:v>80.405882352941177</c:v>
                </c:pt>
                <c:pt idx="4">
                  <c:v>77.482352941176472</c:v>
                </c:pt>
                <c:pt idx="5">
                  <c:v>74.558823529411768</c:v>
                </c:pt>
                <c:pt idx="6">
                  <c:v>71.635294117647064</c:v>
                </c:pt>
                <c:pt idx="7">
                  <c:v>68.711764705882359</c:v>
                </c:pt>
                <c:pt idx="8">
                  <c:v>65.788235294117641</c:v>
                </c:pt>
                <c:pt idx="9">
                  <c:v>62.864705882352943</c:v>
                </c:pt>
                <c:pt idx="10">
                  <c:v>59.941176470588239</c:v>
                </c:pt>
                <c:pt idx="11">
                  <c:v>57.017647058823528</c:v>
                </c:pt>
                <c:pt idx="12">
                  <c:v>54.094117647058823</c:v>
                </c:pt>
                <c:pt idx="13">
                  <c:v>51.170588235294119</c:v>
                </c:pt>
                <c:pt idx="14">
                  <c:v>48.247058823529407</c:v>
                </c:pt>
                <c:pt idx="15">
                  <c:v>45.323529411764703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4B-417D-B604-4CC760060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662776"/>
        <c:axId val="429663104"/>
      </c:lineChart>
      <c:catAx>
        <c:axId val="429662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663104"/>
        <c:crosses val="autoZero"/>
        <c:auto val="1"/>
        <c:lblAlgn val="ctr"/>
        <c:lblOffset val="100"/>
        <c:noMultiLvlLbl val="0"/>
      </c:catAx>
      <c:valAx>
        <c:axId val="4296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662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Ряд посглаж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'Лист2 (2)'!$D$33:$D$48</c:f>
              <c:numCache>
                <c:formatCode>Основной</c:formatCode>
                <c:ptCount val="16"/>
                <c:pt idx="0">
                  <c:v>77.992433872903973</c:v>
                </c:pt>
                <c:pt idx="1">
                  <c:v>82.325015285149206</c:v>
                </c:pt>
                <c:pt idx="2">
                  <c:v>82.296790718783271</c:v>
                </c:pt>
                <c:pt idx="3">
                  <c:v>78.997456579159604</c:v>
                </c:pt>
                <c:pt idx="4">
                  <c:v>75.825977376434409</c:v>
                </c:pt>
                <c:pt idx="5">
                  <c:v>75.739014062337276</c:v>
                </c:pt>
                <c:pt idx="6">
                  <c:v>73.152702861140682</c:v>
                </c:pt>
                <c:pt idx="7">
                  <c:v>71.59144502486339</c:v>
                </c:pt>
                <c:pt idx="8">
                  <c:v>67.160151390556194</c:v>
                </c:pt>
                <c:pt idx="9">
                  <c:v>65.860012228119373</c:v>
                </c:pt>
                <c:pt idx="10">
                  <c:v>62.179797431969583</c:v>
                </c:pt>
                <c:pt idx="11">
                  <c:v>59.24809243436971</c:v>
                </c:pt>
                <c:pt idx="12">
                  <c:v>56.327868908208423</c:v>
                </c:pt>
                <c:pt idx="13">
                  <c:v>49.395009171089526</c:v>
                </c:pt>
                <c:pt idx="14">
                  <c:v>45.72043928821293</c:v>
                </c:pt>
                <c:pt idx="15">
                  <c:v>37.030057771481069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20-4F2D-BB35-0BB74F26592D}"/>
            </c:ext>
          </c:extLst>
        </c:ser>
        <c:ser>
          <c:idx val="1"/>
          <c:order val="1"/>
          <c:tx>
            <c:v>Прогноз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'Лист2 (2)'!$E$33:$E$48</c:f>
              <c:numCache>
                <c:formatCode>Основной</c:formatCode>
                <c:ptCount val="16"/>
                <c:pt idx="0">
                  <c:v>86.887843644685077</c:v>
                </c:pt>
                <c:pt idx="1">
                  <c:v>84.143150028766897</c:v>
                </c:pt>
                <c:pt idx="2">
                  <c:v>81.398456412848702</c:v>
                </c:pt>
                <c:pt idx="3">
                  <c:v>78.653762796930508</c:v>
                </c:pt>
                <c:pt idx="4">
                  <c:v>75.909069181012313</c:v>
                </c:pt>
                <c:pt idx="5">
                  <c:v>73.164375565094133</c:v>
                </c:pt>
                <c:pt idx="6">
                  <c:v>70.419681949175938</c:v>
                </c:pt>
                <c:pt idx="7">
                  <c:v>67.674988333257744</c:v>
                </c:pt>
                <c:pt idx="8">
                  <c:v>64.930294717339564</c:v>
                </c:pt>
                <c:pt idx="9">
                  <c:v>62.185601101421369</c:v>
                </c:pt>
                <c:pt idx="10">
                  <c:v>59.440907485503182</c:v>
                </c:pt>
                <c:pt idx="11">
                  <c:v>56.696213869584994</c:v>
                </c:pt>
                <c:pt idx="12">
                  <c:v>53.9515202536668</c:v>
                </c:pt>
                <c:pt idx="13">
                  <c:v>51.206826637748613</c:v>
                </c:pt>
                <c:pt idx="14">
                  <c:v>48.462133021830418</c:v>
                </c:pt>
                <c:pt idx="15">
                  <c:v>45.717439405912231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20-4F2D-BB35-0BB74F265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440904"/>
        <c:axId val="437441232"/>
      </c:lineChart>
      <c:catAx>
        <c:axId val="437440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441232"/>
        <c:crosses val="autoZero"/>
        <c:auto val="1"/>
        <c:lblAlgn val="ctr"/>
        <c:lblOffset val="100"/>
        <c:noMultiLvlLbl val="0"/>
      </c:catAx>
      <c:valAx>
        <c:axId val="4374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440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17</xdr:row>
      <xdr:rowOff>157162</xdr:rowOff>
    </xdr:from>
    <xdr:to>
      <xdr:col>14</xdr:col>
      <xdr:colOff>390525</xdr:colOff>
      <xdr:row>32</xdr:row>
      <xdr:rowOff>42862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0A36D6F-E088-418F-AF91-69319BB8F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29</xdr:row>
      <xdr:rowOff>166687</xdr:rowOff>
    </xdr:from>
    <xdr:to>
      <xdr:col>16</xdr:col>
      <xdr:colOff>495300</xdr:colOff>
      <xdr:row>44</xdr:row>
      <xdr:rowOff>52387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AF3C9CA-9F33-43D3-8CA3-49AF49859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171450</xdr:colOff>
      <xdr:row>44</xdr:row>
      <xdr:rowOff>100012</xdr:rowOff>
    </xdr:from>
    <xdr:to>
      <xdr:col>16</xdr:col>
      <xdr:colOff>476250</xdr:colOff>
      <xdr:row>58</xdr:row>
      <xdr:rowOff>176212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8BD938F-6689-4781-81F9-DA511ADE2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29</xdr:row>
      <xdr:rowOff>166687</xdr:rowOff>
    </xdr:from>
    <xdr:to>
      <xdr:col>16</xdr:col>
      <xdr:colOff>495300</xdr:colOff>
      <xdr:row>44</xdr:row>
      <xdr:rowOff>52387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F794896-FA6B-49B7-B66F-D5ADC858B3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171450</xdr:colOff>
      <xdr:row>44</xdr:row>
      <xdr:rowOff>100012</xdr:rowOff>
    </xdr:from>
    <xdr:to>
      <xdr:col>16</xdr:col>
      <xdr:colOff>476250</xdr:colOff>
      <xdr:row>58</xdr:row>
      <xdr:rowOff>176212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83C5A42-2F6A-440A-B703-820E7375B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CC5-3E1B-48CB-8DC7-EBECE0AB15AA}">
  <dimension ref="A1:O15"/>
  <sheetViews>
    <sheetView tabSelected="1" workbookViewId="0">
      <selection activeCell="I16" sqref="I16"/>
    </sheetView>
  </sheetViews>
  <sheetFormatPr defaultRowHeight="14.5" x14ac:dyDescent="0.35"/>
  <cols>
    <col min="3" max="3" width="12.54296875" customWidth="1"/>
    <col min="4" max="4" width="12.453125" customWidth="1"/>
    <col min="5" max="5" width="13.26953125" customWidth="1"/>
    <col min="6" max="6" width="23.81640625" customWidth="1"/>
    <col min="12" max="12" width="11.453125" customWidth="1"/>
  </cols>
  <sheetData>
    <row r="1" spans="1:15" x14ac:dyDescent="0.35">
      <c r="A1" s="4" t="s">
        <v>0</v>
      </c>
      <c r="B1" s="4"/>
      <c r="C1" s="4"/>
    </row>
    <row r="2" spans="1:15" x14ac:dyDescent="0.35">
      <c r="A2" s="4" t="s">
        <v>6</v>
      </c>
      <c r="B2" s="4"/>
      <c r="C2" s="4"/>
      <c r="D2" s="4"/>
      <c r="E2" s="4"/>
      <c r="F2" t="s">
        <v>7</v>
      </c>
      <c r="I2" s="4" t="s">
        <v>8</v>
      </c>
      <c r="J2" s="4"/>
      <c r="K2" s="4"/>
      <c r="L2" s="4" t="s">
        <v>9</v>
      </c>
      <c r="M2" s="4"/>
      <c r="N2" s="4"/>
      <c r="O2" s="4"/>
    </row>
    <row r="3" spans="1:15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3</v>
      </c>
      <c r="L3" t="s">
        <v>3</v>
      </c>
    </row>
    <row r="4" spans="1:15" x14ac:dyDescent="0.35">
      <c r="A4">
        <v>1</v>
      </c>
      <c r="B4">
        <v>7600</v>
      </c>
      <c r="L4">
        <f>SQRT(SUMXMY2(B8:B14,C8:C14)/COUNT(B8:B14))</f>
        <v>577.79136125668856</v>
      </c>
      <c r="M4">
        <f>SQRT(SUMXMY2(B8:B14,D8:D14)/COUNT(B8:B14))</f>
        <v>703.49693425624559</v>
      </c>
      <c r="N4">
        <f>SQRT(SUMXMY2(B8:B14,E8:E14)/COUNT(B8:B14))</f>
        <v>771.13089494771066</v>
      </c>
    </row>
    <row r="5" spans="1:15" x14ac:dyDescent="0.35">
      <c r="A5">
        <v>2</v>
      </c>
      <c r="B5">
        <v>8200</v>
      </c>
    </row>
    <row r="6" spans="1:15" x14ac:dyDescent="0.35">
      <c r="A6">
        <v>3</v>
      </c>
      <c r="B6">
        <v>8460</v>
      </c>
      <c r="C6">
        <f>AVERAGE(B4:B5)</f>
        <v>7900</v>
      </c>
    </row>
    <row r="7" spans="1:15" x14ac:dyDescent="0.35">
      <c r="A7">
        <v>4</v>
      </c>
      <c r="B7">
        <v>8200</v>
      </c>
      <c r="C7">
        <f>AVERAGE(B5:B6)</f>
        <v>8330</v>
      </c>
      <c r="D7">
        <f>AVERAGE(B4:B6)</f>
        <v>8086.666666666667</v>
      </c>
    </row>
    <row r="8" spans="1:15" x14ac:dyDescent="0.35">
      <c r="A8">
        <v>5</v>
      </c>
      <c r="B8">
        <v>7900</v>
      </c>
      <c r="C8">
        <f>AVERAGE(B6:B7)</f>
        <v>8330</v>
      </c>
      <c r="D8">
        <f t="shared" ref="D8:D15" si="0">AVERAGE(B5:B7)</f>
        <v>8286.6666666666661</v>
      </c>
      <c r="E8">
        <f>AVERAGE(B4:B7)</f>
        <v>8115</v>
      </c>
      <c r="F8">
        <f>ABS(B8-C8)</f>
        <v>430</v>
      </c>
      <c r="G8">
        <f>ABS(B8-D8)</f>
        <v>386.66666666666606</v>
      </c>
      <c r="H8">
        <f>ABS(B8-E8)</f>
        <v>215</v>
      </c>
      <c r="I8" s="2">
        <f>ABS((B8-C8)/B8)</f>
        <v>5.4430379746835442E-2</v>
      </c>
      <c r="J8" s="2">
        <f>ABS((B8-D8)/B8)</f>
        <v>4.894514767932482E-2</v>
      </c>
      <c r="K8" s="2">
        <f>ABS((B8-E8)/B8)</f>
        <v>2.7215189873417721E-2</v>
      </c>
    </row>
    <row r="9" spans="1:15" x14ac:dyDescent="0.35">
      <c r="A9">
        <v>6</v>
      </c>
      <c r="B9">
        <v>7600</v>
      </c>
      <c r="C9">
        <f t="shared" ref="C9:C14" si="1">AVERAGE(B7:B8)</f>
        <v>8050</v>
      </c>
      <c r="D9">
        <f t="shared" si="0"/>
        <v>8186.666666666667</v>
      </c>
      <c r="E9">
        <f t="shared" ref="E9:E14" si="2">AVERAGE(B5:B8)</f>
        <v>8190</v>
      </c>
      <c r="F9">
        <f t="shared" ref="F9:F14" si="3">ABS(B9-C9)</f>
        <v>450</v>
      </c>
      <c r="G9">
        <f t="shared" ref="G9:G14" si="4">ABS(B9-D9)</f>
        <v>586.66666666666697</v>
      </c>
      <c r="H9">
        <f t="shared" ref="H9:H14" si="5">ABS(B9-E9)</f>
        <v>590</v>
      </c>
      <c r="I9" s="2">
        <f t="shared" ref="I9:I14" si="6">ABS((B9-C9)/B9)</f>
        <v>5.921052631578947E-2</v>
      </c>
      <c r="J9" s="2">
        <f t="shared" ref="J9:J14" si="7">ABS((B9-D9)/B9)</f>
        <v>7.7192982456140397E-2</v>
      </c>
      <c r="K9" s="2">
        <f t="shared" ref="K9:K14" si="8">ABS((B9-E9)/B9)</f>
        <v>7.7631578947368426E-2</v>
      </c>
    </row>
    <row r="10" spans="1:15" x14ac:dyDescent="0.35">
      <c r="A10">
        <v>7</v>
      </c>
      <c r="B10">
        <v>7700</v>
      </c>
      <c r="C10">
        <f t="shared" si="1"/>
        <v>7750</v>
      </c>
      <c r="D10">
        <f t="shared" si="0"/>
        <v>7900</v>
      </c>
      <c r="E10">
        <f t="shared" si="2"/>
        <v>8040</v>
      </c>
      <c r="F10">
        <f t="shared" si="3"/>
        <v>50</v>
      </c>
      <c r="G10">
        <f t="shared" si="4"/>
        <v>200</v>
      </c>
      <c r="H10">
        <f t="shared" si="5"/>
        <v>340</v>
      </c>
      <c r="I10" s="2">
        <f t="shared" si="6"/>
        <v>6.4935064935064939E-3</v>
      </c>
      <c r="J10" s="2">
        <f t="shared" si="7"/>
        <v>2.5974025974025976E-2</v>
      </c>
      <c r="K10" s="2">
        <f t="shared" si="8"/>
        <v>4.4155844155844157E-2</v>
      </c>
    </row>
    <row r="11" spans="1:15" x14ac:dyDescent="0.35">
      <c r="A11">
        <v>8</v>
      </c>
      <c r="B11">
        <v>8300</v>
      </c>
      <c r="C11">
        <f t="shared" si="1"/>
        <v>7650</v>
      </c>
      <c r="D11">
        <f t="shared" si="0"/>
        <v>7733.333333333333</v>
      </c>
      <c r="E11">
        <f t="shared" si="2"/>
        <v>7850</v>
      </c>
      <c r="F11">
        <f t="shared" si="3"/>
        <v>650</v>
      </c>
      <c r="G11">
        <f t="shared" si="4"/>
        <v>566.66666666666697</v>
      </c>
      <c r="H11">
        <f t="shared" si="5"/>
        <v>450</v>
      </c>
      <c r="I11" s="2">
        <f t="shared" si="6"/>
        <v>7.8313253012048195E-2</v>
      </c>
      <c r="J11" s="2">
        <f t="shared" si="7"/>
        <v>6.8273092369477942E-2</v>
      </c>
      <c r="K11" s="2">
        <f t="shared" si="8"/>
        <v>5.4216867469879519E-2</v>
      </c>
    </row>
    <row r="12" spans="1:15" x14ac:dyDescent="0.35">
      <c r="A12">
        <v>9</v>
      </c>
      <c r="B12">
        <v>8900</v>
      </c>
      <c r="C12">
        <f t="shared" si="1"/>
        <v>8000</v>
      </c>
      <c r="D12">
        <f t="shared" si="0"/>
        <v>7866.666666666667</v>
      </c>
      <c r="E12">
        <f t="shared" si="2"/>
        <v>7875</v>
      </c>
      <c r="F12">
        <f t="shared" si="3"/>
        <v>900</v>
      </c>
      <c r="G12">
        <f t="shared" si="4"/>
        <v>1033.333333333333</v>
      </c>
      <c r="H12">
        <f t="shared" si="5"/>
        <v>1025</v>
      </c>
      <c r="I12" s="2">
        <f t="shared" si="6"/>
        <v>0.10112359550561797</v>
      </c>
      <c r="J12" s="2">
        <f t="shared" si="7"/>
        <v>0.11610486891385764</v>
      </c>
      <c r="K12" s="2">
        <f t="shared" si="8"/>
        <v>0.1151685393258427</v>
      </c>
    </row>
    <row r="13" spans="1:15" x14ac:dyDescent="0.35">
      <c r="A13">
        <v>10</v>
      </c>
      <c r="B13">
        <v>9360</v>
      </c>
      <c r="C13">
        <f t="shared" si="1"/>
        <v>8600</v>
      </c>
      <c r="D13">
        <f t="shared" si="0"/>
        <v>8300</v>
      </c>
      <c r="E13">
        <f t="shared" si="2"/>
        <v>8125</v>
      </c>
      <c r="F13">
        <f t="shared" si="3"/>
        <v>760</v>
      </c>
      <c r="G13">
        <f t="shared" si="4"/>
        <v>1060</v>
      </c>
      <c r="H13">
        <f t="shared" si="5"/>
        <v>1235</v>
      </c>
      <c r="I13" s="2">
        <f t="shared" si="6"/>
        <v>8.11965811965812E-2</v>
      </c>
      <c r="J13" s="2">
        <f t="shared" si="7"/>
        <v>0.11324786324786325</v>
      </c>
      <c r="K13" s="2">
        <f t="shared" si="8"/>
        <v>0.13194444444444445</v>
      </c>
    </row>
    <row r="14" spans="1:15" x14ac:dyDescent="0.35">
      <c r="A14">
        <v>11</v>
      </c>
      <c r="B14">
        <v>9500</v>
      </c>
      <c r="C14">
        <f t="shared" si="1"/>
        <v>9130</v>
      </c>
      <c r="D14">
        <f t="shared" si="0"/>
        <v>8853.3333333333339</v>
      </c>
      <c r="E14">
        <f t="shared" si="2"/>
        <v>8565</v>
      </c>
      <c r="F14">
        <f t="shared" si="3"/>
        <v>370</v>
      </c>
      <c r="G14">
        <f t="shared" si="4"/>
        <v>646.66666666666606</v>
      </c>
      <c r="H14">
        <f t="shared" si="5"/>
        <v>935</v>
      </c>
      <c r="I14" s="2">
        <f t="shared" si="6"/>
        <v>3.8947368421052633E-2</v>
      </c>
      <c r="J14" s="2">
        <f t="shared" si="7"/>
        <v>6.8070175438596434E-2</v>
      </c>
      <c r="K14" s="2">
        <f t="shared" si="8"/>
        <v>9.8421052631578951E-2</v>
      </c>
    </row>
    <row r="15" spans="1:15" x14ac:dyDescent="0.35">
      <c r="A15">
        <v>12</v>
      </c>
      <c r="B15" s="1"/>
      <c r="C15">
        <f>AVERAGE(B13:B14)</f>
        <v>9430</v>
      </c>
      <c r="D15">
        <f t="shared" si="0"/>
        <v>9253.3333333333339</v>
      </c>
      <c r="E15">
        <f>AVERAGE(B11:B14)</f>
        <v>9015</v>
      </c>
      <c r="F15">
        <f>AVERAGE(F8:F14)</f>
        <v>515.71428571428567</v>
      </c>
      <c r="G15">
        <f t="shared" ref="G15:K15" si="9">AVERAGE(G8:G14)</f>
        <v>639.99999999999989</v>
      </c>
      <c r="H15">
        <f t="shared" si="9"/>
        <v>684.28571428571433</v>
      </c>
      <c r="I15" s="2">
        <f>AVERAGE(I8:I14)</f>
        <v>5.9959315813061631E-2</v>
      </c>
      <c r="J15" s="2">
        <f t="shared" si="9"/>
        <v>7.3972593725612351E-2</v>
      </c>
      <c r="K15" s="2">
        <f t="shared" si="9"/>
        <v>7.8393359549767991E-2</v>
      </c>
    </row>
  </sheetData>
  <mergeCells count="4">
    <mergeCell ref="A1:C1"/>
    <mergeCell ref="A2:E2"/>
    <mergeCell ref="I2:K2"/>
    <mergeCell ref="L2:O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418D-EED2-402A-9981-8960C9D06B41}">
  <dimension ref="A1:I50"/>
  <sheetViews>
    <sheetView zoomScale="80" zoomScaleNormal="80" workbookViewId="0">
      <selection activeCell="F7" sqref="F7"/>
    </sheetView>
  </sheetViews>
  <sheetFormatPr defaultRowHeight="14.5" x14ac:dyDescent="0.35"/>
  <cols>
    <col min="1" max="1" width="21" customWidth="1"/>
    <col min="2" max="2" width="20" customWidth="1"/>
    <col min="3" max="3" width="18.453125" customWidth="1"/>
    <col min="4" max="4" width="19.453125" customWidth="1"/>
    <col min="5" max="5" width="35.81640625" customWidth="1"/>
    <col min="6" max="6" width="31.54296875" customWidth="1"/>
    <col min="9" max="9" width="12.36328125" customWidth="1"/>
  </cols>
  <sheetData>
    <row r="1" spans="1:6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5">
      <c r="A2">
        <v>1</v>
      </c>
      <c r="B2">
        <v>6</v>
      </c>
    </row>
    <row r="3" spans="1:6" x14ac:dyDescent="0.35">
      <c r="A3">
        <v>2</v>
      </c>
      <c r="B3">
        <v>4.4000000000000004</v>
      </c>
    </row>
    <row r="4" spans="1:6" x14ac:dyDescent="0.35">
      <c r="A4">
        <v>3</v>
      </c>
      <c r="B4">
        <v>5</v>
      </c>
      <c r="C4">
        <f>SUM(B2:B5)</f>
        <v>24.4</v>
      </c>
      <c r="D4">
        <f>C4/4</f>
        <v>6.1</v>
      </c>
      <c r="E4">
        <f>AVERAGE(D4:D5)</f>
        <v>6.25</v>
      </c>
      <c r="F4">
        <f>B4-E4</f>
        <v>-1.25</v>
      </c>
    </row>
    <row r="5" spans="1:6" x14ac:dyDescent="0.35">
      <c r="A5">
        <v>4</v>
      </c>
      <c r="B5">
        <v>9</v>
      </c>
      <c r="C5">
        <f>SUM(B3:B6)</f>
        <v>25.599999999999998</v>
      </c>
      <c r="D5">
        <f>C5/4</f>
        <v>6.3999999999999995</v>
      </c>
      <c r="E5">
        <f>AVERAGE(D5:D6)</f>
        <v>6.4499999999999993</v>
      </c>
      <c r="F5">
        <f>B5-E5</f>
        <v>2.5500000000000007</v>
      </c>
    </row>
    <row r="6" spans="1:6" x14ac:dyDescent="0.35">
      <c r="A6">
        <v>5</v>
      </c>
      <c r="B6">
        <v>7.2</v>
      </c>
      <c r="C6">
        <f>SUM(B4:B7)</f>
        <v>26</v>
      </c>
      <c r="D6">
        <f>C6/4</f>
        <v>6.5</v>
      </c>
      <c r="E6">
        <f t="shared" ref="E6:E15" si="0">AVERAGE(D6:D7)</f>
        <v>6.625</v>
      </c>
      <c r="F6">
        <f>B6-E6</f>
        <v>0.57500000000000018</v>
      </c>
    </row>
    <row r="7" spans="1:6" x14ac:dyDescent="0.35">
      <c r="A7">
        <v>6</v>
      </c>
      <c r="B7">
        <v>4.8</v>
      </c>
      <c r="C7">
        <f t="shared" ref="C7:C16" si="1">SUM(B5:B8)</f>
        <v>27</v>
      </c>
      <c r="D7">
        <f>C7/4</f>
        <v>6.75</v>
      </c>
      <c r="E7">
        <f t="shared" si="0"/>
        <v>6.875</v>
      </c>
      <c r="F7">
        <f t="shared" ref="F5:F15" si="2">B7-E7</f>
        <v>-2.0750000000000002</v>
      </c>
    </row>
    <row r="8" spans="1:6" x14ac:dyDescent="0.35">
      <c r="A8">
        <v>7</v>
      </c>
      <c r="B8">
        <v>6</v>
      </c>
      <c r="C8">
        <f t="shared" si="1"/>
        <v>28</v>
      </c>
      <c r="D8">
        <f t="shared" ref="D8:D16" si="3">C8/4</f>
        <v>7</v>
      </c>
      <c r="E8">
        <f t="shared" si="0"/>
        <v>7.1</v>
      </c>
      <c r="F8">
        <f t="shared" si="2"/>
        <v>-1.0999999999999996</v>
      </c>
    </row>
    <row r="9" spans="1:6" x14ac:dyDescent="0.35">
      <c r="A9">
        <v>8</v>
      </c>
      <c r="B9">
        <v>10</v>
      </c>
      <c r="C9">
        <f t="shared" si="1"/>
        <v>28.8</v>
      </c>
      <c r="D9">
        <f t="shared" si="3"/>
        <v>7.2</v>
      </c>
      <c r="E9">
        <f t="shared" si="0"/>
        <v>7.3000000000000007</v>
      </c>
      <c r="F9">
        <f t="shared" si="2"/>
        <v>2.6999999999999993</v>
      </c>
    </row>
    <row r="10" spans="1:6" x14ac:dyDescent="0.35">
      <c r="A10">
        <v>9</v>
      </c>
      <c r="B10">
        <v>8</v>
      </c>
      <c r="C10">
        <f t="shared" si="1"/>
        <v>29.6</v>
      </c>
      <c r="D10">
        <f t="shared" si="3"/>
        <v>7.4</v>
      </c>
      <c r="E10">
        <f t="shared" si="0"/>
        <v>7.45</v>
      </c>
      <c r="F10">
        <f t="shared" si="2"/>
        <v>0.54999999999999982</v>
      </c>
    </row>
    <row r="11" spans="1:6" x14ac:dyDescent="0.35">
      <c r="A11">
        <v>10</v>
      </c>
      <c r="B11">
        <v>5.6</v>
      </c>
      <c r="C11">
        <f t="shared" si="1"/>
        <v>30</v>
      </c>
      <c r="D11">
        <f t="shared" si="3"/>
        <v>7.5</v>
      </c>
      <c r="E11">
        <f t="shared" si="0"/>
        <v>7.625</v>
      </c>
      <c r="F11">
        <f t="shared" si="2"/>
        <v>-2.0250000000000004</v>
      </c>
    </row>
    <row r="12" spans="1:6" x14ac:dyDescent="0.35">
      <c r="A12">
        <v>11</v>
      </c>
      <c r="B12">
        <v>6.4</v>
      </c>
      <c r="C12">
        <f t="shared" si="1"/>
        <v>31</v>
      </c>
      <c r="D12">
        <f t="shared" si="3"/>
        <v>7.75</v>
      </c>
      <c r="E12">
        <f t="shared" si="0"/>
        <v>7.875</v>
      </c>
      <c r="F12">
        <f t="shared" si="2"/>
        <v>-1.4749999999999996</v>
      </c>
    </row>
    <row r="13" spans="1:6" x14ac:dyDescent="0.35">
      <c r="A13">
        <v>12</v>
      </c>
      <c r="B13">
        <v>11</v>
      </c>
      <c r="C13">
        <f t="shared" si="1"/>
        <v>32</v>
      </c>
      <c r="D13">
        <f t="shared" si="3"/>
        <v>8</v>
      </c>
      <c r="E13">
        <f t="shared" si="0"/>
        <v>8.125</v>
      </c>
      <c r="F13">
        <f t="shared" si="2"/>
        <v>2.875</v>
      </c>
    </row>
    <row r="14" spans="1:6" x14ac:dyDescent="0.35">
      <c r="A14">
        <v>13</v>
      </c>
      <c r="B14">
        <v>9</v>
      </c>
      <c r="C14">
        <f t="shared" si="1"/>
        <v>33</v>
      </c>
      <c r="D14">
        <f t="shared" si="3"/>
        <v>8.25</v>
      </c>
      <c r="E14">
        <f t="shared" si="0"/>
        <v>8.3249999999999993</v>
      </c>
      <c r="F14">
        <f t="shared" si="2"/>
        <v>0.67500000000000071</v>
      </c>
    </row>
    <row r="15" spans="1:6" x14ac:dyDescent="0.35">
      <c r="A15">
        <v>14</v>
      </c>
      <c r="B15">
        <v>6.6</v>
      </c>
      <c r="C15">
        <f t="shared" si="1"/>
        <v>33.6</v>
      </c>
      <c r="D15">
        <f t="shared" si="3"/>
        <v>8.4</v>
      </c>
      <c r="E15">
        <f t="shared" si="0"/>
        <v>8.375</v>
      </c>
      <c r="F15">
        <f t="shared" si="2"/>
        <v>-1.7750000000000004</v>
      </c>
    </row>
    <row r="16" spans="1:6" x14ac:dyDescent="0.35">
      <c r="A16">
        <v>15</v>
      </c>
      <c r="B16">
        <v>7</v>
      </c>
      <c r="C16">
        <f t="shared" si="1"/>
        <v>33.400000000000006</v>
      </c>
      <c r="D16">
        <f t="shared" si="3"/>
        <v>8.3500000000000014</v>
      </c>
    </row>
    <row r="17" spans="1:9" x14ac:dyDescent="0.35">
      <c r="A17">
        <v>16</v>
      </c>
      <c r="B17">
        <v>10.8</v>
      </c>
    </row>
    <row r="19" spans="1:9" x14ac:dyDescent="0.35">
      <c r="A19" t="s">
        <v>16</v>
      </c>
    </row>
    <row r="20" spans="1:9" x14ac:dyDescent="0.35">
      <c r="B20" t="s">
        <v>17</v>
      </c>
      <c r="C20" s="4" t="s">
        <v>18</v>
      </c>
      <c r="D20" s="4"/>
      <c r="E20" s="4"/>
      <c r="F20" s="4"/>
    </row>
    <row r="21" spans="1:9" x14ac:dyDescent="0.35">
      <c r="C21">
        <v>1</v>
      </c>
      <c r="D21">
        <v>2</v>
      </c>
      <c r="E21">
        <v>3</v>
      </c>
      <c r="F21">
        <v>4</v>
      </c>
    </row>
    <row r="22" spans="1:9" x14ac:dyDescent="0.35">
      <c r="B22">
        <v>1</v>
      </c>
      <c r="C22" t="s">
        <v>19</v>
      </c>
      <c r="D22" t="s">
        <v>19</v>
      </c>
      <c r="E22">
        <f>F4</f>
        <v>-1.25</v>
      </c>
      <c r="F22">
        <f>F5</f>
        <v>2.5500000000000007</v>
      </c>
    </row>
    <row r="23" spans="1:9" x14ac:dyDescent="0.35">
      <c r="B23">
        <v>2</v>
      </c>
      <c r="C23">
        <f>F6</f>
        <v>0.57500000000000018</v>
      </c>
      <c r="D23">
        <f>F7</f>
        <v>-2.0750000000000002</v>
      </c>
      <c r="E23">
        <f>F8</f>
        <v>-1.0999999999999996</v>
      </c>
      <c r="F23">
        <f>F9</f>
        <v>2.6999999999999993</v>
      </c>
    </row>
    <row r="24" spans="1:9" x14ac:dyDescent="0.35">
      <c r="B24">
        <v>3</v>
      </c>
      <c r="C24">
        <f>F10</f>
        <v>0.54999999999999982</v>
      </c>
      <c r="D24">
        <f>F11</f>
        <v>-2.0250000000000004</v>
      </c>
      <c r="E24">
        <f>F12</f>
        <v>-1.4749999999999996</v>
      </c>
      <c r="F24">
        <f>F13</f>
        <v>2.875</v>
      </c>
    </row>
    <row r="25" spans="1:9" x14ac:dyDescent="0.35">
      <c r="B25">
        <v>5</v>
      </c>
      <c r="C25">
        <f>F14</f>
        <v>0.67500000000000071</v>
      </c>
      <c r="D25">
        <f>F15</f>
        <v>-1.7750000000000004</v>
      </c>
      <c r="E25" t="s">
        <v>19</v>
      </c>
      <c r="F25" t="s">
        <v>19</v>
      </c>
    </row>
    <row r="26" spans="1:9" x14ac:dyDescent="0.35">
      <c r="A26" t="s">
        <v>20</v>
      </c>
      <c r="C26">
        <f>SUM(C23:C25)</f>
        <v>1.8000000000000007</v>
      </c>
      <c r="D26">
        <f>SUM(D23:D25)</f>
        <v>-5.8750000000000009</v>
      </c>
      <c r="E26">
        <f>SUM(E22:E24)</f>
        <v>-3.8249999999999993</v>
      </c>
      <c r="F26">
        <f>SUM(F22:F24)</f>
        <v>8.125</v>
      </c>
    </row>
    <row r="27" spans="1:9" x14ac:dyDescent="0.35">
      <c r="A27" t="s">
        <v>21</v>
      </c>
      <c r="C27">
        <f>C26/3</f>
        <v>0.6000000000000002</v>
      </c>
      <c r="D27">
        <f>D26/3</f>
        <v>-1.9583333333333337</v>
      </c>
      <c r="E27">
        <f>E26/3</f>
        <v>-1.2749999999999997</v>
      </c>
      <c r="F27">
        <f>F26/3</f>
        <v>2.7083333333333335</v>
      </c>
    </row>
    <row r="28" spans="1:9" x14ac:dyDescent="0.35">
      <c r="C28">
        <f>C27-B29</f>
        <v>0.58125000000000004</v>
      </c>
      <c r="D28">
        <f>D27-B29</f>
        <v>-1.9770833333333337</v>
      </c>
      <c r="E28">
        <f>E27-B29</f>
        <v>-1.2937499999999997</v>
      </c>
      <c r="F28">
        <f>F27-B29</f>
        <v>2.6895833333333332</v>
      </c>
    </row>
    <row r="29" spans="1:9" x14ac:dyDescent="0.35">
      <c r="A29" t="s">
        <v>22</v>
      </c>
      <c r="B29">
        <f>SUM(C27:F27)/4</f>
        <v>1.8750000000000155E-2</v>
      </c>
    </row>
    <row r="31" spans="1:9" x14ac:dyDescent="0.35">
      <c r="A31" s="4" t="s">
        <v>23</v>
      </c>
      <c r="B31" s="4"/>
      <c r="C31" s="4"/>
      <c r="D31" s="4"/>
      <c r="E31" s="4"/>
      <c r="F31" s="4"/>
    </row>
    <row r="32" spans="1:9" x14ac:dyDescent="0.35">
      <c r="A32" t="s">
        <v>24</v>
      </c>
      <c r="B32" t="s">
        <v>25</v>
      </c>
      <c r="C32" t="s">
        <v>26</v>
      </c>
      <c r="D32" t="s">
        <v>27</v>
      </c>
      <c r="E32" t="s">
        <v>33</v>
      </c>
      <c r="F32" t="s">
        <v>28</v>
      </c>
      <c r="G32" t="s">
        <v>30</v>
      </c>
      <c r="H32" t="s">
        <v>29</v>
      </c>
      <c r="I32" t="s">
        <v>34</v>
      </c>
    </row>
    <row r="33" spans="1:9" x14ac:dyDescent="0.35">
      <c r="A33">
        <v>1</v>
      </c>
      <c r="B33">
        <v>6</v>
      </c>
      <c r="C33" s="3">
        <f>C28</f>
        <v>0.58125000000000004</v>
      </c>
      <c r="D33">
        <f>B33-C33</f>
        <v>5.4187500000000002</v>
      </c>
      <c r="E33">
        <f>$C$49+$B$49*A33</f>
        <v>5.9018382352941181</v>
      </c>
      <c r="F33">
        <f>E33+C33</f>
        <v>6.4830882352941179</v>
      </c>
      <c r="G33">
        <f>B33-(E33+C33)</f>
        <v>-0.48308823529411793</v>
      </c>
      <c r="H33">
        <f>POWER(G33,2)</f>
        <v>0.23337424307958504</v>
      </c>
      <c r="I33">
        <f>$C$50+$B$50*A33</f>
        <v>5.5926470588235295</v>
      </c>
    </row>
    <row r="34" spans="1:9" x14ac:dyDescent="0.35">
      <c r="A34">
        <v>2</v>
      </c>
      <c r="B34">
        <v>4.4000000000000004</v>
      </c>
      <c r="C34" s="3">
        <f>D28</f>
        <v>-1.9770833333333337</v>
      </c>
      <c r="D34">
        <f t="shared" ref="D34:D48" si="4">B34-C34</f>
        <v>6.3770833333333341</v>
      </c>
      <c r="E34">
        <f t="shared" ref="E34:E48" si="5">$C$49+$B$49*A34</f>
        <v>6.0882598039215692</v>
      </c>
      <c r="F34">
        <f t="shared" ref="F34:F48" si="6">E34+C34</f>
        <v>4.1111764705882354</v>
      </c>
      <c r="G34">
        <f t="shared" ref="G34:G48" si="7">B34-(E34+C34)</f>
        <v>0.28882352941176492</v>
      </c>
      <c r="H34">
        <f t="shared" ref="H34:H48" si="8">POWER(G34,2)</f>
        <v>8.3419031141868633E-2</v>
      </c>
      <c r="I34">
        <f t="shared" ref="I34:I48" si="9">$C$50+$B$50*A34</f>
        <v>5.8202941176470588</v>
      </c>
    </row>
    <row r="35" spans="1:9" x14ac:dyDescent="0.35">
      <c r="A35">
        <v>3</v>
      </c>
      <c r="B35">
        <v>5</v>
      </c>
      <c r="C35" s="3">
        <f>E28</f>
        <v>-1.2937499999999997</v>
      </c>
      <c r="D35">
        <f t="shared" si="4"/>
        <v>6.2937499999999993</v>
      </c>
      <c r="E35">
        <f t="shared" si="5"/>
        <v>6.2746813725490203</v>
      </c>
      <c r="F35">
        <f t="shared" si="6"/>
        <v>4.980931372549021</v>
      </c>
      <c r="G35">
        <f t="shared" si="7"/>
        <v>1.9068627450979037E-2</v>
      </c>
      <c r="H35">
        <f t="shared" si="8"/>
        <v>3.6361255286423126E-4</v>
      </c>
      <c r="I35">
        <f t="shared" si="9"/>
        <v>6.0479411764705882</v>
      </c>
    </row>
    <row r="36" spans="1:9" x14ac:dyDescent="0.35">
      <c r="A36">
        <v>4</v>
      </c>
      <c r="B36">
        <v>9</v>
      </c>
      <c r="C36" s="3">
        <f>F28</f>
        <v>2.6895833333333332</v>
      </c>
      <c r="D36">
        <f t="shared" si="4"/>
        <v>6.3104166666666668</v>
      </c>
      <c r="E36">
        <f t="shared" si="5"/>
        <v>6.4611029411764713</v>
      </c>
      <c r="F36">
        <f t="shared" si="6"/>
        <v>9.1506862745098054</v>
      </c>
      <c r="G36">
        <f t="shared" si="7"/>
        <v>-0.15068627450980543</v>
      </c>
      <c r="H36">
        <f t="shared" si="8"/>
        <v>2.2706353325644437E-2</v>
      </c>
      <c r="I36">
        <f t="shared" si="9"/>
        <v>6.2755882352941175</v>
      </c>
    </row>
    <row r="37" spans="1:9" x14ac:dyDescent="0.35">
      <c r="A37">
        <v>5</v>
      </c>
      <c r="B37">
        <v>7.2</v>
      </c>
      <c r="C37">
        <f>C28</f>
        <v>0.58125000000000004</v>
      </c>
      <c r="D37">
        <f t="shared" si="4"/>
        <v>6.6187500000000004</v>
      </c>
      <c r="E37">
        <f t="shared" si="5"/>
        <v>6.6475245098039224</v>
      </c>
      <c r="F37">
        <f t="shared" si="6"/>
        <v>7.2287745098039222</v>
      </c>
      <c r="G37">
        <f t="shared" si="7"/>
        <v>-2.8774509803922044E-2</v>
      </c>
      <c r="H37">
        <f t="shared" si="8"/>
        <v>8.2797241445600582E-4</v>
      </c>
      <c r="I37">
        <f t="shared" si="9"/>
        <v>6.5032352941176477</v>
      </c>
    </row>
    <row r="38" spans="1:9" x14ac:dyDescent="0.35">
      <c r="A38">
        <v>6</v>
      </c>
      <c r="B38">
        <v>4.8</v>
      </c>
      <c r="C38">
        <f>D28</f>
        <v>-1.9770833333333337</v>
      </c>
      <c r="D38">
        <f t="shared" si="4"/>
        <v>6.7770833333333336</v>
      </c>
      <c r="E38">
        <f t="shared" si="5"/>
        <v>6.8339460784313726</v>
      </c>
      <c r="F38">
        <f t="shared" si="6"/>
        <v>4.8568627450980388</v>
      </c>
      <c r="G38">
        <f t="shared" si="7"/>
        <v>-5.6862745098039014E-2</v>
      </c>
      <c r="H38">
        <f t="shared" si="8"/>
        <v>3.23337178008456E-3</v>
      </c>
      <c r="I38">
        <f t="shared" si="9"/>
        <v>6.730882352941177</v>
      </c>
    </row>
    <row r="39" spans="1:9" x14ac:dyDescent="0.35">
      <c r="A39">
        <v>7</v>
      </c>
      <c r="B39">
        <v>6</v>
      </c>
      <c r="C39">
        <f>E28</f>
        <v>-1.2937499999999997</v>
      </c>
      <c r="D39">
        <f t="shared" si="4"/>
        <v>7.2937499999999993</v>
      </c>
      <c r="E39">
        <f t="shared" si="5"/>
        <v>7.0203676470588237</v>
      </c>
      <c r="F39">
        <f t="shared" si="6"/>
        <v>5.7266176470588235</v>
      </c>
      <c r="G39">
        <f t="shared" si="7"/>
        <v>0.27338235294117652</v>
      </c>
      <c r="H39">
        <f t="shared" si="8"/>
        <v>7.4737910899654009E-2</v>
      </c>
      <c r="I39">
        <f t="shared" si="9"/>
        <v>6.9585294117647063</v>
      </c>
    </row>
    <row r="40" spans="1:9" x14ac:dyDescent="0.35">
      <c r="A40">
        <v>8</v>
      </c>
      <c r="B40">
        <v>10</v>
      </c>
      <c r="C40">
        <f>F28</f>
        <v>2.6895833333333332</v>
      </c>
      <c r="D40">
        <f t="shared" si="4"/>
        <v>7.3104166666666668</v>
      </c>
      <c r="E40">
        <f t="shared" si="5"/>
        <v>7.2067892156862747</v>
      </c>
      <c r="F40">
        <f t="shared" si="6"/>
        <v>9.8963725490196079</v>
      </c>
      <c r="G40">
        <f t="shared" si="7"/>
        <v>0.10362745098039206</v>
      </c>
      <c r="H40">
        <f t="shared" si="8"/>
        <v>1.0738648596693559E-2</v>
      </c>
      <c r="I40">
        <f t="shared" si="9"/>
        <v>7.1861764705882356</v>
      </c>
    </row>
    <row r="41" spans="1:9" x14ac:dyDescent="0.35">
      <c r="A41">
        <v>9</v>
      </c>
      <c r="B41">
        <v>8</v>
      </c>
      <c r="C41">
        <f>C28</f>
        <v>0.58125000000000004</v>
      </c>
      <c r="D41">
        <f t="shared" si="4"/>
        <v>7.4187500000000002</v>
      </c>
      <c r="E41">
        <f t="shared" si="5"/>
        <v>7.3932107843137258</v>
      </c>
      <c r="F41">
        <f t="shared" si="6"/>
        <v>7.9744607843137256</v>
      </c>
      <c r="G41">
        <f t="shared" si="7"/>
        <v>2.5539215686274375E-2</v>
      </c>
      <c r="H41">
        <f t="shared" si="8"/>
        <v>6.5225153787004306E-4</v>
      </c>
      <c r="I41">
        <f t="shared" si="9"/>
        <v>7.4138235294117649</v>
      </c>
    </row>
    <row r="42" spans="1:9" x14ac:dyDescent="0.35">
      <c r="A42">
        <v>10</v>
      </c>
      <c r="B42">
        <v>5.6</v>
      </c>
      <c r="C42">
        <f>D28</f>
        <v>-1.9770833333333337</v>
      </c>
      <c r="D42">
        <f t="shared" si="4"/>
        <v>7.5770833333333334</v>
      </c>
      <c r="E42">
        <f t="shared" si="5"/>
        <v>7.5796323529411769</v>
      </c>
      <c r="F42">
        <f t="shared" si="6"/>
        <v>5.6025490196078431</v>
      </c>
      <c r="G42">
        <f t="shared" si="7"/>
        <v>-2.5490196078434835E-3</v>
      </c>
      <c r="H42">
        <f t="shared" si="8"/>
        <v>6.4975009611705463E-6</v>
      </c>
      <c r="I42">
        <f t="shared" si="9"/>
        <v>7.6414705882352942</v>
      </c>
    </row>
    <row r="43" spans="1:9" x14ac:dyDescent="0.35">
      <c r="A43">
        <v>11</v>
      </c>
      <c r="B43">
        <v>6.4</v>
      </c>
      <c r="C43">
        <f>E28</f>
        <v>-1.2937499999999997</v>
      </c>
      <c r="D43">
        <f t="shared" si="4"/>
        <v>7.6937499999999996</v>
      </c>
      <c r="E43">
        <f t="shared" si="5"/>
        <v>7.7660539215686279</v>
      </c>
      <c r="F43">
        <f t="shared" si="6"/>
        <v>6.4723039215686278</v>
      </c>
      <c r="G43">
        <f t="shared" si="7"/>
        <v>-7.2303921568627416E-2</v>
      </c>
      <c r="H43">
        <f t="shared" si="8"/>
        <v>5.2278570742022249E-3</v>
      </c>
      <c r="I43">
        <f t="shared" si="9"/>
        <v>7.8691176470588236</v>
      </c>
    </row>
    <row r="44" spans="1:9" x14ac:dyDescent="0.35">
      <c r="A44">
        <v>12</v>
      </c>
      <c r="B44">
        <v>11</v>
      </c>
      <c r="C44">
        <f>F28</f>
        <v>2.6895833333333332</v>
      </c>
      <c r="D44">
        <f t="shared" si="4"/>
        <v>8.3104166666666668</v>
      </c>
      <c r="E44">
        <f t="shared" si="5"/>
        <v>7.952475490196079</v>
      </c>
      <c r="F44">
        <f t="shared" si="6"/>
        <v>10.642058823529412</v>
      </c>
      <c r="G44">
        <f t="shared" si="7"/>
        <v>0.35794117647058776</v>
      </c>
      <c r="H44">
        <f t="shared" si="8"/>
        <v>0.12812188581314846</v>
      </c>
      <c r="I44">
        <f t="shared" si="9"/>
        <v>8.0967647058823538</v>
      </c>
    </row>
    <row r="45" spans="1:9" x14ac:dyDescent="0.35">
      <c r="A45">
        <v>13</v>
      </c>
      <c r="B45">
        <v>9</v>
      </c>
      <c r="C45">
        <f>C28</f>
        <v>0.58125000000000004</v>
      </c>
      <c r="D45">
        <f t="shared" si="4"/>
        <v>8.4187499999999993</v>
      </c>
      <c r="E45">
        <f t="shared" si="5"/>
        <v>8.138897058823531</v>
      </c>
      <c r="F45">
        <f t="shared" si="6"/>
        <v>8.7201470588235317</v>
      </c>
      <c r="G45">
        <f t="shared" si="7"/>
        <v>0.27985294117646831</v>
      </c>
      <c r="H45">
        <f t="shared" si="8"/>
        <v>7.8317668685119829E-2</v>
      </c>
      <c r="I45">
        <f t="shared" si="9"/>
        <v>8.3244117647058822</v>
      </c>
    </row>
    <row r="46" spans="1:9" x14ac:dyDescent="0.35">
      <c r="A46">
        <v>14</v>
      </c>
      <c r="B46">
        <v>6.6</v>
      </c>
      <c r="C46">
        <f>D28</f>
        <v>-1.9770833333333337</v>
      </c>
      <c r="D46">
        <f t="shared" si="4"/>
        <v>8.5770833333333343</v>
      </c>
      <c r="E46">
        <f t="shared" si="5"/>
        <v>8.3253186274509812</v>
      </c>
      <c r="F46">
        <f t="shared" si="6"/>
        <v>6.3482352941176474</v>
      </c>
      <c r="G46">
        <f t="shared" si="7"/>
        <v>0.25176470588235222</v>
      </c>
      <c r="H46">
        <f t="shared" si="8"/>
        <v>6.3385467128027326E-2</v>
      </c>
      <c r="I46">
        <f t="shared" si="9"/>
        <v>8.5520588235294124</v>
      </c>
    </row>
    <row r="47" spans="1:9" x14ac:dyDescent="0.35">
      <c r="A47">
        <v>15</v>
      </c>
      <c r="B47">
        <v>7</v>
      </c>
      <c r="C47">
        <f>E28</f>
        <v>-1.2937499999999997</v>
      </c>
      <c r="D47">
        <f t="shared" si="4"/>
        <v>8.2937499999999993</v>
      </c>
      <c r="E47">
        <f t="shared" si="5"/>
        <v>8.5117401960784314</v>
      </c>
      <c r="F47">
        <f t="shared" si="6"/>
        <v>7.2179901960784321</v>
      </c>
      <c r="G47">
        <f t="shared" si="7"/>
        <v>-0.21799019607843206</v>
      </c>
      <c r="H47">
        <f t="shared" si="8"/>
        <v>4.7519725586313261E-2</v>
      </c>
      <c r="I47">
        <f t="shared" si="9"/>
        <v>8.7797058823529426</v>
      </c>
    </row>
    <row r="48" spans="1:9" x14ac:dyDescent="0.35">
      <c r="A48">
        <v>16</v>
      </c>
      <c r="B48">
        <v>10.8</v>
      </c>
      <c r="C48">
        <f>F28</f>
        <v>2.6895833333333332</v>
      </c>
      <c r="D48">
        <f t="shared" si="4"/>
        <v>8.1104166666666675</v>
      </c>
      <c r="E48">
        <f t="shared" si="5"/>
        <v>8.6981617647058833</v>
      </c>
      <c r="F48">
        <f t="shared" si="6"/>
        <v>11.387745098039217</v>
      </c>
      <c r="G48">
        <f t="shared" si="7"/>
        <v>-0.58774509803921582</v>
      </c>
      <c r="H48">
        <f t="shared" si="8"/>
        <v>0.34544430026912742</v>
      </c>
      <c r="I48">
        <f>$C$50+$B$50*A48</f>
        <v>9.007352941176471</v>
      </c>
    </row>
    <row r="49" spans="1:3" x14ac:dyDescent="0.35">
      <c r="A49" t="s">
        <v>31</v>
      </c>
      <c r="B49" cm="1">
        <f t="array" ref="B49:C49">LINEST(D33:D48,A33:A48,1,0)</f>
        <v>0.18642156862745099</v>
      </c>
      <c r="C49">
        <v>5.715416666666667</v>
      </c>
    </row>
    <row r="50" spans="1:3" x14ac:dyDescent="0.35">
      <c r="A50" t="s">
        <v>32</v>
      </c>
      <c r="B50" cm="1">
        <f t="array" ref="B50:C50">LINEST(B33:B48,A33:A48,1,0)</f>
        <v>0.22764705882352942</v>
      </c>
      <c r="C50">
        <v>5.3650000000000002</v>
      </c>
    </row>
  </sheetData>
  <mergeCells count="2">
    <mergeCell ref="C20:F20"/>
    <mergeCell ref="A31:F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4445-3395-4B6F-B395-0709B5251FB7}">
  <dimension ref="A1:I50"/>
  <sheetViews>
    <sheetView topLeftCell="A31" zoomScale="80" zoomScaleNormal="80" workbookViewId="0">
      <selection activeCell="D27" sqref="D27"/>
    </sheetView>
  </sheetViews>
  <sheetFormatPr defaultRowHeight="14.5" x14ac:dyDescent="0.35"/>
  <cols>
    <col min="1" max="1" width="21" customWidth="1"/>
    <col min="2" max="2" width="20" customWidth="1"/>
    <col min="3" max="3" width="18.453125" customWidth="1"/>
    <col min="4" max="4" width="19.453125" customWidth="1"/>
    <col min="5" max="5" width="35.81640625" customWidth="1"/>
    <col min="6" max="6" width="31.54296875" customWidth="1"/>
    <col min="9" max="9" width="12.36328125" customWidth="1"/>
  </cols>
  <sheetData>
    <row r="1" spans="1:6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5">
      <c r="A2">
        <v>1</v>
      </c>
      <c r="B2" s="5">
        <v>72</v>
      </c>
    </row>
    <row r="3" spans="1:6" x14ac:dyDescent="0.35">
      <c r="A3">
        <v>2</v>
      </c>
      <c r="B3" s="5">
        <v>100</v>
      </c>
    </row>
    <row r="4" spans="1:6" x14ac:dyDescent="0.35">
      <c r="A4">
        <v>3</v>
      </c>
      <c r="B4" s="5">
        <v>90</v>
      </c>
      <c r="C4" s="6">
        <f>SUM(B2:B5)</f>
        <v>326</v>
      </c>
      <c r="D4">
        <f>C4/4</f>
        <v>81.5</v>
      </c>
      <c r="E4">
        <f>AVERAGE(D4:D5)</f>
        <v>81.25</v>
      </c>
      <c r="F4" s="6">
        <f>B4/E4</f>
        <v>1.1076923076923078</v>
      </c>
    </row>
    <row r="5" spans="1:6" x14ac:dyDescent="0.35">
      <c r="A5">
        <v>4</v>
      </c>
      <c r="B5" s="5">
        <v>64</v>
      </c>
      <c r="C5">
        <f>SUM(B3:B6)</f>
        <v>324</v>
      </c>
      <c r="D5">
        <f>C5/4</f>
        <v>81</v>
      </c>
      <c r="E5">
        <f>AVERAGE(D5:D6)</f>
        <v>80</v>
      </c>
      <c r="F5" s="6">
        <f t="shared" ref="F5:F15" si="0">B5/E5</f>
        <v>0.8</v>
      </c>
    </row>
    <row r="6" spans="1:6" x14ac:dyDescent="0.35">
      <c r="A6">
        <v>5</v>
      </c>
      <c r="B6" s="5">
        <v>70</v>
      </c>
      <c r="C6">
        <f>SUM(B4:B7)</f>
        <v>316</v>
      </c>
      <c r="D6">
        <f>C6/4</f>
        <v>79</v>
      </c>
      <c r="E6">
        <f t="shared" ref="E6:E15" si="1">AVERAGE(D6:D7)</f>
        <v>77.75</v>
      </c>
      <c r="F6" s="6">
        <f t="shared" si="0"/>
        <v>0.90032154340836013</v>
      </c>
    </row>
    <row r="7" spans="1:6" x14ac:dyDescent="0.35">
      <c r="A7">
        <v>6</v>
      </c>
      <c r="B7" s="5">
        <v>92</v>
      </c>
      <c r="C7">
        <f t="shared" ref="C7:C16" si="2">SUM(B5:B8)</f>
        <v>306</v>
      </c>
      <c r="D7">
        <f>C7/4</f>
        <v>76.5</v>
      </c>
      <c r="E7">
        <f t="shared" si="1"/>
        <v>75.75</v>
      </c>
      <c r="F7" s="6">
        <f t="shared" si="0"/>
        <v>1.2145214521452146</v>
      </c>
    </row>
    <row r="8" spans="1:6" x14ac:dyDescent="0.35">
      <c r="A8">
        <v>7</v>
      </c>
      <c r="B8" s="5">
        <v>80</v>
      </c>
      <c r="C8">
        <f t="shared" si="2"/>
        <v>300</v>
      </c>
      <c r="D8">
        <f t="shared" ref="D8:D16" si="3">C8/4</f>
        <v>75</v>
      </c>
      <c r="E8">
        <f t="shared" si="1"/>
        <v>74</v>
      </c>
      <c r="F8" s="6">
        <f t="shared" si="0"/>
        <v>1.0810810810810811</v>
      </c>
    </row>
    <row r="9" spans="1:6" x14ac:dyDescent="0.35">
      <c r="A9">
        <v>8</v>
      </c>
      <c r="B9" s="5">
        <v>58</v>
      </c>
      <c r="C9">
        <f t="shared" si="2"/>
        <v>292</v>
      </c>
      <c r="D9">
        <f t="shared" si="3"/>
        <v>73</v>
      </c>
      <c r="E9">
        <f t="shared" si="1"/>
        <v>71.5</v>
      </c>
      <c r="F9" s="6">
        <f t="shared" si="0"/>
        <v>0.81118881118881114</v>
      </c>
    </row>
    <row r="10" spans="1:6" x14ac:dyDescent="0.35">
      <c r="A10">
        <v>9</v>
      </c>
      <c r="B10" s="5">
        <v>62</v>
      </c>
      <c r="C10">
        <f t="shared" si="2"/>
        <v>280</v>
      </c>
      <c r="D10">
        <f t="shared" si="3"/>
        <v>70</v>
      </c>
      <c r="E10">
        <f t="shared" si="1"/>
        <v>68.5</v>
      </c>
      <c r="F10" s="6">
        <f t="shared" si="0"/>
        <v>0.9051094890510949</v>
      </c>
    </row>
    <row r="11" spans="1:6" x14ac:dyDescent="0.35">
      <c r="A11">
        <v>10</v>
      </c>
      <c r="B11" s="5">
        <v>80</v>
      </c>
      <c r="C11">
        <f t="shared" si="2"/>
        <v>268</v>
      </c>
      <c r="D11">
        <f t="shared" si="3"/>
        <v>67</v>
      </c>
      <c r="E11">
        <f t="shared" si="1"/>
        <v>65.75</v>
      </c>
      <c r="F11" s="6">
        <f t="shared" si="0"/>
        <v>1.2167300380228137</v>
      </c>
    </row>
    <row r="12" spans="1:6" x14ac:dyDescent="0.35">
      <c r="A12">
        <v>11</v>
      </c>
      <c r="B12" s="5">
        <v>68</v>
      </c>
      <c r="C12">
        <f t="shared" si="2"/>
        <v>258</v>
      </c>
      <c r="D12">
        <f t="shared" si="3"/>
        <v>64.5</v>
      </c>
      <c r="E12">
        <f t="shared" si="1"/>
        <v>63.25</v>
      </c>
      <c r="F12" s="6">
        <f t="shared" si="0"/>
        <v>1.075098814229249</v>
      </c>
    </row>
    <row r="13" spans="1:6" x14ac:dyDescent="0.35">
      <c r="A13">
        <v>12</v>
      </c>
      <c r="B13" s="5">
        <v>48</v>
      </c>
      <c r="C13">
        <f t="shared" si="2"/>
        <v>248</v>
      </c>
      <c r="D13">
        <f t="shared" si="3"/>
        <v>62</v>
      </c>
      <c r="E13">
        <f t="shared" si="1"/>
        <v>59.5</v>
      </c>
      <c r="F13" s="6">
        <f t="shared" si="0"/>
        <v>0.80672268907563027</v>
      </c>
    </row>
    <row r="14" spans="1:6" x14ac:dyDescent="0.35">
      <c r="A14">
        <v>13</v>
      </c>
      <c r="B14" s="5">
        <v>52</v>
      </c>
      <c r="C14">
        <f t="shared" si="2"/>
        <v>228</v>
      </c>
      <c r="D14">
        <f t="shared" si="3"/>
        <v>57</v>
      </c>
      <c r="E14">
        <f t="shared" si="1"/>
        <v>54.75</v>
      </c>
      <c r="F14" s="6">
        <f t="shared" si="0"/>
        <v>0.94977168949771684</v>
      </c>
    </row>
    <row r="15" spans="1:6" x14ac:dyDescent="0.35">
      <c r="A15">
        <v>14</v>
      </c>
      <c r="B15" s="5">
        <v>60</v>
      </c>
      <c r="C15">
        <f t="shared" si="2"/>
        <v>210</v>
      </c>
      <c r="D15">
        <f t="shared" si="3"/>
        <v>52.5</v>
      </c>
      <c r="E15">
        <f t="shared" si="1"/>
        <v>50.25</v>
      </c>
      <c r="F15" s="6">
        <f t="shared" si="0"/>
        <v>1.1940298507462686</v>
      </c>
    </row>
    <row r="16" spans="1:6" x14ac:dyDescent="0.35">
      <c r="A16">
        <v>15</v>
      </c>
      <c r="B16" s="5">
        <v>50</v>
      </c>
      <c r="C16">
        <f t="shared" si="2"/>
        <v>192</v>
      </c>
      <c r="D16">
        <f t="shared" si="3"/>
        <v>48</v>
      </c>
    </row>
    <row r="17" spans="1:9" x14ac:dyDescent="0.35">
      <c r="A17">
        <v>16</v>
      </c>
      <c r="B17" s="5">
        <v>30</v>
      </c>
    </row>
    <row r="19" spans="1:9" x14ac:dyDescent="0.35">
      <c r="A19" t="s">
        <v>16</v>
      </c>
    </row>
    <row r="20" spans="1:9" x14ac:dyDescent="0.35">
      <c r="B20" t="s">
        <v>17</v>
      </c>
      <c r="C20" s="4" t="s">
        <v>18</v>
      </c>
      <c r="D20" s="4"/>
      <c r="E20" s="4"/>
      <c r="F20" s="4"/>
    </row>
    <row r="21" spans="1:9" x14ac:dyDescent="0.35">
      <c r="C21">
        <v>1</v>
      </c>
      <c r="D21">
        <v>2</v>
      </c>
      <c r="E21">
        <v>3</v>
      </c>
      <c r="F21">
        <v>4</v>
      </c>
    </row>
    <row r="22" spans="1:9" x14ac:dyDescent="0.35">
      <c r="B22">
        <v>1</v>
      </c>
      <c r="C22" t="s">
        <v>19</v>
      </c>
      <c r="D22" t="s">
        <v>19</v>
      </c>
      <c r="E22">
        <f>F4</f>
        <v>1.1076923076923078</v>
      </c>
      <c r="F22">
        <f>F5</f>
        <v>0.8</v>
      </c>
    </row>
    <row r="23" spans="1:9" x14ac:dyDescent="0.35">
      <c r="B23">
        <v>2</v>
      </c>
      <c r="C23" s="6">
        <f>F6</f>
        <v>0.90032154340836013</v>
      </c>
      <c r="D23">
        <f>F7</f>
        <v>1.2145214521452146</v>
      </c>
      <c r="E23">
        <f>F8</f>
        <v>1.0810810810810811</v>
      </c>
      <c r="F23">
        <f>F9</f>
        <v>0.81118881118881114</v>
      </c>
    </row>
    <row r="24" spans="1:9" x14ac:dyDescent="0.35">
      <c r="B24">
        <v>3</v>
      </c>
      <c r="C24">
        <f>F10</f>
        <v>0.9051094890510949</v>
      </c>
      <c r="D24">
        <f>F11</f>
        <v>1.2167300380228137</v>
      </c>
      <c r="E24">
        <f>F12</f>
        <v>1.075098814229249</v>
      </c>
      <c r="F24">
        <f>F13</f>
        <v>0.80672268907563027</v>
      </c>
    </row>
    <row r="25" spans="1:9" x14ac:dyDescent="0.35">
      <c r="B25">
        <v>5</v>
      </c>
      <c r="C25">
        <f>F14</f>
        <v>0.94977168949771684</v>
      </c>
      <c r="D25" s="6">
        <f>F15</f>
        <v>1.1940298507462686</v>
      </c>
      <c r="E25" t="s">
        <v>19</v>
      </c>
      <c r="F25" t="s">
        <v>19</v>
      </c>
    </row>
    <row r="26" spans="1:9" x14ac:dyDescent="0.35">
      <c r="A26" t="s">
        <v>20</v>
      </c>
      <c r="C26" s="6">
        <f>SUM(C23:C25)</f>
        <v>2.755202721957172</v>
      </c>
      <c r="D26">
        <f>SUM(D23:D25)</f>
        <v>3.625281340914297</v>
      </c>
      <c r="E26">
        <f>SUM(E22:E24)</f>
        <v>3.2638722030026379</v>
      </c>
      <c r="F26">
        <f>SUM(F22:F24)</f>
        <v>2.4179115002644416</v>
      </c>
    </row>
    <row r="27" spans="1:9" x14ac:dyDescent="0.35">
      <c r="A27" t="s">
        <v>21</v>
      </c>
      <c r="C27">
        <f>C26/3</f>
        <v>0.91840090731905732</v>
      </c>
      <c r="D27" s="7">
        <f>D26/3</f>
        <v>1.2084271136380991</v>
      </c>
      <c r="E27">
        <f>E26/3</f>
        <v>1.0879574010008792</v>
      </c>
      <c r="F27">
        <f>F26/3</f>
        <v>0.80597050008814719</v>
      </c>
    </row>
    <row r="28" spans="1:9" x14ac:dyDescent="0.35">
      <c r="C28">
        <f>C27/$B$29</f>
        <v>0.92316647172892174</v>
      </c>
      <c r="D28">
        <f>D27/$B$29</f>
        <v>1.2146976183803906</v>
      </c>
      <c r="E28">
        <f t="shared" ref="D28:F28" si="4">E27/$B$29</f>
        <v>1.0936027907520647</v>
      </c>
      <c r="F28">
        <f t="shared" si="4"/>
        <v>0.81015266530598529</v>
      </c>
    </row>
    <row r="29" spans="1:9" x14ac:dyDescent="0.35">
      <c r="A29" t="s">
        <v>22</v>
      </c>
      <c r="B29">
        <f>4/SUM(C27:F27)</f>
        <v>0.99483780601245253</v>
      </c>
    </row>
    <row r="31" spans="1:9" x14ac:dyDescent="0.35">
      <c r="A31" s="4" t="s">
        <v>23</v>
      </c>
      <c r="B31" s="4"/>
      <c r="C31" s="4"/>
      <c r="D31" s="4"/>
      <c r="E31" s="4"/>
      <c r="F31" s="4"/>
    </row>
    <row r="32" spans="1:9" x14ac:dyDescent="0.35">
      <c r="A32" t="s">
        <v>24</v>
      </c>
      <c r="B32" t="s">
        <v>25</v>
      </c>
      <c r="C32" t="s">
        <v>26</v>
      </c>
      <c r="D32" t="s">
        <v>35</v>
      </c>
      <c r="E32" t="s">
        <v>33</v>
      </c>
      <c r="F32" t="s">
        <v>36</v>
      </c>
      <c r="G32" t="s">
        <v>37</v>
      </c>
      <c r="H32" t="s">
        <v>29</v>
      </c>
      <c r="I32" t="s">
        <v>34</v>
      </c>
    </row>
    <row r="33" spans="1:9" x14ac:dyDescent="0.35">
      <c r="A33">
        <v>1</v>
      </c>
      <c r="B33" s="5">
        <v>72</v>
      </c>
      <c r="C33" s="3">
        <f>C28</f>
        <v>0.92316647172892174</v>
      </c>
      <c r="D33">
        <f>B33/C33</f>
        <v>77.992433872903973</v>
      </c>
      <c r="E33">
        <f>$C$49+$B$49*A33</f>
        <v>86.887843644685077</v>
      </c>
      <c r="F33">
        <f>E33*C33</f>
        <v>80.211944053598145</v>
      </c>
      <c r="G33" s="6">
        <f>B33/(E33*C33)</f>
        <v>0.8976219296204706</v>
      </c>
      <c r="H33">
        <f>POWER(G33,2)</f>
        <v>0.8057251285355771</v>
      </c>
      <c r="I33">
        <f>$C$50+$B$50*A33</f>
        <v>89.176470588235304</v>
      </c>
    </row>
    <row r="34" spans="1:9" x14ac:dyDescent="0.35">
      <c r="A34">
        <v>2</v>
      </c>
      <c r="B34" s="5">
        <v>100</v>
      </c>
      <c r="C34" s="3">
        <f>D28</f>
        <v>1.2146976183803906</v>
      </c>
      <c r="D34">
        <f t="shared" ref="D34:D48" si="5">B34/C34</f>
        <v>82.325015285149206</v>
      </c>
      <c r="E34">
        <f t="shared" ref="E34:E48" si="6">$C$49+$B$49*A34</f>
        <v>84.143150028766897</v>
      </c>
      <c r="F34">
        <f t="shared" ref="F34:F48" si="7">E34*C34</f>
        <v>102.20848394296705</v>
      </c>
      <c r="G34" s="6">
        <f t="shared" ref="G34:G48" si="8">B34/(E34*C34)</f>
        <v>0.97839236179063771</v>
      </c>
      <c r="H34">
        <f t="shared" ref="H34:H48" si="9">POWER(G34,2)</f>
        <v>0.95725161361026212</v>
      </c>
      <c r="I34">
        <f t="shared" ref="I34:I48" si="10">$C$50+$B$50*A34</f>
        <v>86.2529411764706</v>
      </c>
    </row>
    <row r="35" spans="1:9" x14ac:dyDescent="0.35">
      <c r="A35">
        <v>3</v>
      </c>
      <c r="B35" s="5">
        <v>90</v>
      </c>
      <c r="C35" s="3">
        <f>E28</f>
        <v>1.0936027907520647</v>
      </c>
      <c r="D35">
        <f t="shared" si="5"/>
        <v>82.296790718783271</v>
      </c>
      <c r="E35">
        <f t="shared" si="6"/>
        <v>81.398456412848702</v>
      </c>
      <c r="F35">
        <f t="shared" si="7"/>
        <v>89.01757909600164</v>
      </c>
      <c r="G35" s="6">
        <f t="shared" si="8"/>
        <v>1.0110362572648584</v>
      </c>
      <c r="H35">
        <f t="shared" si="9"/>
        <v>1.0221943135041329</v>
      </c>
      <c r="I35">
        <f t="shared" si="10"/>
        <v>83.329411764705895</v>
      </c>
    </row>
    <row r="36" spans="1:9" x14ac:dyDescent="0.35">
      <c r="A36">
        <v>4</v>
      </c>
      <c r="B36" s="5">
        <v>64</v>
      </c>
      <c r="C36" s="3">
        <f>F28</f>
        <v>0.81015266530598529</v>
      </c>
      <c r="D36">
        <f t="shared" si="5"/>
        <v>78.997456579159604</v>
      </c>
      <c r="E36">
        <f t="shared" si="6"/>
        <v>78.653762796930508</v>
      </c>
      <c r="F36">
        <f t="shared" si="7"/>
        <v>63.721555566277999</v>
      </c>
      <c r="G36" s="6">
        <f t="shared" si="8"/>
        <v>1.0043697055297462</v>
      </c>
      <c r="H36">
        <f t="shared" si="9"/>
        <v>1.0087585053859092</v>
      </c>
      <c r="I36">
        <f t="shared" si="10"/>
        <v>80.405882352941177</v>
      </c>
    </row>
    <row r="37" spans="1:9" x14ac:dyDescent="0.35">
      <c r="A37">
        <v>5</v>
      </c>
      <c r="B37" s="5">
        <v>70</v>
      </c>
      <c r="C37">
        <f>C28</f>
        <v>0.92316647172892174</v>
      </c>
      <c r="D37">
        <f t="shared" si="5"/>
        <v>75.825977376434409</v>
      </c>
      <c r="E37">
        <f t="shared" si="6"/>
        <v>75.909069181012313</v>
      </c>
      <c r="F37">
        <f t="shared" si="7"/>
        <v>70.076707568061764</v>
      </c>
      <c r="G37" s="6">
        <f t="shared" si="8"/>
        <v>0.99890537711139948</v>
      </c>
      <c r="H37">
        <f t="shared" si="9"/>
        <v>0.99781195242206722</v>
      </c>
      <c r="I37">
        <f t="shared" si="10"/>
        <v>77.482352941176472</v>
      </c>
    </row>
    <row r="38" spans="1:9" x14ac:dyDescent="0.35">
      <c r="A38">
        <v>6</v>
      </c>
      <c r="B38" s="5">
        <v>92</v>
      </c>
      <c r="C38">
        <f>D28</f>
        <v>1.2146976183803906</v>
      </c>
      <c r="D38">
        <f t="shared" si="5"/>
        <v>75.739014062337276</v>
      </c>
      <c r="E38">
        <f t="shared" si="6"/>
        <v>73.164375565094133</v>
      </c>
      <c r="F38">
        <f t="shared" si="7"/>
        <v>88.87259274920828</v>
      </c>
      <c r="G38" s="6">
        <f t="shared" si="8"/>
        <v>1.0351897829696162</v>
      </c>
      <c r="H38">
        <f t="shared" si="9"/>
        <v>1.0716178867646811</v>
      </c>
      <c r="I38">
        <f t="shared" si="10"/>
        <v>74.558823529411768</v>
      </c>
    </row>
    <row r="39" spans="1:9" x14ac:dyDescent="0.35">
      <c r="A39">
        <v>7</v>
      </c>
      <c r="B39" s="5">
        <v>80</v>
      </c>
      <c r="C39">
        <f>E28</f>
        <v>1.0936027907520647</v>
      </c>
      <c r="D39">
        <f t="shared" si="5"/>
        <v>73.152702861140682</v>
      </c>
      <c r="E39">
        <f t="shared" si="6"/>
        <v>70.419681949175938</v>
      </c>
      <c r="F39">
        <f t="shared" si="7"/>
        <v>77.011160703491598</v>
      </c>
      <c r="G39" s="6">
        <f t="shared" si="8"/>
        <v>1.0388104694073634</v>
      </c>
      <c r="H39">
        <f t="shared" si="9"/>
        <v>1.0791271913503468</v>
      </c>
      <c r="I39">
        <f t="shared" si="10"/>
        <v>71.635294117647064</v>
      </c>
    </row>
    <row r="40" spans="1:9" x14ac:dyDescent="0.35">
      <c r="A40">
        <v>8</v>
      </c>
      <c r="B40" s="5">
        <v>58</v>
      </c>
      <c r="C40">
        <f>F28</f>
        <v>0.81015266530598529</v>
      </c>
      <c r="D40">
        <f t="shared" si="5"/>
        <v>71.59144502486339</v>
      </c>
      <c r="E40">
        <f t="shared" si="6"/>
        <v>67.674988333257744</v>
      </c>
      <c r="F40">
        <f t="shared" si="7"/>
        <v>54.827072172740223</v>
      </c>
      <c r="G40" s="6">
        <f t="shared" si="8"/>
        <v>1.0578715532586354</v>
      </c>
      <c r="H40">
        <f t="shared" si="9"/>
        <v>1.1190922231938378</v>
      </c>
      <c r="I40">
        <f t="shared" si="10"/>
        <v>68.711764705882359</v>
      </c>
    </row>
    <row r="41" spans="1:9" x14ac:dyDescent="0.35">
      <c r="A41">
        <v>9</v>
      </c>
      <c r="B41" s="5">
        <v>62</v>
      </c>
      <c r="C41">
        <f>C28</f>
        <v>0.92316647172892174</v>
      </c>
      <c r="D41">
        <f t="shared" si="5"/>
        <v>67.160151390556194</v>
      </c>
      <c r="E41">
        <f t="shared" si="6"/>
        <v>64.930294717339564</v>
      </c>
      <c r="F41">
        <f t="shared" si="7"/>
        <v>59.94147108252541</v>
      </c>
      <c r="G41" s="6">
        <f t="shared" si="8"/>
        <v>1.0343423156005043</v>
      </c>
      <c r="H41">
        <f t="shared" si="9"/>
        <v>1.0698640258418133</v>
      </c>
      <c r="I41">
        <f t="shared" si="10"/>
        <v>65.788235294117641</v>
      </c>
    </row>
    <row r="42" spans="1:9" x14ac:dyDescent="0.35">
      <c r="A42">
        <v>10</v>
      </c>
      <c r="B42" s="5">
        <v>80</v>
      </c>
      <c r="C42">
        <f>D28</f>
        <v>1.2146976183803906</v>
      </c>
      <c r="D42">
        <f t="shared" si="5"/>
        <v>65.860012228119373</v>
      </c>
      <c r="E42">
        <f t="shared" si="6"/>
        <v>62.185601101421369</v>
      </c>
      <c r="F42">
        <f t="shared" si="7"/>
        <v>75.536701555449525</v>
      </c>
      <c r="G42" s="6">
        <f t="shared" si="8"/>
        <v>1.059087812316958</v>
      </c>
      <c r="H42">
        <f t="shared" si="9"/>
        <v>1.1216669941983202</v>
      </c>
      <c r="I42">
        <f t="shared" si="10"/>
        <v>62.864705882352943</v>
      </c>
    </row>
    <row r="43" spans="1:9" x14ac:dyDescent="0.35">
      <c r="A43">
        <v>11</v>
      </c>
      <c r="B43" s="5">
        <v>68</v>
      </c>
      <c r="C43">
        <f>E28</f>
        <v>1.0936027907520647</v>
      </c>
      <c r="D43">
        <f t="shared" si="5"/>
        <v>62.179797431969583</v>
      </c>
      <c r="E43">
        <f t="shared" si="6"/>
        <v>59.440907485503182</v>
      </c>
      <c r="F43">
        <f t="shared" si="7"/>
        <v>65.00474231098157</v>
      </c>
      <c r="G43" s="6">
        <f t="shared" si="8"/>
        <v>1.0460775257701842</v>
      </c>
      <c r="H43">
        <f t="shared" si="9"/>
        <v>1.0942781899214704</v>
      </c>
      <c r="I43">
        <f t="shared" si="10"/>
        <v>59.941176470588239</v>
      </c>
    </row>
    <row r="44" spans="1:9" x14ac:dyDescent="0.35">
      <c r="A44">
        <v>12</v>
      </c>
      <c r="B44" s="5">
        <v>48</v>
      </c>
      <c r="C44">
        <f>F28</f>
        <v>0.81015266530598529</v>
      </c>
      <c r="D44">
        <f t="shared" si="5"/>
        <v>59.24809243436971</v>
      </c>
      <c r="E44">
        <f t="shared" si="6"/>
        <v>56.696213869584994</v>
      </c>
      <c r="F44">
        <f t="shared" si="7"/>
        <v>45.932588779202455</v>
      </c>
      <c r="G44" s="6">
        <f t="shared" si="8"/>
        <v>1.0450096821395278</v>
      </c>
      <c r="H44">
        <f t="shared" si="9"/>
        <v>1.0920452357653569</v>
      </c>
      <c r="I44">
        <f t="shared" si="10"/>
        <v>57.017647058823528</v>
      </c>
    </row>
    <row r="45" spans="1:9" x14ac:dyDescent="0.35">
      <c r="A45">
        <v>13</v>
      </c>
      <c r="B45" s="5">
        <v>52</v>
      </c>
      <c r="C45">
        <f>C28</f>
        <v>0.92316647172892174</v>
      </c>
      <c r="D45">
        <f t="shared" si="5"/>
        <v>56.327868908208423</v>
      </c>
      <c r="E45">
        <f t="shared" si="6"/>
        <v>53.9515202536668</v>
      </c>
      <c r="F45">
        <f t="shared" si="7"/>
        <v>49.806234596989043</v>
      </c>
      <c r="G45" s="6">
        <f t="shared" si="8"/>
        <v>1.0440459998785689</v>
      </c>
      <c r="H45">
        <f t="shared" si="9"/>
        <v>1.0900320498624407</v>
      </c>
      <c r="I45">
        <f t="shared" si="10"/>
        <v>54.094117647058823</v>
      </c>
    </row>
    <row r="46" spans="1:9" x14ac:dyDescent="0.35">
      <c r="A46">
        <v>14</v>
      </c>
      <c r="B46" s="5">
        <v>60</v>
      </c>
      <c r="C46">
        <f>D28</f>
        <v>1.2146976183803906</v>
      </c>
      <c r="D46">
        <f t="shared" si="5"/>
        <v>49.395009171089526</v>
      </c>
      <c r="E46">
        <f t="shared" si="6"/>
        <v>51.206826637748613</v>
      </c>
      <c r="F46">
        <f t="shared" si="7"/>
        <v>62.200810361690785</v>
      </c>
      <c r="G46" s="6">
        <f t="shared" si="8"/>
        <v>0.96461765772996655</v>
      </c>
      <c r="H46">
        <f t="shared" si="9"/>
        <v>0.93048722560444685</v>
      </c>
      <c r="I46">
        <f t="shared" si="10"/>
        <v>51.170588235294119</v>
      </c>
    </row>
    <row r="47" spans="1:9" x14ac:dyDescent="0.35">
      <c r="A47">
        <v>15</v>
      </c>
      <c r="B47" s="5">
        <v>50</v>
      </c>
      <c r="C47">
        <f>E28</f>
        <v>1.0936027907520647</v>
      </c>
      <c r="D47">
        <f t="shared" si="5"/>
        <v>45.72043928821293</v>
      </c>
      <c r="E47">
        <f t="shared" si="6"/>
        <v>48.462133021830418</v>
      </c>
      <c r="F47">
        <f t="shared" si="7"/>
        <v>52.998323918471534</v>
      </c>
      <c r="G47" s="6">
        <f t="shared" si="8"/>
        <v>0.94342606149047425</v>
      </c>
      <c r="H47">
        <f t="shared" si="9"/>
        <v>0.89005273349942815</v>
      </c>
      <c r="I47">
        <f t="shared" si="10"/>
        <v>48.247058823529407</v>
      </c>
    </row>
    <row r="48" spans="1:9" x14ac:dyDescent="0.35">
      <c r="A48">
        <v>16</v>
      </c>
      <c r="B48" s="5">
        <v>30</v>
      </c>
      <c r="C48">
        <f>F28</f>
        <v>0.81015266530598529</v>
      </c>
      <c r="D48">
        <f t="shared" si="5"/>
        <v>37.030057771481069</v>
      </c>
      <c r="E48">
        <f t="shared" si="6"/>
        <v>45.717439405912231</v>
      </c>
      <c r="F48">
        <f t="shared" si="7"/>
        <v>37.038105385664672</v>
      </c>
      <c r="G48" s="6">
        <f t="shared" si="8"/>
        <v>0.80997663588946101</v>
      </c>
      <c r="H48">
        <f t="shared" si="9"/>
        <v>0.65606215068680851</v>
      </c>
      <c r="I48">
        <f>$C$50+$B$50*A48</f>
        <v>45.323529411764703</v>
      </c>
    </row>
    <row r="49" spans="1:3" x14ac:dyDescent="0.35">
      <c r="A49" t="s">
        <v>31</v>
      </c>
      <c r="B49" cm="1">
        <f t="array" ref="B49:C49">LINEST(D33:D48,A33:A48,1,0)</f>
        <v>-2.7446936159181901</v>
      </c>
      <c r="C49">
        <v>89.632537260603272</v>
      </c>
    </row>
    <row r="50" spans="1:3" x14ac:dyDescent="0.35">
      <c r="A50" t="s">
        <v>32</v>
      </c>
      <c r="B50" cm="1">
        <f t="array" ref="B50:C50">LINEST(B33:B48,A33:A48,1,0)</f>
        <v>-2.9235294117647066</v>
      </c>
      <c r="C50">
        <v>92.100000000000009</v>
      </c>
    </row>
  </sheetData>
  <mergeCells count="2">
    <mergeCell ref="C20:F20"/>
    <mergeCell ref="A31:F3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2989-5F8B-4FCE-B932-F7BB54912460}">
  <dimension ref="A1:I17"/>
  <sheetViews>
    <sheetView workbookViewId="0">
      <selection activeCell="K9" sqref="K9"/>
    </sheetView>
  </sheetViews>
  <sheetFormatPr defaultRowHeight="14.5" x14ac:dyDescent="0.35"/>
  <cols>
    <col min="9" max="9" width="11.26953125" customWidth="1"/>
  </cols>
  <sheetData>
    <row r="1" spans="1:9" x14ac:dyDescent="0.35">
      <c r="A1" t="s">
        <v>24</v>
      </c>
      <c r="B1" t="s">
        <v>25</v>
      </c>
      <c r="C1" t="s">
        <v>26</v>
      </c>
      <c r="D1" t="s">
        <v>27</v>
      </c>
      <c r="E1" t="s">
        <v>33</v>
      </c>
      <c r="F1" t="s">
        <v>28</v>
      </c>
      <c r="G1" t="s">
        <v>30</v>
      </c>
      <c r="H1" t="s">
        <v>29</v>
      </c>
      <c r="I1" t="s">
        <v>34</v>
      </c>
    </row>
    <row r="2" spans="1:9" x14ac:dyDescent="0.35">
      <c r="A2">
        <v>1</v>
      </c>
      <c r="B2">
        <v>6</v>
      </c>
      <c r="C2">
        <v>0.58125000000000004</v>
      </c>
      <c r="D2">
        <v>5.4187500000000002</v>
      </c>
      <c r="E2">
        <v>5.9018382352941181</v>
      </c>
      <c r="F2">
        <v>6.4830882352941179</v>
      </c>
      <c r="G2">
        <v>-0.48308823529411793</v>
      </c>
      <c r="H2">
        <v>0.23337424307958504</v>
      </c>
      <c r="I2">
        <v>5.5926470588235295</v>
      </c>
    </row>
    <row r="3" spans="1:9" x14ac:dyDescent="0.35">
      <c r="A3">
        <v>2</v>
      </c>
      <c r="B3">
        <v>4.4000000000000004</v>
      </c>
      <c r="C3">
        <v>-1.9770833333333337</v>
      </c>
      <c r="D3">
        <v>6.3770833333333341</v>
      </c>
      <c r="E3">
        <v>6.0882598039215692</v>
      </c>
      <c r="F3">
        <v>4.1111764705882354</v>
      </c>
      <c r="G3">
        <v>0.28882352941176492</v>
      </c>
      <c r="H3">
        <v>8.3419031141868633E-2</v>
      </c>
      <c r="I3">
        <v>5.8202941176470588</v>
      </c>
    </row>
    <row r="4" spans="1:9" x14ac:dyDescent="0.35">
      <c r="A4">
        <v>3</v>
      </c>
      <c r="B4">
        <v>5</v>
      </c>
      <c r="C4">
        <v>-1.2937499999999997</v>
      </c>
      <c r="D4">
        <v>6.2937499999999993</v>
      </c>
      <c r="E4">
        <v>6.2746813725490203</v>
      </c>
      <c r="F4">
        <v>4.980931372549021</v>
      </c>
      <c r="G4">
        <v>1.9068627450979037E-2</v>
      </c>
      <c r="H4">
        <v>3.6361255286423126E-4</v>
      </c>
      <c r="I4">
        <v>6.0479411764705882</v>
      </c>
    </row>
    <row r="5" spans="1:9" x14ac:dyDescent="0.35">
      <c r="A5">
        <v>4</v>
      </c>
      <c r="B5">
        <v>9</v>
      </c>
      <c r="C5">
        <v>2.6895833333333332</v>
      </c>
      <c r="D5">
        <v>6.3104166666666668</v>
      </c>
      <c r="E5">
        <v>6.4611029411764713</v>
      </c>
      <c r="F5">
        <v>9.1506862745098054</v>
      </c>
      <c r="G5">
        <v>-0.15068627450980543</v>
      </c>
      <c r="H5">
        <v>2.2706353325644437E-2</v>
      </c>
      <c r="I5">
        <v>6.2755882352941175</v>
      </c>
    </row>
    <row r="6" spans="1:9" x14ac:dyDescent="0.35">
      <c r="A6">
        <v>5</v>
      </c>
      <c r="B6">
        <v>7.2</v>
      </c>
      <c r="C6">
        <v>0.58125000000000004</v>
      </c>
      <c r="D6">
        <v>6.6187500000000004</v>
      </c>
      <c r="E6">
        <v>6.6475245098039224</v>
      </c>
      <c r="F6">
        <v>7.2287745098039222</v>
      </c>
      <c r="G6">
        <v>-2.8774509803922044E-2</v>
      </c>
      <c r="H6">
        <v>8.2797241445600582E-4</v>
      </c>
      <c r="I6">
        <v>6.5032352941176477</v>
      </c>
    </row>
    <row r="7" spans="1:9" x14ac:dyDescent="0.35">
      <c r="A7">
        <v>6</v>
      </c>
      <c r="B7">
        <v>4.8</v>
      </c>
      <c r="C7">
        <v>-1.9770833333333337</v>
      </c>
      <c r="D7">
        <v>6.7770833333333336</v>
      </c>
      <c r="E7">
        <v>6.8339460784313726</v>
      </c>
      <c r="F7">
        <v>4.8568627450980388</v>
      </c>
      <c r="G7">
        <v>-5.6862745098039014E-2</v>
      </c>
      <c r="H7">
        <v>3.23337178008456E-3</v>
      </c>
      <c r="I7">
        <v>6.730882352941177</v>
      </c>
    </row>
    <row r="8" spans="1:9" x14ac:dyDescent="0.35">
      <c r="A8">
        <v>7</v>
      </c>
      <c r="B8">
        <v>6</v>
      </c>
      <c r="C8">
        <v>-1.2937499999999997</v>
      </c>
      <c r="D8">
        <v>7.2937499999999993</v>
      </c>
      <c r="E8">
        <v>7.0203676470588237</v>
      </c>
      <c r="F8">
        <v>5.7266176470588235</v>
      </c>
      <c r="G8">
        <v>0.27338235294117652</v>
      </c>
      <c r="H8">
        <v>7.4737910899654009E-2</v>
      </c>
      <c r="I8">
        <v>6.9585294117647063</v>
      </c>
    </row>
    <row r="9" spans="1:9" x14ac:dyDescent="0.35">
      <c r="A9">
        <v>8</v>
      </c>
      <c r="B9">
        <v>10</v>
      </c>
      <c r="C9">
        <v>2.6895833333333332</v>
      </c>
      <c r="D9">
        <v>7.3104166666666668</v>
      </c>
      <c r="E9">
        <v>7.2067892156862747</v>
      </c>
      <c r="F9">
        <v>9.8963725490196079</v>
      </c>
      <c r="G9">
        <v>0.10362745098039206</v>
      </c>
      <c r="H9">
        <v>1.0738648596693559E-2</v>
      </c>
      <c r="I9">
        <v>7.1861764705882356</v>
      </c>
    </row>
    <row r="10" spans="1:9" x14ac:dyDescent="0.35">
      <c r="A10">
        <v>9</v>
      </c>
      <c r="B10">
        <v>8</v>
      </c>
      <c r="C10">
        <v>0.58125000000000004</v>
      </c>
      <c r="D10">
        <v>7.4187500000000002</v>
      </c>
      <c r="E10">
        <v>7.3932107843137258</v>
      </c>
      <c r="F10">
        <v>7.9744607843137256</v>
      </c>
      <c r="G10">
        <v>2.5539215686274375E-2</v>
      </c>
      <c r="H10">
        <v>6.5225153787004306E-4</v>
      </c>
      <c r="I10">
        <v>7.4138235294117649</v>
      </c>
    </row>
    <row r="11" spans="1:9" x14ac:dyDescent="0.35">
      <c r="A11">
        <v>10</v>
      </c>
      <c r="B11">
        <v>5.6</v>
      </c>
      <c r="C11">
        <v>-1.9770833333333337</v>
      </c>
      <c r="D11">
        <v>7.5770833333333334</v>
      </c>
      <c r="E11">
        <v>7.5796323529411769</v>
      </c>
      <c r="F11">
        <v>5.6025490196078431</v>
      </c>
      <c r="G11">
        <v>-2.5490196078434835E-3</v>
      </c>
      <c r="H11">
        <v>6.4975009611705463E-6</v>
      </c>
      <c r="I11">
        <v>7.6414705882352942</v>
      </c>
    </row>
    <row r="12" spans="1:9" x14ac:dyDescent="0.35">
      <c r="A12">
        <v>11</v>
      </c>
      <c r="B12">
        <v>6.4</v>
      </c>
      <c r="C12">
        <v>-1.2937499999999997</v>
      </c>
      <c r="D12">
        <v>7.6937499999999996</v>
      </c>
      <c r="E12">
        <v>7.7660539215686279</v>
      </c>
      <c r="F12">
        <v>6.4723039215686278</v>
      </c>
      <c r="G12">
        <v>-7.2303921568627416E-2</v>
      </c>
      <c r="H12">
        <v>5.2278570742022249E-3</v>
      </c>
      <c r="I12">
        <v>7.8691176470588236</v>
      </c>
    </row>
    <row r="13" spans="1:9" x14ac:dyDescent="0.35">
      <c r="A13">
        <v>12</v>
      </c>
      <c r="B13">
        <v>11</v>
      </c>
      <c r="C13">
        <v>2.6895833333333332</v>
      </c>
      <c r="D13">
        <v>8.3104166666666668</v>
      </c>
      <c r="E13">
        <v>7.952475490196079</v>
      </c>
      <c r="F13">
        <v>10.642058823529412</v>
      </c>
      <c r="G13">
        <v>0.35794117647058776</v>
      </c>
      <c r="H13">
        <v>0.12812188581314846</v>
      </c>
      <c r="I13">
        <v>8.0967647058823538</v>
      </c>
    </row>
    <row r="14" spans="1:9" x14ac:dyDescent="0.35">
      <c r="A14">
        <v>13</v>
      </c>
      <c r="B14">
        <v>9</v>
      </c>
      <c r="C14">
        <v>0.58125000000000004</v>
      </c>
      <c r="D14">
        <v>8.4187499999999993</v>
      </c>
      <c r="E14">
        <v>8.138897058823531</v>
      </c>
      <c r="F14">
        <v>8.7201470588235317</v>
      </c>
      <c r="G14">
        <v>0.27985294117646831</v>
      </c>
      <c r="H14">
        <v>7.8317668685119829E-2</v>
      </c>
      <c r="I14">
        <v>8.3244117647058822</v>
      </c>
    </row>
    <row r="15" spans="1:9" x14ac:dyDescent="0.35">
      <c r="A15">
        <v>14</v>
      </c>
      <c r="B15">
        <v>6.6</v>
      </c>
      <c r="C15">
        <v>-1.9770833333333337</v>
      </c>
      <c r="D15">
        <v>8.5770833333333343</v>
      </c>
      <c r="E15">
        <v>8.3253186274509812</v>
      </c>
      <c r="F15">
        <v>6.3482352941176474</v>
      </c>
      <c r="G15">
        <v>0.25176470588235222</v>
      </c>
      <c r="H15">
        <v>6.3385467128027326E-2</v>
      </c>
      <c r="I15">
        <v>8.5520588235294124</v>
      </c>
    </row>
    <row r="16" spans="1:9" x14ac:dyDescent="0.35">
      <c r="A16">
        <v>15</v>
      </c>
      <c r="B16">
        <v>7</v>
      </c>
      <c r="C16">
        <v>-1.2937499999999997</v>
      </c>
      <c r="D16">
        <v>8.2937499999999993</v>
      </c>
      <c r="E16">
        <v>8.5117401960784314</v>
      </c>
      <c r="F16">
        <v>7.2179901960784321</v>
      </c>
      <c r="G16">
        <v>-0.21799019607843206</v>
      </c>
      <c r="H16">
        <v>4.7519725586313261E-2</v>
      </c>
      <c r="I16">
        <v>8.7797058823529426</v>
      </c>
    </row>
    <row r="17" spans="1:9" x14ac:dyDescent="0.35">
      <c r="A17">
        <v>16</v>
      </c>
      <c r="B17">
        <v>10.8</v>
      </c>
      <c r="C17">
        <v>2.6895833333333332</v>
      </c>
      <c r="D17">
        <v>8.1104166666666675</v>
      </c>
      <c r="E17">
        <v>8.6981617647058833</v>
      </c>
      <c r="F17">
        <v>11.387745098039217</v>
      </c>
      <c r="G17">
        <v>-0.58774509803921582</v>
      </c>
      <c r="H17">
        <v>0.34544430026912742</v>
      </c>
      <c r="I17">
        <v>9.007352941176471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1233-3DB9-49A6-8825-8CD131FEB78A}">
  <dimension ref="A1:H17"/>
  <sheetViews>
    <sheetView workbookViewId="0">
      <selection activeCell="D1" sqref="D1"/>
    </sheetView>
  </sheetViews>
  <sheetFormatPr defaultRowHeight="14.5" x14ac:dyDescent="0.35"/>
  <sheetData>
    <row r="1" spans="1:8" x14ac:dyDescent="0.35">
      <c r="A1" t="s">
        <v>24</v>
      </c>
      <c r="B1" t="s">
        <v>25</v>
      </c>
      <c r="C1" t="s">
        <v>26</v>
      </c>
      <c r="D1" t="s">
        <v>35</v>
      </c>
      <c r="E1" t="s">
        <v>33</v>
      </c>
      <c r="F1" t="s">
        <v>36</v>
      </c>
      <c r="G1" t="s">
        <v>37</v>
      </c>
      <c r="H1" t="s">
        <v>29</v>
      </c>
    </row>
    <row r="2" spans="1:8" x14ac:dyDescent="0.35">
      <c r="A2">
        <v>1</v>
      </c>
      <c r="B2">
        <v>72</v>
      </c>
      <c r="C2">
        <v>0.92316647172892174</v>
      </c>
      <c r="D2">
        <v>77.992433872903973</v>
      </c>
      <c r="E2">
        <v>86.887843644685077</v>
      </c>
      <c r="F2">
        <v>80.211944053598145</v>
      </c>
      <c r="G2">
        <v>0.8976219296204706</v>
      </c>
      <c r="H2">
        <v>0.8057251285355771</v>
      </c>
    </row>
    <row r="3" spans="1:8" x14ac:dyDescent="0.35">
      <c r="A3">
        <v>2</v>
      </c>
      <c r="B3">
        <v>100</v>
      </c>
      <c r="C3">
        <v>1.2146976183803906</v>
      </c>
      <c r="D3">
        <v>82.325015285149206</v>
      </c>
      <c r="E3">
        <v>84.143150028766897</v>
      </c>
      <c r="F3">
        <v>102.20848394296705</v>
      </c>
      <c r="G3">
        <v>0.97839236179063771</v>
      </c>
      <c r="H3">
        <v>0.95725161361026212</v>
      </c>
    </row>
    <row r="4" spans="1:8" x14ac:dyDescent="0.35">
      <c r="A4">
        <v>3</v>
      </c>
      <c r="B4">
        <v>90</v>
      </c>
      <c r="C4">
        <v>1.0936027907520647</v>
      </c>
      <c r="D4">
        <v>82.296790718783271</v>
      </c>
      <c r="E4">
        <v>81.398456412848702</v>
      </c>
      <c r="F4">
        <v>89.01757909600164</v>
      </c>
      <c r="G4">
        <v>1.0110362572648584</v>
      </c>
      <c r="H4">
        <v>1.0221943135041329</v>
      </c>
    </row>
    <row r="5" spans="1:8" x14ac:dyDescent="0.35">
      <c r="A5">
        <v>4</v>
      </c>
      <c r="B5">
        <v>64</v>
      </c>
      <c r="C5">
        <v>0.81015266530598529</v>
      </c>
      <c r="D5">
        <v>78.997456579159604</v>
      </c>
      <c r="E5">
        <v>78.653762796930508</v>
      </c>
      <c r="F5">
        <v>63.721555566277999</v>
      </c>
      <c r="G5">
        <v>1.0043697055297462</v>
      </c>
      <c r="H5">
        <v>1.0087585053859092</v>
      </c>
    </row>
    <row r="6" spans="1:8" x14ac:dyDescent="0.35">
      <c r="A6">
        <v>5</v>
      </c>
      <c r="B6">
        <v>70</v>
      </c>
      <c r="C6">
        <v>0.92316647172892174</v>
      </c>
      <c r="D6">
        <v>75.825977376434409</v>
      </c>
      <c r="E6">
        <v>75.909069181012313</v>
      </c>
      <c r="F6">
        <v>70.076707568061764</v>
      </c>
      <c r="G6">
        <v>0.99890537711139948</v>
      </c>
      <c r="H6">
        <v>0.99781195242206722</v>
      </c>
    </row>
    <row r="7" spans="1:8" x14ac:dyDescent="0.35">
      <c r="A7">
        <v>6</v>
      </c>
      <c r="B7">
        <v>92</v>
      </c>
      <c r="C7">
        <v>1.2146976183803906</v>
      </c>
      <c r="D7">
        <v>75.739014062337276</v>
      </c>
      <c r="E7">
        <v>73.164375565094133</v>
      </c>
      <c r="F7">
        <v>88.87259274920828</v>
      </c>
      <c r="G7">
        <v>1.0351897829696162</v>
      </c>
      <c r="H7">
        <v>1.0716178867646811</v>
      </c>
    </row>
    <row r="8" spans="1:8" x14ac:dyDescent="0.35">
      <c r="A8">
        <v>7</v>
      </c>
      <c r="B8">
        <v>80</v>
      </c>
      <c r="C8">
        <v>1.0936027907520647</v>
      </c>
      <c r="D8">
        <v>73.152702861140682</v>
      </c>
      <c r="E8">
        <v>70.419681949175938</v>
      </c>
      <c r="F8">
        <v>77.011160703491598</v>
      </c>
      <c r="G8">
        <v>1.0388104694073634</v>
      </c>
      <c r="H8">
        <v>1.0791271913503468</v>
      </c>
    </row>
    <row r="9" spans="1:8" x14ac:dyDescent="0.35">
      <c r="A9">
        <v>8</v>
      </c>
      <c r="B9">
        <v>58</v>
      </c>
      <c r="C9">
        <v>0.81015266530598529</v>
      </c>
      <c r="D9">
        <v>71.59144502486339</v>
      </c>
      <c r="E9">
        <v>67.674988333257744</v>
      </c>
      <c r="F9">
        <v>54.827072172740223</v>
      </c>
      <c r="G9">
        <v>1.0578715532586354</v>
      </c>
      <c r="H9">
        <v>1.1190922231938378</v>
      </c>
    </row>
    <row r="10" spans="1:8" x14ac:dyDescent="0.35">
      <c r="A10">
        <v>9</v>
      </c>
      <c r="B10">
        <v>62</v>
      </c>
      <c r="C10">
        <v>0.92316647172892174</v>
      </c>
      <c r="D10">
        <v>67.160151390556194</v>
      </c>
      <c r="E10">
        <v>64.930294717339564</v>
      </c>
      <c r="F10">
        <v>59.94147108252541</v>
      </c>
      <c r="G10">
        <v>1.0343423156005043</v>
      </c>
      <c r="H10">
        <v>1.0698640258418133</v>
      </c>
    </row>
    <row r="11" spans="1:8" x14ac:dyDescent="0.35">
      <c r="A11">
        <v>10</v>
      </c>
      <c r="B11">
        <v>80</v>
      </c>
      <c r="C11">
        <v>1.2146976183803906</v>
      </c>
      <c r="D11">
        <v>65.860012228119373</v>
      </c>
      <c r="E11">
        <v>62.185601101421369</v>
      </c>
      <c r="F11">
        <v>75.536701555449525</v>
      </c>
      <c r="G11">
        <v>1.059087812316958</v>
      </c>
      <c r="H11">
        <v>1.1216669941983202</v>
      </c>
    </row>
    <row r="12" spans="1:8" x14ac:dyDescent="0.35">
      <c r="A12">
        <v>11</v>
      </c>
      <c r="B12">
        <v>68</v>
      </c>
      <c r="C12">
        <v>1.0936027907520647</v>
      </c>
      <c r="D12">
        <v>62.179797431969583</v>
      </c>
      <c r="E12">
        <v>59.440907485503182</v>
      </c>
      <c r="F12">
        <v>65.00474231098157</v>
      </c>
      <c r="G12">
        <v>1.0460775257701842</v>
      </c>
      <c r="H12">
        <v>1.0942781899214704</v>
      </c>
    </row>
    <row r="13" spans="1:8" x14ac:dyDescent="0.35">
      <c r="A13">
        <v>12</v>
      </c>
      <c r="B13">
        <v>48</v>
      </c>
      <c r="C13">
        <v>0.81015266530598529</v>
      </c>
      <c r="D13">
        <v>59.24809243436971</v>
      </c>
      <c r="E13">
        <v>56.696213869584994</v>
      </c>
      <c r="F13">
        <v>45.932588779202455</v>
      </c>
      <c r="G13">
        <v>1.0450096821395278</v>
      </c>
      <c r="H13">
        <v>1.0920452357653569</v>
      </c>
    </row>
    <row r="14" spans="1:8" x14ac:dyDescent="0.35">
      <c r="A14">
        <v>13</v>
      </c>
      <c r="B14">
        <v>52</v>
      </c>
      <c r="C14">
        <v>0.92316647172892174</v>
      </c>
      <c r="D14">
        <v>56.327868908208423</v>
      </c>
      <c r="E14">
        <v>53.9515202536668</v>
      </c>
      <c r="F14">
        <v>49.806234596989043</v>
      </c>
      <c r="G14">
        <v>1.0440459998785689</v>
      </c>
      <c r="H14">
        <v>1.0900320498624407</v>
      </c>
    </row>
    <row r="15" spans="1:8" x14ac:dyDescent="0.35">
      <c r="A15">
        <v>14</v>
      </c>
      <c r="B15">
        <v>60</v>
      </c>
      <c r="C15">
        <v>1.2146976183803906</v>
      </c>
      <c r="D15">
        <v>49.395009171089526</v>
      </c>
      <c r="E15">
        <v>51.206826637748613</v>
      </c>
      <c r="F15">
        <v>62.200810361690785</v>
      </c>
      <c r="G15">
        <v>0.96461765772996655</v>
      </c>
      <c r="H15">
        <v>0.93048722560444685</v>
      </c>
    </row>
    <row r="16" spans="1:8" x14ac:dyDescent="0.35">
      <c r="A16">
        <v>15</v>
      </c>
      <c r="B16">
        <v>50</v>
      </c>
      <c r="C16">
        <v>1.0936027907520647</v>
      </c>
      <c r="D16">
        <v>45.72043928821293</v>
      </c>
      <c r="E16">
        <v>48.462133021830418</v>
      </c>
      <c r="F16">
        <v>52.998323918471534</v>
      </c>
      <c r="G16">
        <v>0.94342606149047425</v>
      </c>
      <c r="H16">
        <v>0.89005273349942815</v>
      </c>
    </row>
    <row r="17" spans="1:8" x14ac:dyDescent="0.35">
      <c r="A17">
        <v>16</v>
      </c>
      <c r="B17">
        <v>30</v>
      </c>
      <c r="C17">
        <v>0.81015266530598529</v>
      </c>
      <c r="D17">
        <v>37.030057771481069</v>
      </c>
      <c r="E17">
        <v>45.717439405912231</v>
      </c>
      <c r="F17">
        <v>37.038105385664672</v>
      </c>
      <c r="G17">
        <v>0.80997663588946101</v>
      </c>
      <c r="H17">
        <v>0.65606215068680851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Лист2 (2)</vt:lpstr>
      <vt:lpstr>Данные1</vt:lpstr>
      <vt:lpstr>Данные2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 Windows</cp:lastModifiedBy>
  <dcterms:created xsi:type="dcterms:W3CDTF">2021-12-07T20:59:35Z</dcterms:created>
  <dcterms:modified xsi:type="dcterms:W3CDTF">2021-12-26T15:25:53Z</dcterms:modified>
</cp:coreProperties>
</file>