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esktop\Ксюша\Excel\"/>
    </mc:Choice>
  </mc:AlternateContent>
  <xr:revisionPtr revIDLastSave="0" documentId="13_ncr:1_{06BCB976-0A88-4BAA-9AF0-EB921299494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Дов. управление" sheetId="1" r:id="rId1"/>
    <sheet name="Вопрос1" sheetId="2" r:id="rId2"/>
    <sheet name="Вопрос3" sheetId="3" r:id="rId3"/>
    <sheet name="Вопрос4" sheetId="4" r:id="rId4"/>
    <sheet name="Вопрос5-6" sheetId="5" r:id="rId5"/>
  </sheets>
  <definedNames>
    <definedName name="solver_adj" localSheetId="4" hidden="1">'Вопрос5-6'!$B$18:$E$18</definedName>
    <definedName name="solver_adj" localSheetId="0" hidden="1">'Дов. управление'!$B$10</definedName>
    <definedName name="solver_cvg" localSheetId="4" hidden="1">0.0001</definedName>
    <definedName name="solver_cvg" localSheetId="0" hidden="1">0.0001</definedName>
    <definedName name="solver_drv" localSheetId="4" hidden="1">1</definedName>
    <definedName name="solver_drv" localSheetId="0" hidden="1">1</definedName>
    <definedName name="solver_eng" localSheetId="4" hidden="1">1</definedName>
    <definedName name="solver_eng" localSheetId="0" hidden="1">1</definedName>
    <definedName name="solver_est" localSheetId="4" hidden="1">1</definedName>
    <definedName name="solver_est" localSheetId="0" hidden="1">1</definedName>
    <definedName name="solver_itr" localSheetId="4" hidden="1">2147483647</definedName>
    <definedName name="solver_itr" localSheetId="0" hidden="1">2147483647</definedName>
    <definedName name="solver_mip" localSheetId="4" hidden="1">2147483647</definedName>
    <definedName name="solver_mip" localSheetId="0" hidden="1">2147483647</definedName>
    <definedName name="solver_mni" localSheetId="4" hidden="1">30</definedName>
    <definedName name="solver_mni" localSheetId="0" hidden="1">30</definedName>
    <definedName name="solver_mrt" localSheetId="4" hidden="1">0.075</definedName>
    <definedName name="solver_mrt" localSheetId="0" hidden="1">0.075</definedName>
    <definedName name="solver_msl" localSheetId="4" hidden="1">2</definedName>
    <definedName name="solver_msl" localSheetId="0" hidden="1">2</definedName>
    <definedName name="solver_neg" localSheetId="4" hidden="1">2</definedName>
    <definedName name="solver_neg" localSheetId="0" hidden="1">1</definedName>
    <definedName name="solver_nod" localSheetId="4" hidden="1">2147483647</definedName>
    <definedName name="solver_nod" localSheetId="0" hidden="1">2147483647</definedName>
    <definedName name="solver_num" localSheetId="4" hidden="1">0</definedName>
    <definedName name="solver_num" localSheetId="0" hidden="1">0</definedName>
    <definedName name="solver_nwt" localSheetId="4" hidden="1">1</definedName>
    <definedName name="solver_nwt" localSheetId="0" hidden="1">1</definedName>
    <definedName name="solver_opt" localSheetId="4" hidden="1">'Вопрос5-6'!$G$18</definedName>
    <definedName name="solver_opt" localSheetId="0" hidden="1">'Дов. управление'!$G$10</definedName>
    <definedName name="solver_pre" localSheetId="4" hidden="1">0.000001</definedName>
    <definedName name="solver_pre" localSheetId="0" hidden="1">0.000001</definedName>
    <definedName name="solver_rbv" localSheetId="4" hidden="1">1</definedName>
    <definedName name="solver_rbv" localSheetId="0" hidden="1">1</definedName>
    <definedName name="solver_rlx" localSheetId="4" hidden="1">2</definedName>
    <definedName name="solver_rlx" localSheetId="0" hidden="1">2</definedName>
    <definedName name="solver_rsd" localSheetId="4" hidden="1">0</definedName>
    <definedName name="solver_rsd" localSheetId="0" hidden="1">0</definedName>
    <definedName name="solver_scl" localSheetId="4" hidden="1">1</definedName>
    <definedName name="solver_scl" localSheetId="0" hidden="1">1</definedName>
    <definedName name="solver_sho" localSheetId="4" hidden="1">2</definedName>
    <definedName name="solver_sho" localSheetId="0" hidden="1">2</definedName>
    <definedName name="solver_ssz" localSheetId="4" hidden="1">100</definedName>
    <definedName name="solver_ssz" localSheetId="0" hidden="1">100</definedName>
    <definedName name="solver_tim" localSheetId="4" hidden="1">2147483647</definedName>
    <definedName name="solver_tim" localSheetId="0" hidden="1">2147483647</definedName>
    <definedName name="solver_tol" localSheetId="4" hidden="1">0.01</definedName>
    <definedName name="solver_tol" localSheetId="0" hidden="1">0.01</definedName>
    <definedName name="solver_typ" localSheetId="4" hidden="1">3</definedName>
    <definedName name="solver_typ" localSheetId="0" hidden="1">3</definedName>
    <definedName name="solver_val" localSheetId="4" hidden="1">0.0512</definedName>
    <definedName name="solver_val" localSheetId="0" hidden="1">0.0512</definedName>
    <definedName name="solver_ver" localSheetId="4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F5" i="1" l="1"/>
  <c r="E16" i="1"/>
  <c r="D16" i="1"/>
  <c r="G4" i="1"/>
  <c r="G8" i="1"/>
  <c r="H16" i="1"/>
  <c r="F8" i="2"/>
  <c r="B8" i="2"/>
  <c r="C16" i="2"/>
  <c r="F19" i="5"/>
  <c r="D18" i="5"/>
  <c r="G10" i="5"/>
  <c r="G10" i="1"/>
  <c r="B30" i="5"/>
  <c r="D21" i="5"/>
  <c r="D20" i="5"/>
  <c r="E16" i="5"/>
  <c r="D16" i="5"/>
  <c r="B15" i="5"/>
  <c r="G13" i="5"/>
  <c r="C13" i="5"/>
  <c r="G11" i="5"/>
  <c r="G9" i="5"/>
  <c r="D23" i="5" s="1"/>
  <c r="G8" i="5"/>
  <c r="D27" i="5" s="1"/>
  <c r="B8" i="5"/>
  <c r="B14" i="5" s="1"/>
  <c r="G4" i="5"/>
  <c r="F4" i="5"/>
  <c r="B29" i="4"/>
  <c r="D22" i="4"/>
  <c r="D20" i="4"/>
  <c r="D19" i="4"/>
  <c r="E16" i="4"/>
  <c r="D16" i="4"/>
  <c r="C16" i="4"/>
  <c r="B15" i="4"/>
  <c r="D14" i="4"/>
  <c r="C14" i="4"/>
  <c r="G13" i="4"/>
  <c r="C13" i="4"/>
  <c r="G11" i="4"/>
  <c r="G10" i="4"/>
  <c r="G9" i="4"/>
  <c r="G8" i="4"/>
  <c r="B8" i="4"/>
  <c r="F8" i="4" s="1"/>
  <c r="D5" i="4"/>
  <c r="E5" i="4" s="1"/>
  <c r="G4" i="4"/>
  <c r="F4" i="4"/>
  <c r="C13" i="3"/>
  <c r="E16" i="3"/>
  <c r="D16" i="3"/>
  <c r="C14" i="3"/>
  <c r="C16" i="3" s="1"/>
  <c r="B29" i="3"/>
  <c r="D20" i="3"/>
  <c r="D19" i="3"/>
  <c r="B15" i="3"/>
  <c r="G13" i="3"/>
  <c r="G11" i="3"/>
  <c r="G10" i="3"/>
  <c r="G9" i="3"/>
  <c r="D22" i="3" s="1"/>
  <c r="G8" i="3"/>
  <c r="B8" i="3"/>
  <c r="F8" i="3" s="1"/>
  <c r="D5" i="3"/>
  <c r="E5" i="3" s="1"/>
  <c r="G4" i="3"/>
  <c r="F4" i="3"/>
  <c r="D20" i="2"/>
  <c r="B29" i="2"/>
  <c r="D19" i="2"/>
  <c r="E16" i="2"/>
  <c r="D16" i="2"/>
  <c r="B15" i="2"/>
  <c r="G13" i="2"/>
  <c r="C13" i="2"/>
  <c r="C14" i="2" s="1"/>
  <c r="G11" i="2"/>
  <c r="G10" i="2"/>
  <c r="G8" i="2"/>
  <c r="F14" i="2"/>
  <c r="F16" i="2" s="1"/>
  <c r="H16" i="2" s="1"/>
  <c r="B14" i="2"/>
  <c r="B16" i="2" s="1"/>
  <c r="D5" i="2"/>
  <c r="E5" i="2" s="1"/>
  <c r="G4" i="2"/>
  <c r="F4" i="2"/>
  <c r="B15" i="1"/>
  <c r="B8" i="1"/>
  <c r="D20" i="1"/>
  <c r="D19" i="1"/>
  <c r="D22" i="1"/>
  <c r="G11" i="1"/>
  <c r="G13" i="1"/>
  <c r="G9" i="1"/>
  <c r="C13" i="1"/>
  <c r="D26" i="1" l="1"/>
  <c r="G18" i="5"/>
  <c r="D5" i="5"/>
  <c r="D14" i="5" s="1"/>
  <c r="C14" i="5"/>
  <c r="C16" i="5" s="1"/>
  <c r="B14" i="1"/>
  <c r="B16" i="1" s="1"/>
  <c r="F8" i="1"/>
  <c r="F8" i="5"/>
  <c r="B16" i="5"/>
  <c r="F5" i="4"/>
  <c r="F14" i="4" s="1"/>
  <c r="F16" i="4" s="1"/>
  <c r="E14" i="4"/>
  <c r="B14" i="4"/>
  <c r="F5" i="3"/>
  <c r="F14" i="3" s="1"/>
  <c r="F16" i="3" s="1"/>
  <c r="E14" i="3"/>
  <c r="D14" i="3"/>
  <c r="B14" i="3"/>
  <c r="G9" i="2"/>
  <c r="D22" i="2" s="1"/>
  <c r="F5" i="2"/>
  <c r="E14" i="2"/>
  <c r="D14" i="2"/>
  <c r="D5" i="1"/>
  <c r="E5" i="1" s="1"/>
  <c r="C14" i="1"/>
  <c r="C16" i="1" s="1"/>
  <c r="F4" i="1"/>
  <c r="B29" i="1"/>
  <c r="E5" i="5" l="1"/>
  <c r="F5" i="5" s="1"/>
  <c r="B16" i="4"/>
  <c r="G14" i="4"/>
  <c r="B16" i="3"/>
  <c r="G14" i="3"/>
  <c r="G14" i="2"/>
  <c r="G16" i="2"/>
  <c r="D14" i="1"/>
  <c r="E14" i="5" l="1"/>
  <c r="G16" i="4"/>
  <c r="H16" i="4"/>
  <c r="G16" i="3"/>
  <c r="H16" i="3"/>
  <c r="F14" i="1"/>
  <c r="F16" i="1" s="1"/>
  <c r="E14" i="1"/>
  <c r="G14" i="1" l="1"/>
  <c r="G16" i="1"/>
  <c r="F14" i="5" l="1"/>
  <c r="F16" i="5" s="1"/>
  <c r="H16" i="5" l="1"/>
  <c r="G16" i="5"/>
  <c r="G14" i="5"/>
</calcChain>
</file>

<file path=xl/sharedStrings.xml><?xml version="1.0" encoding="utf-8"?>
<sst xmlns="http://schemas.openxmlformats.org/spreadsheetml/2006/main" count="197" uniqueCount="38">
  <si>
    <t>Эффективность (годовая)</t>
  </si>
  <si>
    <t>Депозит</t>
  </si>
  <si>
    <t>Пополнения за счет купонов</t>
  </si>
  <si>
    <t>накопительный счет (купон)</t>
  </si>
  <si>
    <t>Инвестиционный счет</t>
  </si>
  <si>
    <t>Портфель</t>
  </si>
  <si>
    <t>Облигации</t>
  </si>
  <si>
    <t>Акции</t>
  </si>
  <si>
    <t>Опцион</t>
  </si>
  <si>
    <t>Обязательства</t>
  </si>
  <si>
    <t>Итог агрегированный поток</t>
  </si>
  <si>
    <t>Расчет портфеля</t>
  </si>
  <si>
    <t>Фин риск</t>
  </si>
  <si>
    <t>x0</t>
  </si>
  <si>
    <t>Ожид доходность</t>
  </si>
  <si>
    <t>xm</t>
  </si>
  <si>
    <t>Риск инвестора</t>
  </si>
  <si>
    <t>Доходность</t>
  </si>
  <si>
    <t>Безриск ставка (инвест счет)</t>
  </si>
  <si>
    <t>Эффект/год</t>
  </si>
  <si>
    <t>Купон</t>
  </si>
  <si>
    <t>Ставка</t>
  </si>
  <si>
    <t>Курс облигации</t>
  </si>
  <si>
    <t>Эффективная ставка</t>
  </si>
  <si>
    <t>Рын стоимость</t>
  </si>
  <si>
    <t>Периодов</t>
  </si>
  <si>
    <t>Номинал</t>
  </si>
  <si>
    <t>Год</t>
  </si>
  <si>
    <t>% на купоны (инвест. счет)</t>
  </si>
  <si>
    <t>Обязательство ставка</t>
  </si>
  <si>
    <t>Доп. поток</t>
  </si>
  <si>
    <t>Доп. поток Акции+опцион</t>
  </si>
  <si>
    <t>Акции без опциона</t>
  </si>
  <si>
    <t>ТЕСТ</t>
  </si>
  <si>
    <t>нет</t>
  </si>
  <si>
    <t>СТОИМОСТЬ АКЦИИ</t>
  </si>
  <si>
    <t xml:space="preserve">ИЛИ находить подбором параметра </t>
  </si>
  <si>
    <t>Ответ тот же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</si>
</sst>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₽&quot;;[Red]\-#,##0.00\ &quot;₽&quot;"/>
    <numFmt numFmtId="44" formatCode="_-* #,##0.00\ &quot;₽&quot;_-;\-* #,##0.00\ &quot;₽&quot;_-;_-* &quot;-&quot;??\ &quot;₽&quot;_-;_-@_-"/>
    <numFmt numFmtId="164" formatCode="0.0%"/>
    <numFmt numFmtId="165" formatCode="0.0000"/>
    <numFmt numFmtId="166" formatCode="0.000"/>
    <numFmt numFmtId="167" formatCode="0.0"/>
    <numFmt numFmtId="168" formatCode="0.00000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right"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1" xfId="1" applyNumberFormat="1" applyFont="1" applyBorder="1" applyAlignment="1">
      <alignment vertical="center"/>
    </xf>
    <xf numFmtId="1" fontId="0" fillId="0" borderId="1" xfId="1" applyNumberFormat="1" applyFont="1" applyBorder="1" applyAlignment="1">
      <alignment vertical="center"/>
    </xf>
    <xf numFmtId="0" fontId="0" fillId="7" borderId="1" xfId="0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0" fillId="8" borderId="0" xfId="0" applyFill="1" applyAlignment="1">
      <alignment vertical="center"/>
    </xf>
    <xf numFmtId="10" fontId="0" fillId="0" borderId="1" xfId="0" applyNumberFormat="1" applyBorder="1" applyAlignment="1">
      <alignment vertical="center"/>
    </xf>
    <xf numFmtId="8" fontId="0" fillId="0" borderId="0" xfId="0" applyNumberFormat="1" applyAlignment="1">
      <alignment vertical="center"/>
    </xf>
    <xf numFmtId="0" fontId="0" fillId="5" borderId="4" xfId="0" applyFill="1" applyBorder="1" applyAlignment="1">
      <alignment vertical="center"/>
    </xf>
    <xf numFmtId="9" fontId="0" fillId="0" borderId="1" xfId="0" applyNumberForma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0" applyNumberFormat="1" applyFill="1" applyBorder="1" applyAlignment="1">
      <alignment vertical="center"/>
    </xf>
    <xf numFmtId="2" fontId="0" fillId="9" borderId="1" xfId="0" applyNumberFormat="1" applyFill="1" applyBorder="1" applyAlignment="1">
      <alignment vertical="center"/>
    </xf>
    <xf numFmtId="165" fontId="0" fillId="9" borderId="1" xfId="0" applyNumberFormat="1" applyFill="1" applyBorder="1" applyAlignment="1">
      <alignment vertical="center"/>
    </xf>
    <xf numFmtId="10" fontId="0" fillId="6" borderId="1" xfId="0" applyNumberFormat="1" applyFill="1" applyBorder="1" applyAlignment="1">
      <alignment vertical="center"/>
    </xf>
    <xf numFmtId="8" fontId="0" fillId="6" borderId="1" xfId="0" applyNumberForma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10" fontId="0" fillId="10" borderId="1" xfId="0" applyNumberFormat="1" applyFill="1" applyBorder="1" applyAlignment="1">
      <alignment vertical="center"/>
    </xf>
    <xf numFmtId="164" fontId="3" fillId="3" borderId="1" xfId="0" applyNumberFormat="1" applyFont="1" applyFill="1" applyBorder="1" applyAlignment="1">
      <alignment vertical="center"/>
    </xf>
    <xf numFmtId="165" fontId="0" fillId="6" borderId="1" xfId="0" applyNumberForma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167" fontId="4" fillId="11" borderId="1" xfId="0" applyNumberFormat="1" applyFont="1" applyFill="1" applyBorder="1" applyAlignment="1">
      <alignment vertical="center"/>
    </xf>
    <xf numFmtId="10" fontId="4" fillId="11" borderId="1" xfId="0" applyNumberFormat="1" applyFont="1" applyFill="1" applyBorder="1" applyAlignment="1">
      <alignment vertical="center"/>
    </xf>
    <xf numFmtId="8" fontId="0" fillId="0" borderId="0" xfId="0" applyNumberFormat="1"/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12" borderId="1" xfId="0" applyFont="1" applyFill="1" applyBorder="1" applyAlignment="1">
      <alignment vertical="center"/>
    </xf>
    <xf numFmtId="2" fontId="4" fillId="12" borderId="1" xfId="0" applyNumberFormat="1" applyFont="1" applyFill="1" applyBorder="1" applyAlignment="1">
      <alignment vertical="center"/>
    </xf>
    <xf numFmtId="165" fontId="4" fillId="12" borderId="1" xfId="0" applyNumberFormat="1" applyFont="1" applyFill="1" applyBorder="1" applyAlignment="1">
      <alignment vertical="center"/>
    </xf>
    <xf numFmtId="164" fontId="5" fillId="12" borderId="1" xfId="0" applyNumberFormat="1" applyFont="1" applyFill="1" applyBorder="1" applyAlignment="1">
      <alignment vertical="center"/>
    </xf>
    <xf numFmtId="10" fontId="0" fillId="3" borderId="1" xfId="0" applyNumberFormat="1" applyFill="1" applyBorder="1" applyAlignment="1">
      <alignment vertical="center"/>
    </xf>
    <xf numFmtId="167" fontId="0" fillId="9" borderId="1" xfId="0" applyNumberFormat="1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4" fillId="11" borderId="1" xfId="0" applyFont="1" applyFill="1" applyBorder="1" applyAlignment="1">
      <alignment horizontal="right" vertical="center"/>
    </xf>
    <xf numFmtId="0" fontId="4" fillId="13" borderId="0" xfId="0" applyFont="1" applyFill="1" applyAlignment="1">
      <alignment vertical="center"/>
    </xf>
    <xf numFmtId="2" fontId="0" fillId="10" borderId="1" xfId="0" applyNumberFormat="1" applyFill="1" applyBorder="1" applyAlignment="1">
      <alignment vertical="center"/>
    </xf>
    <xf numFmtId="166" fontId="4" fillId="11" borderId="1" xfId="0" applyNumberFormat="1" applyFont="1" applyFill="1" applyBorder="1" applyAlignment="1">
      <alignment vertical="center"/>
    </xf>
    <xf numFmtId="168" fontId="0" fillId="6" borderId="1" xfId="0" applyNumberFormat="1" applyFill="1" applyBorder="1" applyAlignment="1">
      <alignment vertical="center"/>
    </xf>
    <xf numFmtId="8" fontId="0" fillId="3" borderId="0" xfId="0" applyNumberFormat="1" applyFill="1" applyAlignment="1">
      <alignment vertical="center"/>
    </xf>
    <xf numFmtId="0" fontId="4" fillId="13" borderId="1" xfId="0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H19" sqref="H19"/>
    </sheetView>
  </sheetViews>
  <sheetFormatPr defaultRowHeight="14.5" x14ac:dyDescent="0.35"/>
  <cols>
    <col min="1" max="1" width="26.36328125" style="2" customWidth="1"/>
    <col min="2" max="2" width="10.54296875" style="2" customWidth="1"/>
    <col min="3" max="3" width="12.1796875" style="2" customWidth="1"/>
    <col min="4" max="4" width="12.08984375" style="2" customWidth="1"/>
    <col min="5" max="5" width="12" style="2" customWidth="1"/>
    <col min="6" max="6" width="11.81640625" style="2" customWidth="1"/>
    <col min="7" max="7" width="23" style="2" customWidth="1"/>
    <col min="8" max="8" width="13.7265625" style="2" customWidth="1"/>
    <col min="9" max="9" width="8.7265625" style="2"/>
    <col min="10" max="10" width="13.36328125" style="2" bestFit="1" customWidth="1"/>
    <col min="11" max="16384" width="8.7265625" style="2"/>
  </cols>
  <sheetData>
    <row r="1" spans="1:10" x14ac:dyDescent="0.35">
      <c r="A1" s="1"/>
      <c r="B1" s="55" t="s">
        <v>27</v>
      </c>
      <c r="C1" s="55"/>
      <c r="D1" s="55"/>
      <c r="E1" s="55"/>
      <c r="F1" s="55"/>
      <c r="G1" s="1"/>
      <c r="I1" s="56" t="s">
        <v>33</v>
      </c>
      <c r="J1" s="56"/>
    </row>
    <row r="2" spans="1:10" x14ac:dyDescent="0.35">
      <c r="A2" s="1"/>
      <c r="B2" s="3">
        <v>0</v>
      </c>
      <c r="C2" s="3">
        <v>1</v>
      </c>
      <c r="D2" s="3">
        <v>2</v>
      </c>
      <c r="E2" s="3">
        <v>3</v>
      </c>
      <c r="F2" s="3">
        <v>4</v>
      </c>
      <c r="G2" s="4" t="s">
        <v>0</v>
      </c>
      <c r="I2" s="37">
        <v>1</v>
      </c>
      <c r="J2" s="46">
        <v>131079.601</v>
      </c>
    </row>
    <row r="3" spans="1:10" x14ac:dyDescent="0.35">
      <c r="A3" s="1"/>
      <c r="B3" s="16">
        <v>420000</v>
      </c>
      <c r="C3" s="1"/>
      <c r="D3" s="1"/>
      <c r="E3" s="1"/>
      <c r="F3" s="1"/>
      <c r="G3" s="19"/>
      <c r="I3" s="37">
        <v>2</v>
      </c>
      <c r="J3" s="38" t="s">
        <v>34</v>
      </c>
    </row>
    <row r="4" spans="1:10" x14ac:dyDescent="0.35">
      <c r="A4" s="4" t="s">
        <v>1</v>
      </c>
      <c r="B4" s="7">
        <v>-20000</v>
      </c>
      <c r="C4" s="7">
        <v>0</v>
      </c>
      <c r="D4" s="7">
        <v>0</v>
      </c>
      <c r="E4" s="7">
        <v>0</v>
      </c>
      <c r="F4" s="7">
        <f>-B4*(1+8%/12)^(12*4)</f>
        <v>27513.322008675819</v>
      </c>
      <c r="G4" s="27">
        <f>EFFECT(D29,12)</f>
        <v>8.2999506807510004E-2</v>
      </c>
      <c r="I4" s="37">
        <v>3</v>
      </c>
      <c r="J4" s="38" t="s">
        <v>34</v>
      </c>
    </row>
    <row r="5" spans="1:10" x14ac:dyDescent="0.35">
      <c r="A5" s="5" t="s">
        <v>2</v>
      </c>
      <c r="B5" s="7"/>
      <c r="C5" s="7">
        <v>-4000</v>
      </c>
      <c r="D5" s="7">
        <f>-C10*(1+$D$25/D27)^$D$27</f>
        <v>-4204.6475915269339</v>
      </c>
      <c r="E5" s="7">
        <f>(D5-D10)*(1+$D$25/D27)^$D$27</f>
        <v>-8624.4129337602444</v>
      </c>
      <c r="F5" s="7">
        <f>-(E5-E10)*(1+$D$25/$D$27)^$D$27</f>
        <v>118386.49164726747</v>
      </c>
      <c r="G5" s="27"/>
      <c r="I5" s="37">
        <v>4</v>
      </c>
      <c r="J5" s="46">
        <v>468884.87238335831</v>
      </c>
    </row>
    <row r="6" spans="1:10" x14ac:dyDescent="0.35">
      <c r="A6" s="5" t="s">
        <v>28</v>
      </c>
      <c r="B6" s="7"/>
      <c r="C6" s="7"/>
      <c r="D6" s="7"/>
      <c r="E6" s="7"/>
      <c r="F6" s="7"/>
      <c r="G6" s="27"/>
      <c r="I6" s="37">
        <v>5</v>
      </c>
      <c r="J6" s="45">
        <v>13111.512761664169</v>
      </c>
    </row>
    <row r="7" spans="1:10" x14ac:dyDescent="0.35">
      <c r="A7" s="5" t="s">
        <v>3</v>
      </c>
      <c r="B7" s="7"/>
      <c r="C7" s="7"/>
      <c r="D7" s="7"/>
      <c r="E7" s="7"/>
      <c r="F7" s="7"/>
      <c r="G7" s="27"/>
      <c r="I7" s="37">
        <v>6</v>
      </c>
      <c r="J7" s="45">
        <v>96913.178545784496</v>
      </c>
    </row>
    <row r="8" spans="1:10" x14ac:dyDescent="0.35">
      <c r="A8" s="4" t="s">
        <v>4</v>
      </c>
      <c r="B8" s="7">
        <f>-(B3+B4+SUM(B9:B12))</f>
        <v>-95000</v>
      </c>
      <c r="C8" s="7"/>
      <c r="D8" s="7"/>
      <c r="E8" s="7"/>
      <c r="F8" s="7">
        <f>-(B8*(1+D25/D27)^(D27*4))</f>
        <v>115985.05872741499</v>
      </c>
      <c r="G8" s="51">
        <f>EFFECT(D25,D27)</f>
        <v>5.116189788173342E-2</v>
      </c>
    </row>
    <row r="9" spans="1:10" x14ac:dyDescent="0.35">
      <c r="A9" s="4" t="s">
        <v>5</v>
      </c>
      <c r="B9" s="7">
        <v>-100000</v>
      </c>
      <c r="C9" s="7">
        <v>0</v>
      </c>
      <c r="D9" s="7">
        <v>0</v>
      </c>
      <c r="E9" s="7">
        <v>0</v>
      </c>
      <c r="F9" s="7">
        <v>107000</v>
      </c>
      <c r="G9" s="27">
        <f>IRR(B9:F9)</f>
        <v>1.7058525001811153E-2</v>
      </c>
    </row>
    <row r="10" spans="1:10" x14ac:dyDescent="0.35">
      <c r="A10" s="5" t="s">
        <v>6</v>
      </c>
      <c r="B10" s="29">
        <v>-100000</v>
      </c>
      <c r="C10" s="29">
        <v>4000</v>
      </c>
      <c r="D10" s="29">
        <v>4000</v>
      </c>
      <c r="E10" s="29">
        <v>104000</v>
      </c>
      <c r="F10" s="29">
        <v>0</v>
      </c>
      <c r="G10" s="30">
        <f>IRR(B10:F10)</f>
        <v>4.0000000000000036E-2</v>
      </c>
    </row>
    <row r="11" spans="1:10" x14ac:dyDescent="0.35">
      <c r="A11" s="5" t="s">
        <v>7</v>
      </c>
      <c r="B11" s="29">
        <v>-100000</v>
      </c>
      <c r="C11" s="29">
        <v>0</v>
      </c>
      <c r="D11" s="29">
        <v>0</v>
      </c>
      <c r="E11" s="29">
        <v>0</v>
      </c>
      <c r="F11" s="29">
        <v>0</v>
      </c>
      <c r="G11" s="30">
        <f>IRR(B17:F17)</f>
        <v>-3.9815410595807288E-2</v>
      </c>
    </row>
    <row r="12" spans="1:10" x14ac:dyDescent="0.35">
      <c r="A12" s="5" t="s">
        <v>8</v>
      </c>
      <c r="B12" s="29">
        <v>-5000</v>
      </c>
      <c r="C12" s="29">
        <v>0</v>
      </c>
      <c r="D12" s="29">
        <v>0</v>
      </c>
      <c r="E12" s="29">
        <v>0</v>
      </c>
      <c r="F12" s="29">
        <v>90000</v>
      </c>
      <c r="G12" s="30"/>
    </row>
    <row r="13" spans="1:10" x14ac:dyDescent="0.35">
      <c r="A13" s="4" t="s">
        <v>9</v>
      </c>
      <c r="B13" s="7">
        <v>150000</v>
      </c>
      <c r="C13" s="28">
        <f>PMT(B30,3,B13)</f>
        <v>-62452.347083926034</v>
      </c>
      <c r="D13" s="28">
        <v>-62452.347083926034</v>
      </c>
      <c r="E13" s="28">
        <v>-62452.347083926034</v>
      </c>
      <c r="F13" s="7"/>
      <c r="G13" s="27">
        <f>EFFECT(B30,1)</f>
        <v>0.12000000000000011</v>
      </c>
    </row>
    <row r="14" spans="1:10" x14ac:dyDescent="0.35">
      <c r="A14" s="6" t="s">
        <v>10</v>
      </c>
      <c r="B14" s="23">
        <f>SUM(B4:B13)</f>
        <v>-270000</v>
      </c>
      <c r="C14" s="23">
        <f t="shared" ref="C14:F14" si="0">SUM(C3:C13)</f>
        <v>-62452.347083926034</v>
      </c>
      <c r="D14" s="23">
        <f t="shared" si="0"/>
        <v>-62656.994675452966</v>
      </c>
      <c r="E14" s="23">
        <f t="shared" si="0"/>
        <v>32923.239982313717</v>
      </c>
      <c r="F14" s="23">
        <f t="shared" si="0"/>
        <v>458884.87238335831</v>
      </c>
      <c r="G14" s="24">
        <f>IRR(B14:F14)</f>
        <v>6.5059211375841031E-2</v>
      </c>
    </row>
    <row r="15" spans="1:10" x14ac:dyDescent="0.35">
      <c r="A15" s="6" t="s">
        <v>31</v>
      </c>
      <c r="B15" s="25">
        <f>B11+B12</f>
        <v>-105000</v>
      </c>
      <c r="C15" s="23">
        <v>0</v>
      </c>
      <c r="D15" s="23">
        <v>0</v>
      </c>
      <c r="E15" s="23">
        <v>0</v>
      </c>
      <c r="F15" s="23">
        <v>90000</v>
      </c>
      <c r="G15" s="23"/>
    </row>
    <row r="16" spans="1:10" x14ac:dyDescent="0.35">
      <c r="A16" s="6" t="s">
        <v>30</v>
      </c>
      <c r="B16" s="25">
        <f>B14</f>
        <v>-270000</v>
      </c>
      <c r="C16" s="23">
        <f>C14</f>
        <v>-62452.347083926034</v>
      </c>
      <c r="D16" s="25">
        <f>D13</f>
        <v>-62452.347083926034</v>
      </c>
      <c r="E16" s="26">
        <f>E13</f>
        <v>-62452.347083926034</v>
      </c>
      <c r="F16" s="23">
        <f>F14</f>
        <v>458884.87238335831</v>
      </c>
      <c r="G16" s="31">
        <f>IRR(B16:F16)</f>
        <v>1.0488472549057271E-3</v>
      </c>
      <c r="H16" s="20">
        <f>NPV(G8,B16:F16)</f>
        <v>-60736.915705865678</v>
      </c>
    </row>
    <row r="17" spans="1:7" x14ac:dyDescent="0.35">
      <c r="A17" s="21" t="s">
        <v>32</v>
      </c>
      <c r="B17" s="23">
        <v>-100000</v>
      </c>
      <c r="C17" s="23">
        <v>0</v>
      </c>
      <c r="D17" s="23">
        <v>0</v>
      </c>
      <c r="E17" s="23">
        <v>0</v>
      </c>
      <c r="F17" s="23">
        <v>85000</v>
      </c>
      <c r="G17" s="23"/>
    </row>
    <row r="18" spans="1:7" x14ac:dyDescent="0.35">
      <c r="A18" s="54" t="s">
        <v>11</v>
      </c>
      <c r="B18" s="54"/>
      <c r="C18" s="54"/>
      <c r="D18" s="54"/>
      <c r="E18" s="17"/>
    </row>
    <row r="19" spans="1:7" x14ac:dyDescent="0.35">
      <c r="A19" s="7" t="s">
        <v>12</v>
      </c>
      <c r="B19" s="8">
        <v>0.25</v>
      </c>
      <c r="C19" s="7" t="s">
        <v>13</v>
      </c>
      <c r="D19" s="1">
        <f>-B9</f>
        <v>100000</v>
      </c>
    </row>
    <row r="20" spans="1:7" x14ac:dyDescent="0.35">
      <c r="A20" s="7" t="s">
        <v>14</v>
      </c>
      <c r="B20" s="8">
        <v>0.1</v>
      </c>
      <c r="C20" s="7" t="s">
        <v>15</v>
      </c>
      <c r="D20" s="1">
        <f>F9</f>
        <v>107000</v>
      </c>
    </row>
    <row r="21" spans="1:7" x14ac:dyDescent="0.35">
      <c r="A21" s="7" t="s">
        <v>16</v>
      </c>
      <c r="B21" s="8">
        <v>0.1</v>
      </c>
      <c r="C21" s="7" t="s">
        <v>17</v>
      </c>
      <c r="D21" s="8">
        <v>7.0000000000000007E-2</v>
      </c>
    </row>
    <row r="22" spans="1:7" x14ac:dyDescent="0.35">
      <c r="A22" s="7" t="s">
        <v>18</v>
      </c>
      <c r="B22" s="8">
        <v>0.05</v>
      </c>
      <c r="C22" s="7" t="s">
        <v>19</v>
      </c>
      <c r="D22" s="19">
        <f>G9</f>
        <v>1.7058525001811153E-2</v>
      </c>
    </row>
    <row r="24" spans="1:7" x14ac:dyDescent="0.35">
      <c r="A24" s="9" t="s">
        <v>6</v>
      </c>
      <c r="B24" s="9"/>
      <c r="C24" s="10" t="s">
        <v>4</v>
      </c>
      <c r="D24" s="11"/>
    </row>
    <row r="25" spans="1:7" x14ac:dyDescent="0.35">
      <c r="A25" s="7" t="s">
        <v>20</v>
      </c>
      <c r="B25" s="22">
        <v>0.04</v>
      </c>
      <c r="C25" s="7" t="s">
        <v>21</v>
      </c>
      <c r="D25" s="8">
        <v>0.05</v>
      </c>
    </row>
    <row r="26" spans="1:7" ht="29" x14ac:dyDescent="0.35">
      <c r="A26" s="7" t="s">
        <v>22</v>
      </c>
      <c r="B26" s="1">
        <v>1</v>
      </c>
      <c r="C26" s="12" t="s">
        <v>23</v>
      </c>
      <c r="D26" s="43">
        <f>G8</f>
        <v>5.116189788173342E-2</v>
      </c>
    </row>
    <row r="27" spans="1:7" x14ac:dyDescent="0.35">
      <c r="A27" s="7" t="s">
        <v>24</v>
      </c>
      <c r="B27" s="15">
        <v>100000</v>
      </c>
      <c r="C27" s="7" t="s">
        <v>25</v>
      </c>
      <c r="D27" s="1">
        <v>12</v>
      </c>
    </row>
    <row r="28" spans="1:7" x14ac:dyDescent="0.35">
      <c r="A28" s="7" t="s">
        <v>26</v>
      </c>
      <c r="B28" s="15">
        <v>100000</v>
      </c>
      <c r="C28" s="55" t="s">
        <v>1</v>
      </c>
      <c r="D28" s="55"/>
    </row>
    <row r="29" spans="1:7" x14ac:dyDescent="0.35">
      <c r="A29" s="7" t="s">
        <v>20</v>
      </c>
      <c r="B29" s="14">
        <f>B28*B25</f>
        <v>4000</v>
      </c>
      <c r="C29" s="7" t="s">
        <v>21</v>
      </c>
      <c r="D29" s="8">
        <v>0.08</v>
      </c>
    </row>
    <row r="30" spans="1:7" x14ac:dyDescent="0.35">
      <c r="A30" s="18" t="s">
        <v>29</v>
      </c>
      <c r="B30" s="17">
        <v>0.12</v>
      </c>
    </row>
  </sheetData>
  <mergeCells count="4">
    <mergeCell ref="A18:D18"/>
    <mergeCell ref="B1:F1"/>
    <mergeCell ref="C28:D28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7271F-50EE-41C5-AF0A-B1E88E13A321}">
  <dimension ref="A1:H30"/>
  <sheetViews>
    <sheetView workbookViewId="0">
      <selection activeCell="F9" sqref="F9"/>
    </sheetView>
  </sheetViews>
  <sheetFormatPr defaultRowHeight="14.5" x14ac:dyDescent="0.35"/>
  <cols>
    <col min="1" max="1" width="22.1796875" customWidth="1"/>
    <col min="2" max="2" width="12.1796875" customWidth="1"/>
    <col min="3" max="3" width="11.54296875" customWidth="1"/>
    <col min="4" max="4" width="12.1796875" customWidth="1"/>
    <col min="5" max="5" width="12.453125" customWidth="1"/>
    <col min="6" max="6" width="20.6328125" customWidth="1"/>
    <col min="7" max="7" width="23.90625" customWidth="1"/>
    <col min="8" max="8" width="13.54296875" customWidth="1"/>
  </cols>
  <sheetData>
    <row r="1" spans="1:8" x14ac:dyDescent="0.35">
      <c r="A1" s="1"/>
      <c r="B1" s="55" t="s">
        <v>27</v>
      </c>
      <c r="C1" s="55"/>
      <c r="D1" s="55"/>
      <c r="E1" s="55"/>
      <c r="F1" s="55"/>
      <c r="G1" s="1"/>
    </row>
    <row r="2" spans="1:8" x14ac:dyDescent="0.35">
      <c r="A2" s="1"/>
      <c r="B2" s="3">
        <v>0</v>
      </c>
      <c r="C2" s="3">
        <v>1</v>
      </c>
      <c r="D2" s="3">
        <v>2</v>
      </c>
      <c r="E2" s="3">
        <v>3</v>
      </c>
      <c r="F2" s="3">
        <v>4</v>
      </c>
      <c r="G2" s="4" t="s">
        <v>0</v>
      </c>
    </row>
    <row r="3" spans="1:8" x14ac:dyDescent="0.35">
      <c r="A3" s="1"/>
      <c r="B3" s="16">
        <v>420000</v>
      </c>
      <c r="C3" s="1"/>
      <c r="D3" s="1"/>
      <c r="E3" s="1"/>
      <c r="F3" s="1"/>
      <c r="G3" s="19"/>
    </row>
    <row r="4" spans="1:8" x14ac:dyDescent="0.35">
      <c r="A4" s="4" t="s">
        <v>1</v>
      </c>
      <c r="B4" s="7">
        <v>-20000</v>
      </c>
      <c r="C4" s="7">
        <v>0</v>
      </c>
      <c r="D4" s="7">
        <v>0</v>
      </c>
      <c r="E4" s="7">
        <v>0</v>
      </c>
      <c r="F4" s="7">
        <f>-B4*(1+8%/12)^(12*4)</f>
        <v>27513.322008675819</v>
      </c>
      <c r="G4" s="27">
        <f>EFFECT(D29,12)</f>
        <v>8.2999506807510004E-2</v>
      </c>
    </row>
    <row r="5" spans="1:8" x14ac:dyDescent="0.35">
      <c r="A5" s="5" t="s">
        <v>2</v>
      </c>
      <c r="B5" s="7"/>
      <c r="C5" s="7">
        <v>-4000</v>
      </c>
      <c r="D5" s="7">
        <f>-C10*(1+$D$25/D27)^$D$27</f>
        <v>-4204.6475915269339</v>
      </c>
      <c r="E5" s="7">
        <f>(D5-D10)*(1+$D$25/D27)^$D$27</f>
        <v>-8624.4129337602444</v>
      </c>
      <c r="F5" s="7">
        <f>-(E5-E10)*(1+$D$25/$D$27)^$D$27</f>
        <v>118386.49164726747</v>
      </c>
      <c r="G5" s="27"/>
    </row>
    <row r="6" spans="1:8" x14ac:dyDescent="0.35">
      <c r="A6" s="5" t="s">
        <v>28</v>
      </c>
      <c r="B6" s="7"/>
      <c r="C6" s="7"/>
      <c r="D6" s="7"/>
      <c r="E6" s="7"/>
      <c r="F6" s="7"/>
      <c r="G6" s="27"/>
    </row>
    <row r="7" spans="1:8" x14ac:dyDescent="0.35">
      <c r="A7" s="5" t="s">
        <v>3</v>
      </c>
      <c r="B7" s="7"/>
      <c r="C7" s="7"/>
      <c r="D7" s="7"/>
      <c r="E7" s="7"/>
      <c r="F7" s="7"/>
      <c r="G7" s="27"/>
    </row>
    <row r="8" spans="1:8" x14ac:dyDescent="0.35">
      <c r="A8" s="4" t="s">
        <v>4</v>
      </c>
      <c r="B8" s="7">
        <f>-(B3+B4+SUM(B9:B12))</f>
        <v>-95000</v>
      </c>
      <c r="C8" s="7"/>
      <c r="D8" s="7"/>
      <c r="E8" s="7"/>
      <c r="F8" s="7">
        <f>-(B8*(1+D25/D27)^(D27*4))</f>
        <v>115985.05872741499</v>
      </c>
      <c r="G8" s="27">
        <f>EFFECT(D25,D27)</f>
        <v>5.116189788173342E-2</v>
      </c>
    </row>
    <row r="9" spans="1:8" x14ac:dyDescent="0.35">
      <c r="A9" s="33" t="s">
        <v>5</v>
      </c>
      <c r="B9" s="33">
        <v>-100000</v>
      </c>
      <c r="C9" s="33">
        <v>0</v>
      </c>
      <c r="D9" s="33">
        <v>0</v>
      </c>
      <c r="E9" s="33">
        <v>0</v>
      </c>
      <c r="F9" s="34">
        <f>-B9*(1+0.07)^4</f>
        <v>131079.601</v>
      </c>
      <c r="G9" s="35">
        <f>IRR(B9:F9)</f>
        <v>7.0000000000000062E-2</v>
      </c>
    </row>
    <row r="10" spans="1:8" x14ac:dyDescent="0.35">
      <c r="A10" s="5" t="s">
        <v>6</v>
      </c>
      <c r="B10" s="29">
        <v>-100000</v>
      </c>
      <c r="C10" s="29">
        <v>4000</v>
      </c>
      <c r="D10" s="29">
        <v>4000</v>
      </c>
      <c r="E10" s="29">
        <v>104000</v>
      </c>
      <c r="F10" s="29">
        <v>0</v>
      </c>
      <c r="G10" s="30">
        <f t="shared" ref="G10" si="0">IRR(B10:F10)</f>
        <v>4.0000000000000036E-2</v>
      </c>
    </row>
    <row r="11" spans="1:8" x14ac:dyDescent="0.35">
      <c r="A11" s="5" t="s">
        <v>7</v>
      </c>
      <c r="B11" s="29">
        <v>-100000</v>
      </c>
      <c r="C11" s="29">
        <v>0</v>
      </c>
      <c r="D11" s="29">
        <v>0</v>
      </c>
      <c r="E11" s="29">
        <v>0</v>
      </c>
      <c r="F11" s="29">
        <v>0</v>
      </c>
      <c r="G11" s="30">
        <f>IRR(B17:F17)</f>
        <v>-3.9815410595807288E-2</v>
      </c>
    </row>
    <row r="12" spans="1:8" x14ac:dyDescent="0.35">
      <c r="A12" s="5" t="s">
        <v>8</v>
      </c>
      <c r="B12" s="29">
        <v>-5000</v>
      </c>
      <c r="C12" s="29">
        <v>0</v>
      </c>
      <c r="D12" s="29">
        <v>0</v>
      </c>
      <c r="E12" s="29">
        <v>0</v>
      </c>
      <c r="F12" s="29">
        <v>90000</v>
      </c>
      <c r="G12" s="30"/>
    </row>
    <row r="13" spans="1:8" x14ac:dyDescent="0.35">
      <c r="A13" s="4" t="s">
        <v>9</v>
      </c>
      <c r="B13" s="7">
        <v>150000</v>
      </c>
      <c r="C13" s="28">
        <f>PMT(B30,3,B13)</f>
        <v>-62452.347083926034</v>
      </c>
      <c r="D13" s="28">
        <v>-62452.347083926034</v>
      </c>
      <c r="E13" s="28">
        <v>-62452.347083926034</v>
      </c>
      <c r="F13" s="7"/>
      <c r="G13" s="27">
        <f>EFFECT(B30,1)</f>
        <v>0.12000000000000011</v>
      </c>
    </row>
    <row r="14" spans="1:8" x14ac:dyDescent="0.35">
      <c r="A14" s="6" t="s">
        <v>10</v>
      </c>
      <c r="B14" s="23">
        <f>SUM(B4:B13)</f>
        <v>-270000</v>
      </c>
      <c r="C14" s="23">
        <f t="shared" ref="C14:E14" si="1">SUM(C3:C13)</f>
        <v>-62452.347083926034</v>
      </c>
      <c r="D14" s="23">
        <f t="shared" si="1"/>
        <v>-62656.994675452966</v>
      </c>
      <c r="E14" s="23">
        <f t="shared" si="1"/>
        <v>32923.239982313717</v>
      </c>
      <c r="F14" s="23">
        <f>SUM(F3:F13)</f>
        <v>482964.47338335827</v>
      </c>
      <c r="G14" s="24">
        <f>IRR(B14:F14)</f>
        <v>7.9663514118767154E-2</v>
      </c>
    </row>
    <row r="15" spans="1:8" x14ac:dyDescent="0.35">
      <c r="A15" s="6" t="s">
        <v>31</v>
      </c>
      <c r="B15" s="25">
        <f>B11+B12</f>
        <v>-105000</v>
      </c>
      <c r="C15" s="23">
        <v>0</v>
      </c>
      <c r="D15" s="23">
        <v>0</v>
      </c>
      <c r="E15" s="23">
        <v>0</v>
      </c>
      <c r="F15" s="23">
        <v>90000</v>
      </c>
      <c r="G15" s="23"/>
    </row>
    <row r="16" spans="1:8" x14ac:dyDescent="0.35">
      <c r="A16" s="6" t="s">
        <v>30</v>
      </c>
      <c r="B16" s="25">
        <f>B14</f>
        <v>-270000</v>
      </c>
      <c r="C16" s="23">
        <f>C14</f>
        <v>-62452.347083926034</v>
      </c>
      <c r="D16" s="25">
        <f>D13</f>
        <v>-62452.347083926034</v>
      </c>
      <c r="E16" s="26">
        <f>E13</f>
        <v>-62452.347083926034</v>
      </c>
      <c r="F16" s="23">
        <f>F14</f>
        <v>482964.47338335827</v>
      </c>
      <c r="G16" s="31">
        <f>IRR(B16:F16)</f>
        <v>1.7217991414133715E-2</v>
      </c>
      <c r="H16" s="36">
        <f>NPV(G8,B16:F16)</f>
        <v>-41973.960809983837</v>
      </c>
    </row>
    <row r="17" spans="1:7" x14ac:dyDescent="0.35">
      <c r="A17" s="21" t="s">
        <v>32</v>
      </c>
      <c r="B17" s="23">
        <v>-100000</v>
      </c>
      <c r="C17" s="23">
        <v>0</v>
      </c>
      <c r="D17" s="23">
        <v>0</v>
      </c>
      <c r="E17" s="23">
        <v>0</v>
      </c>
      <c r="F17" s="23">
        <v>85000</v>
      </c>
      <c r="G17" s="23"/>
    </row>
    <row r="18" spans="1:7" x14ac:dyDescent="0.35">
      <c r="A18" s="54" t="s">
        <v>11</v>
      </c>
      <c r="B18" s="54"/>
      <c r="C18" s="54"/>
      <c r="D18" s="54"/>
      <c r="E18" s="17"/>
      <c r="F18" s="2"/>
      <c r="G18" s="2"/>
    </row>
    <row r="19" spans="1:7" x14ac:dyDescent="0.35">
      <c r="A19" s="7" t="s">
        <v>12</v>
      </c>
      <c r="B19" s="8">
        <v>0.25</v>
      </c>
      <c r="C19" s="7" t="s">
        <v>13</v>
      </c>
      <c r="D19" s="1">
        <f>-B9</f>
        <v>100000</v>
      </c>
      <c r="E19" s="2"/>
      <c r="F19" s="2"/>
      <c r="G19" s="2"/>
    </row>
    <row r="20" spans="1:7" x14ac:dyDescent="0.35">
      <c r="A20" s="7" t="s">
        <v>14</v>
      </c>
      <c r="B20" s="8">
        <v>0.1</v>
      </c>
      <c r="C20" s="7" t="s">
        <v>15</v>
      </c>
      <c r="D20" s="1">
        <f>F9</f>
        <v>131079.601</v>
      </c>
      <c r="E20" s="2"/>
      <c r="F20" s="2"/>
      <c r="G20" s="2"/>
    </row>
    <row r="21" spans="1:7" x14ac:dyDescent="0.35">
      <c r="A21" s="7" t="s">
        <v>16</v>
      </c>
      <c r="B21" s="8">
        <v>0.1</v>
      </c>
      <c r="C21" s="7" t="s">
        <v>17</v>
      </c>
      <c r="D21" s="8">
        <v>7.0000000000000007E-2</v>
      </c>
      <c r="E21" s="2"/>
      <c r="F21" s="2"/>
      <c r="G21" s="2"/>
    </row>
    <row r="22" spans="1:7" x14ac:dyDescent="0.35">
      <c r="A22" s="7" t="s">
        <v>18</v>
      </c>
      <c r="B22" s="8">
        <v>0.05</v>
      </c>
      <c r="C22" s="7" t="s">
        <v>19</v>
      </c>
      <c r="D22" s="19">
        <f>G9</f>
        <v>7.0000000000000062E-2</v>
      </c>
      <c r="E22" s="2"/>
      <c r="F22" s="2"/>
      <c r="G22" s="2"/>
    </row>
    <row r="23" spans="1:7" x14ac:dyDescent="0.35">
      <c r="A23" s="2"/>
      <c r="B23" s="2"/>
      <c r="C23" s="2"/>
      <c r="D23" s="2"/>
      <c r="E23" s="2"/>
      <c r="F23" s="2"/>
      <c r="G23" s="2"/>
    </row>
    <row r="24" spans="1:7" x14ac:dyDescent="0.35">
      <c r="A24" s="9" t="s">
        <v>6</v>
      </c>
      <c r="B24" s="9"/>
      <c r="C24" s="10" t="s">
        <v>4</v>
      </c>
      <c r="D24" s="11"/>
      <c r="E24" s="2"/>
      <c r="F24" s="2"/>
      <c r="G24" s="2"/>
    </row>
    <row r="25" spans="1:7" x14ac:dyDescent="0.35">
      <c r="A25" s="7" t="s">
        <v>20</v>
      </c>
      <c r="B25" s="22">
        <v>0.04</v>
      </c>
      <c r="C25" s="7" t="s">
        <v>21</v>
      </c>
      <c r="D25" s="8">
        <v>0.05</v>
      </c>
      <c r="E25" s="2"/>
      <c r="F25" s="2"/>
      <c r="G25" s="2"/>
    </row>
    <row r="26" spans="1:7" ht="29" x14ac:dyDescent="0.35">
      <c r="A26" s="7" t="s">
        <v>22</v>
      </c>
      <c r="B26" s="1">
        <v>1</v>
      </c>
      <c r="C26" s="12" t="s">
        <v>23</v>
      </c>
      <c r="D26" s="13"/>
      <c r="E26" s="2"/>
      <c r="F26" s="2"/>
      <c r="G26" s="2"/>
    </row>
    <row r="27" spans="1:7" x14ac:dyDescent="0.35">
      <c r="A27" s="7" t="s">
        <v>24</v>
      </c>
      <c r="B27" s="15">
        <v>100000</v>
      </c>
      <c r="C27" s="7" t="s">
        <v>25</v>
      </c>
      <c r="D27" s="1">
        <v>12</v>
      </c>
      <c r="E27" s="2"/>
      <c r="F27" s="2"/>
      <c r="G27" s="2"/>
    </row>
    <row r="28" spans="1:7" x14ac:dyDescent="0.35">
      <c r="A28" s="7" t="s">
        <v>26</v>
      </c>
      <c r="B28" s="15">
        <v>100000</v>
      </c>
      <c r="C28" s="55" t="s">
        <v>1</v>
      </c>
      <c r="D28" s="55"/>
      <c r="E28" s="2"/>
      <c r="F28" s="2"/>
      <c r="G28" s="2"/>
    </row>
    <row r="29" spans="1:7" x14ac:dyDescent="0.35">
      <c r="A29" s="7" t="s">
        <v>20</v>
      </c>
      <c r="B29" s="14">
        <f>B28*B25</f>
        <v>4000</v>
      </c>
      <c r="C29" s="7" t="s">
        <v>21</v>
      </c>
      <c r="D29" s="8">
        <v>0.08</v>
      </c>
      <c r="E29" s="2"/>
      <c r="F29" s="2"/>
      <c r="G29" s="2"/>
    </row>
    <row r="30" spans="1:7" x14ac:dyDescent="0.35">
      <c r="A30" s="18" t="s">
        <v>29</v>
      </c>
      <c r="B30" s="17">
        <v>0.12</v>
      </c>
      <c r="C30" s="2"/>
      <c r="D30" s="2"/>
      <c r="E30" s="2"/>
      <c r="F30" s="2"/>
      <c r="G30" s="2"/>
    </row>
  </sheetData>
  <mergeCells count="3">
    <mergeCell ref="B1:F1"/>
    <mergeCell ref="A18:D18"/>
    <mergeCell ref="C28:D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354E7-7840-40DB-8D10-666333A7A758}">
  <dimension ref="A1:H30"/>
  <sheetViews>
    <sheetView workbookViewId="0">
      <selection activeCell="E19" sqref="E19"/>
    </sheetView>
  </sheetViews>
  <sheetFormatPr defaultRowHeight="14.5" x14ac:dyDescent="0.35"/>
  <cols>
    <col min="1" max="1" width="25.6328125" bestFit="1" customWidth="1"/>
    <col min="2" max="2" width="13.90625" customWidth="1"/>
    <col min="3" max="3" width="14.08984375" customWidth="1"/>
    <col min="4" max="4" width="13.7265625" customWidth="1"/>
    <col min="5" max="5" width="12.81640625" customWidth="1"/>
    <col min="6" max="6" width="12.36328125" customWidth="1"/>
    <col min="7" max="7" width="23.26953125" customWidth="1"/>
    <col min="8" max="8" width="13.36328125" customWidth="1"/>
  </cols>
  <sheetData>
    <row r="1" spans="1:8" x14ac:dyDescent="0.35">
      <c r="A1" s="1"/>
      <c r="B1" s="55" t="s">
        <v>27</v>
      </c>
      <c r="C1" s="55"/>
      <c r="D1" s="55"/>
      <c r="E1" s="55"/>
      <c r="F1" s="55"/>
      <c r="G1" s="1"/>
      <c r="H1" s="2"/>
    </row>
    <row r="2" spans="1:8" x14ac:dyDescent="0.35">
      <c r="A2" s="1"/>
      <c r="B2" s="3">
        <v>0</v>
      </c>
      <c r="C2" s="3">
        <v>1</v>
      </c>
      <c r="D2" s="3">
        <v>2</v>
      </c>
      <c r="E2" s="3">
        <v>3</v>
      </c>
      <c r="F2" s="3">
        <v>4</v>
      </c>
      <c r="G2" s="4" t="s">
        <v>0</v>
      </c>
      <c r="H2" s="2"/>
    </row>
    <row r="3" spans="1:8" x14ac:dyDescent="0.35">
      <c r="A3" s="1"/>
      <c r="B3" s="16">
        <v>420000</v>
      </c>
      <c r="C3" s="1"/>
      <c r="D3" s="1"/>
      <c r="E3" s="1"/>
      <c r="F3" s="1"/>
      <c r="G3" s="19"/>
      <c r="H3" s="2"/>
    </row>
    <row r="4" spans="1:8" x14ac:dyDescent="0.35">
      <c r="A4" s="4" t="s">
        <v>1</v>
      </c>
      <c r="B4" s="7">
        <v>-20000</v>
      </c>
      <c r="C4" s="7">
        <v>0</v>
      </c>
      <c r="D4" s="7">
        <v>0</v>
      </c>
      <c r="E4" s="7">
        <v>0</v>
      </c>
      <c r="F4" s="7">
        <f>-B4*(1+8%/12)^(12*4)</f>
        <v>27513.322008675819</v>
      </c>
      <c r="G4" s="27">
        <f>EFFECT(D29,12)</f>
        <v>8.2999506807510004E-2</v>
      </c>
      <c r="H4" s="2"/>
    </row>
    <row r="5" spans="1:8" x14ac:dyDescent="0.35">
      <c r="A5" s="5" t="s">
        <v>2</v>
      </c>
      <c r="B5" s="7"/>
      <c r="C5" s="7">
        <v>-4000</v>
      </c>
      <c r="D5" s="7">
        <f>-C10*(1+$D$25/D27)^$D$27</f>
        <v>-4204.6475915269339</v>
      </c>
      <c r="E5" s="7">
        <f>(D5-D10)*(1+$D$25/D27)^$D$27</f>
        <v>-8624.4129337602444</v>
      </c>
      <c r="F5" s="7">
        <f>-(E5-E10)*(1+$D$25/$D$27)^$D$27</f>
        <v>118386.49164726747</v>
      </c>
      <c r="G5" s="27"/>
      <c r="H5" s="2"/>
    </row>
    <row r="6" spans="1:8" x14ac:dyDescent="0.35">
      <c r="A6" s="5" t="s">
        <v>28</v>
      </c>
      <c r="B6" s="7"/>
      <c r="C6" s="7"/>
      <c r="D6" s="7"/>
      <c r="E6" s="7"/>
      <c r="F6" s="7"/>
      <c r="G6" s="27"/>
      <c r="H6" s="2"/>
    </row>
    <row r="7" spans="1:8" x14ac:dyDescent="0.35">
      <c r="A7" s="5" t="s">
        <v>3</v>
      </c>
      <c r="B7" s="7"/>
      <c r="C7" s="7"/>
      <c r="D7" s="7"/>
      <c r="E7" s="7"/>
      <c r="F7" s="7"/>
      <c r="G7" s="27"/>
      <c r="H7" s="2"/>
    </row>
    <row r="8" spans="1:8" x14ac:dyDescent="0.35">
      <c r="A8" s="4" t="s">
        <v>4</v>
      </c>
      <c r="B8" s="7">
        <f>-(B3+B4+SUM(B9:B12))</f>
        <v>-95000</v>
      </c>
      <c r="C8" s="7"/>
      <c r="D8" s="7"/>
      <c r="E8" s="7"/>
      <c r="F8" s="7">
        <f>-(B8*(1+D25/D27)^(D27*4))</f>
        <v>115985.05872741499</v>
      </c>
      <c r="G8" s="27">
        <f>EFFECT(D25,D27)</f>
        <v>5.116189788173342E-2</v>
      </c>
      <c r="H8" s="2"/>
    </row>
    <row r="9" spans="1:8" x14ac:dyDescent="0.35">
      <c r="A9" s="4" t="s">
        <v>5</v>
      </c>
      <c r="B9" s="7">
        <v>-100000</v>
      </c>
      <c r="C9" s="7">
        <v>0</v>
      </c>
      <c r="D9" s="7">
        <v>0</v>
      </c>
      <c r="E9" s="7">
        <v>0</v>
      </c>
      <c r="F9" s="7">
        <v>107000</v>
      </c>
      <c r="G9" s="27">
        <f>IRR(B9:F9)</f>
        <v>1.7058525001811153E-2</v>
      </c>
      <c r="H9" s="2"/>
    </row>
    <row r="10" spans="1:8" x14ac:dyDescent="0.35">
      <c r="A10" s="5" t="s">
        <v>6</v>
      </c>
      <c r="B10" s="29">
        <v>-100000</v>
      </c>
      <c r="C10" s="29">
        <v>4000</v>
      </c>
      <c r="D10" s="29">
        <v>4000</v>
      </c>
      <c r="E10" s="29">
        <v>104000</v>
      </c>
      <c r="F10" s="29">
        <v>0</v>
      </c>
      <c r="G10" s="30">
        <f t="shared" ref="G10" si="0">IRR(B10:F10)</f>
        <v>4.0000000000000036E-2</v>
      </c>
      <c r="H10" s="2"/>
    </row>
    <row r="11" spans="1:8" x14ac:dyDescent="0.35">
      <c r="A11" s="5" t="s">
        <v>7</v>
      </c>
      <c r="B11" s="29">
        <v>-100000</v>
      </c>
      <c r="C11" s="29">
        <v>0</v>
      </c>
      <c r="D11" s="29">
        <v>0</v>
      </c>
      <c r="E11" s="29">
        <v>0</v>
      </c>
      <c r="F11" s="29">
        <v>0</v>
      </c>
      <c r="G11" s="30">
        <f>IRR(B17:F17)</f>
        <v>-3.9815410595807288E-2</v>
      </c>
      <c r="H11" s="2"/>
    </row>
    <row r="12" spans="1:8" x14ac:dyDescent="0.35">
      <c r="A12" s="5" t="s">
        <v>8</v>
      </c>
      <c r="B12" s="29">
        <v>-5000</v>
      </c>
      <c r="C12" s="29">
        <v>0</v>
      </c>
      <c r="D12" s="29">
        <v>0</v>
      </c>
      <c r="E12" s="29">
        <v>0</v>
      </c>
      <c r="F12" s="29">
        <v>90000</v>
      </c>
      <c r="G12" s="30"/>
      <c r="H12" s="2"/>
    </row>
    <row r="13" spans="1:8" x14ac:dyDescent="0.35">
      <c r="A13" s="4" t="s">
        <v>9</v>
      </c>
      <c r="B13" s="7">
        <v>150000</v>
      </c>
      <c r="C13" s="28">
        <f>PMT(B30,3,B13)</f>
        <v>-50000</v>
      </c>
      <c r="D13" s="28">
        <v>-50000</v>
      </c>
      <c r="E13" s="28">
        <v>-50000</v>
      </c>
      <c r="F13" s="7"/>
      <c r="G13" s="27" t="e">
        <f>EFFECT(B30,1)</f>
        <v>#NUM!</v>
      </c>
      <c r="H13" s="2"/>
    </row>
    <row r="14" spans="1:8" x14ac:dyDescent="0.35">
      <c r="A14" s="6" t="s">
        <v>10</v>
      </c>
      <c r="B14" s="23">
        <f>SUM(B4:B13)</f>
        <v>-270000</v>
      </c>
      <c r="C14" s="23">
        <f t="shared" ref="C14:F14" si="1">SUM(C3:C13)</f>
        <v>-50000</v>
      </c>
      <c r="D14" s="23">
        <f t="shared" si="1"/>
        <v>-50204.647591526933</v>
      </c>
      <c r="E14" s="23">
        <f t="shared" si="1"/>
        <v>45375.58706623975</v>
      </c>
      <c r="F14" s="23">
        <f t="shared" si="1"/>
        <v>458884.87238335831</v>
      </c>
      <c r="G14" s="24">
        <f>IRR(B14:F14)</f>
        <v>9.1713281563954752E-2</v>
      </c>
      <c r="H14" s="2"/>
    </row>
    <row r="15" spans="1:8" x14ac:dyDescent="0.35">
      <c r="A15" s="6" t="s">
        <v>31</v>
      </c>
      <c r="B15" s="25">
        <f>B11+B12</f>
        <v>-105000</v>
      </c>
      <c r="C15" s="23">
        <v>0</v>
      </c>
      <c r="D15" s="23">
        <v>0</v>
      </c>
      <c r="E15" s="23">
        <v>0</v>
      </c>
      <c r="F15" s="23">
        <v>90000</v>
      </c>
      <c r="G15" s="23"/>
      <c r="H15" s="2"/>
    </row>
    <row r="16" spans="1:8" x14ac:dyDescent="0.35">
      <c r="A16" s="39" t="s">
        <v>30</v>
      </c>
      <c r="B16" s="40">
        <f>B14</f>
        <v>-270000</v>
      </c>
      <c r="C16" s="39">
        <f>C14</f>
        <v>-50000</v>
      </c>
      <c r="D16" s="40">
        <f>D13</f>
        <v>-50000</v>
      </c>
      <c r="E16" s="41">
        <f>E13</f>
        <v>-50000</v>
      </c>
      <c r="F16" s="39">
        <f>F14</f>
        <v>458884.87238335831</v>
      </c>
      <c r="G16" s="42">
        <f>IRR(B16:F16)</f>
        <v>2.7186146627993235E-2</v>
      </c>
      <c r="H16" s="52">
        <f>NPV(G8,B16:F16)</f>
        <v>-28546.693395880251</v>
      </c>
    </row>
    <row r="17" spans="1:8" x14ac:dyDescent="0.35">
      <c r="A17" s="21" t="s">
        <v>32</v>
      </c>
      <c r="B17" s="23">
        <v>-100000</v>
      </c>
      <c r="C17" s="23">
        <v>0</v>
      </c>
      <c r="D17" s="23">
        <v>0</v>
      </c>
      <c r="E17" s="23">
        <v>0</v>
      </c>
      <c r="F17" s="23">
        <v>85000</v>
      </c>
      <c r="G17" s="23"/>
      <c r="H17" s="2"/>
    </row>
    <row r="18" spans="1:8" x14ac:dyDescent="0.35">
      <c r="A18" s="54" t="s">
        <v>11</v>
      </c>
      <c r="B18" s="54"/>
      <c r="C18" s="54"/>
      <c r="D18" s="54"/>
      <c r="E18" s="17"/>
      <c r="F18" s="2"/>
      <c r="G18" s="2"/>
      <c r="H18" s="2"/>
    </row>
    <row r="19" spans="1:8" x14ac:dyDescent="0.35">
      <c r="A19" s="7" t="s">
        <v>12</v>
      </c>
      <c r="B19" s="8">
        <v>0.25</v>
      </c>
      <c r="C19" s="7" t="s">
        <v>13</v>
      </c>
      <c r="D19" s="1">
        <f>-B9</f>
        <v>100000</v>
      </c>
      <c r="E19" s="2"/>
      <c r="F19" s="2"/>
      <c r="G19" s="2"/>
      <c r="H19" s="2"/>
    </row>
    <row r="20" spans="1:8" x14ac:dyDescent="0.35">
      <c r="A20" s="7" t="s">
        <v>14</v>
      </c>
      <c r="B20" s="8">
        <v>0.1</v>
      </c>
      <c r="C20" s="7" t="s">
        <v>15</v>
      </c>
      <c r="D20" s="1">
        <f>F9</f>
        <v>107000</v>
      </c>
      <c r="E20" s="2"/>
      <c r="F20" s="2"/>
      <c r="G20" s="2"/>
      <c r="H20" s="2"/>
    </row>
    <row r="21" spans="1:8" x14ac:dyDescent="0.35">
      <c r="A21" s="7" t="s">
        <v>16</v>
      </c>
      <c r="B21" s="8">
        <v>0.1</v>
      </c>
      <c r="C21" s="7" t="s">
        <v>17</v>
      </c>
      <c r="D21" s="8">
        <v>7.0000000000000007E-2</v>
      </c>
      <c r="E21" s="2"/>
      <c r="F21" s="2"/>
      <c r="G21" s="2"/>
      <c r="H21" s="2"/>
    </row>
    <row r="22" spans="1:8" x14ac:dyDescent="0.35">
      <c r="A22" s="7" t="s">
        <v>18</v>
      </c>
      <c r="B22" s="8">
        <v>0.05</v>
      </c>
      <c r="C22" s="7" t="s">
        <v>19</v>
      </c>
      <c r="D22" s="19">
        <f>G9</f>
        <v>1.7058525001811153E-2</v>
      </c>
      <c r="E22" s="2"/>
      <c r="F22" s="2"/>
      <c r="G22" s="2"/>
      <c r="H22" s="2"/>
    </row>
    <row r="23" spans="1:8" x14ac:dyDescent="0.35">
      <c r="A23" s="2"/>
      <c r="B23" s="2"/>
      <c r="C23" s="2"/>
      <c r="D23" s="2"/>
      <c r="E23" s="2"/>
      <c r="F23" s="2"/>
      <c r="G23" s="2"/>
      <c r="H23" s="2"/>
    </row>
    <row r="24" spans="1:8" x14ac:dyDescent="0.35">
      <c r="A24" s="9" t="s">
        <v>6</v>
      </c>
      <c r="B24" s="9"/>
      <c r="C24" s="10" t="s">
        <v>4</v>
      </c>
      <c r="D24" s="11"/>
      <c r="E24" s="2"/>
      <c r="F24" s="2"/>
      <c r="G24" s="2"/>
      <c r="H24" s="2"/>
    </row>
    <row r="25" spans="1:8" x14ac:dyDescent="0.35">
      <c r="A25" s="7" t="s">
        <v>20</v>
      </c>
      <c r="B25" s="22">
        <v>0.04</v>
      </c>
      <c r="C25" s="7" t="s">
        <v>21</v>
      </c>
      <c r="D25" s="8">
        <v>0.05</v>
      </c>
      <c r="E25" s="2"/>
      <c r="F25" s="2"/>
      <c r="G25" s="2"/>
      <c r="H25" s="2"/>
    </row>
    <row r="26" spans="1:8" ht="29" x14ac:dyDescent="0.35">
      <c r="A26" s="7" t="s">
        <v>22</v>
      </c>
      <c r="B26" s="1">
        <v>1</v>
      </c>
      <c r="C26" s="12" t="s">
        <v>23</v>
      </c>
      <c r="D26" s="13"/>
      <c r="E26" s="2"/>
      <c r="F26" s="2"/>
      <c r="G26" s="2"/>
      <c r="H26" s="2"/>
    </row>
    <row r="27" spans="1:8" x14ac:dyDescent="0.35">
      <c r="A27" s="7" t="s">
        <v>24</v>
      </c>
      <c r="B27" s="15">
        <v>100000</v>
      </c>
      <c r="C27" s="7" t="s">
        <v>25</v>
      </c>
      <c r="D27" s="1">
        <v>12</v>
      </c>
      <c r="E27" s="2"/>
      <c r="F27" s="2"/>
      <c r="G27" s="2"/>
      <c r="H27" s="2"/>
    </row>
    <row r="28" spans="1:8" x14ac:dyDescent="0.35">
      <c r="A28" s="7" t="s">
        <v>26</v>
      </c>
      <c r="B28" s="15">
        <v>100000</v>
      </c>
      <c r="C28" s="55" t="s">
        <v>1</v>
      </c>
      <c r="D28" s="55"/>
      <c r="E28" s="2"/>
      <c r="F28" s="2"/>
      <c r="G28" s="2"/>
      <c r="H28" s="2"/>
    </row>
    <row r="29" spans="1:8" x14ac:dyDescent="0.35">
      <c r="A29" s="7" t="s">
        <v>20</v>
      </c>
      <c r="B29" s="14">
        <f>B28*B25</f>
        <v>4000</v>
      </c>
      <c r="C29" s="7" t="s">
        <v>21</v>
      </c>
      <c r="D29" s="8">
        <v>0.08</v>
      </c>
      <c r="E29" s="2"/>
      <c r="F29" s="2"/>
      <c r="G29" s="2"/>
      <c r="H29" s="2"/>
    </row>
    <row r="30" spans="1:8" x14ac:dyDescent="0.35">
      <c r="A30" s="18" t="s">
        <v>29</v>
      </c>
      <c r="B30" s="17">
        <v>0</v>
      </c>
      <c r="C30" s="2"/>
      <c r="D30" s="2"/>
      <c r="E30" s="2"/>
      <c r="F30" s="2"/>
      <c r="G30" s="2"/>
      <c r="H30" s="2"/>
    </row>
  </sheetData>
  <mergeCells count="3">
    <mergeCell ref="B1:F1"/>
    <mergeCell ref="A18:D18"/>
    <mergeCell ref="C28:D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348B-FAE1-44F7-BADD-4E0EC21432E7}">
  <dimension ref="A1:H30"/>
  <sheetViews>
    <sheetView workbookViewId="0">
      <selection activeCell="F19" sqref="F19"/>
    </sheetView>
  </sheetViews>
  <sheetFormatPr defaultRowHeight="14.5" x14ac:dyDescent="0.35"/>
  <cols>
    <col min="1" max="1" width="27.08984375" customWidth="1"/>
    <col min="2" max="2" width="12.90625" customWidth="1"/>
    <col min="3" max="3" width="14.7265625" customWidth="1"/>
    <col min="4" max="4" width="15.36328125" customWidth="1"/>
    <col min="5" max="5" width="14.453125" customWidth="1"/>
    <col min="6" max="6" width="18.6328125" customWidth="1"/>
    <col min="7" max="7" width="22.81640625" customWidth="1"/>
    <col min="8" max="8" width="16.90625" customWidth="1"/>
  </cols>
  <sheetData>
    <row r="1" spans="1:8" x14ac:dyDescent="0.35">
      <c r="A1" s="1"/>
      <c r="B1" s="55" t="s">
        <v>27</v>
      </c>
      <c r="C1" s="55"/>
      <c r="D1" s="55"/>
      <c r="E1" s="55"/>
      <c r="F1" s="55"/>
      <c r="G1" s="1"/>
      <c r="H1" s="2"/>
    </row>
    <row r="2" spans="1:8" x14ac:dyDescent="0.35">
      <c r="A2" s="1"/>
      <c r="B2" s="3">
        <v>0</v>
      </c>
      <c r="C2" s="3">
        <v>1</v>
      </c>
      <c r="D2" s="3">
        <v>2</v>
      </c>
      <c r="E2" s="3">
        <v>3</v>
      </c>
      <c r="F2" s="3">
        <v>4</v>
      </c>
      <c r="G2" s="4" t="s">
        <v>0</v>
      </c>
      <c r="H2" s="2"/>
    </row>
    <row r="3" spans="1:8" x14ac:dyDescent="0.35">
      <c r="A3" s="1"/>
      <c r="B3" s="16">
        <v>420000</v>
      </c>
      <c r="C3" s="1"/>
      <c r="D3" s="1"/>
      <c r="E3" s="1"/>
      <c r="F3" s="1"/>
      <c r="G3" s="19"/>
      <c r="H3" s="2"/>
    </row>
    <row r="4" spans="1:8" x14ac:dyDescent="0.35">
      <c r="A4" s="4" t="s">
        <v>1</v>
      </c>
      <c r="B4" s="7">
        <v>-20000</v>
      </c>
      <c r="C4" s="7">
        <v>0</v>
      </c>
      <c r="D4" s="7">
        <v>0</v>
      </c>
      <c r="E4" s="7">
        <v>0</v>
      </c>
      <c r="F4" s="7">
        <f>-B4*(1+8%/12)^(12*4)</f>
        <v>27513.322008675819</v>
      </c>
      <c r="G4" s="27">
        <f>EFFECT(D29,12)</f>
        <v>8.2999506807510004E-2</v>
      </c>
      <c r="H4" s="2"/>
    </row>
    <row r="5" spans="1:8" x14ac:dyDescent="0.35">
      <c r="A5" s="5" t="s">
        <v>2</v>
      </c>
      <c r="B5" s="7"/>
      <c r="C5" s="7">
        <v>-4000</v>
      </c>
      <c r="D5" s="7">
        <f>-C10*(1+$D$25/D27)^$D$27</f>
        <v>-4204.6475915269339</v>
      </c>
      <c r="E5" s="7">
        <f>(D5-D10)*(1+$D$25/D27)^$D$27</f>
        <v>-8624.4129337602444</v>
      </c>
      <c r="F5" s="7">
        <f>-(E5-E10)*(1+$D$25/$D$27)^$D$27</f>
        <v>118386.49164726747</v>
      </c>
      <c r="G5" s="27"/>
      <c r="H5" s="2"/>
    </row>
    <row r="6" spans="1:8" x14ac:dyDescent="0.35">
      <c r="A6" s="5" t="s">
        <v>28</v>
      </c>
      <c r="B6" s="7"/>
      <c r="C6" s="7"/>
      <c r="D6" s="7"/>
      <c r="E6" s="7"/>
      <c r="F6" s="7"/>
      <c r="G6" s="27"/>
      <c r="H6" s="2"/>
    </row>
    <row r="7" spans="1:8" x14ac:dyDescent="0.35">
      <c r="A7" s="5" t="s">
        <v>3</v>
      </c>
      <c r="B7" s="7"/>
      <c r="C7" s="7"/>
      <c r="D7" s="7"/>
      <c r="E7" s="7"/>
      <c r="F7" s="7"/>
      <c r="G7" s="27"/>
      <c r="H7" s="2"/>
    </row>
    <row r="8" spans="1:8" x14ac:dyDescent="0.35">
      <c r="A8" s="4" t="s">
        <v>4</v>
      </c>
      <c r="B8" s="7">
        <f>-(B3+B4+SUM(B9:B12))</f>
        <v>-95000</v>
      </c>
      <c r="C8" s="7"/>
      <c r="D8" s="7"/>
      <c r="E8" s="7"/>
      <c r="F8" s="7">
        <f>-(B8*(1+D25/D27)^(D27*4))</f>
        <v>115985.05872741499</v>
      </c>
      <c r="G8" s="27">
        <f>EFFECT(D25,D27)</f>
        <v>5.116189788173342E-2</v>
      </c>
      <c r="H8" s="2"/>
    </row>
    <row r="9" spans="1:8" x14ac:dyDescent="0.35">
      <c r="A9" s="4" t="s">
        <v>5</v>
      </c>
      <c r="B9" s="7">
        <v>-100000</v>
      </c>
      <c r="C9" s="7">
        <v>0</v>
      </c>
      <c r="D9" s="7">
        <v>0</v>
      </c>
      <c r="E9" s="7">
        <v>0</v>
      </c>
      <c r="F9" s="7">
        <v>107000</v>
      </c>
      <c r="G9" s="27">
        <f>IRR(B9:F9)</f>
        <v>1.7058525001811153E-2</v>
      </c>
      <c r="H9" s="2"/>
    </row>
    <row r="10" spans="1:8" x14ac:dyDescent="0.35">
      <c r="A10" s="5" t="s">
        <v>6</v>
      </c>
      <c r="B10" s="29">
        <v>-100000</v>
      </c>
      <c r="C10" s="29">
        <v>4000</v>
      </c>
      <c r="D10" s="29">
        <v>4000</v>
      </c>
      <c r="E10" s="29">
        <v>104000</v>
      </c>
      <c r="F10" s="29">
        <v>0</v>
      </c>
      <c r="G10" s="30">
        <f t="shared" ref="G10" si="0">IRR(B10:F10)</f>
        <v>4.0000000000000036E-2</v>
      </c>
      <c r="H10" s="2"/>
    </row>
    <row r="11" spans="1:8" x14ac:dyDescent="0.35">
      <c r="A11" s="47" t="s">
        <v>7</v>
      </c>
      <c r="B11" s="33">
        <v>-100000</v>
      </c>
      <c r="C11" s="33">
        <v>0</v>
      </c>
      <c r="D11" s="33">
        <v>0</v>
      </c>
      <c r="E11" s="33">
        <v>0</v>
      </c>
      <c r="F11" s="33">
        <v>100000</v>
      </c>
      <c r="G11" s="30">
        <f>IRR(B17:F17)</f>
        <v>-3.9815410595807288E-2</v>
      </c>
      <c r="H11" s="2"/>
    </row>
    <row r="12" spans="1:8" x14ac:dyDescent="0.35">
      <c r="A12" s="5" t="s">
        <v>8</v>
      </c>
      <c r="B12" s="29">
        <v>-5000</v>
      </c>
      <c r="C12" s="29">
        <v>0</v>
      </c>
      <c r="D12" s="29">
        <v>0</v>
      </c>
      <c r="E12" s="29">
        <v>0</v>
      </c>
      <c r="F12" s="29">
        <v>0</v>
      </c>
      <c r="G12" s="30"/>
      <c r="H12" s="2"/>
    </row>
    <row r="13" spans="1:8" x14ac:dyDescent="0.35">
      <c r="A13" s="4" t="s">
        <v>9</v>
      </c>
      <c r="B13" s="7">
        <v>150000</v>
      </c>
      <c r="C13" s="28">
        <f>PMT(B30,3,B13)</f>
        <v>-62452.347083926034</v>
      </c>
      <c r="D13" s="28">
        <v>-62452.347083926034</v>
      </c>
      <c r="E13" s="28">
        <v>-62452.347083926034</v>
      </c>
      <c r="F13" s="7"/>
      <c r="G13" s="27">
        <f>EFFECT(B30,1)</f>
        <v>0.12000000000000011</v>
      </c>
      <c r="H13" s="2"/>
    </row>
    <row r="14" spans="1:8" x14ac:dyDescent="0.35">
      <c r="A14" s="6" t="s">
        <v>10</v>
      </c>
      <c r="B14" s="23">
        <f>SUM(B4:B13)</f>
        <v>-270000</v>
      </c>
      <c r="C14" s="23">
        <f t="shared" ref="C14:F14" si="1">SUM(C3:C13)</f>
        <v>-62452.347083926034</v>
      </c>
      <c r="D14" s="23">
        <f t="shared" si="1"/>
        <v>-62656.994675452966</v>
      </c>
      <c r="E14" s="23">
        <f t="shared" si="1"/>
        <v>32923.239982313717</v>
      </c>
      <c r="F14" s="23">
        <f t="shared" si="1"/>
        <v>468884.87238335831</v>
      </c>
      <c r="G14" s="24">
        <f>IRR(B14:F14)</f>
        <v>7.1191181141099458E-2</v>
      </c>
      <c r="H14" s="2"/>
    </row>
    <row r="15" spans="1:8" x14ac:dyDescent="0.35">
      <c r="A15" s="6" t="s">
        <v>31</v>
      </c>
      <c r="B15" s="25">
        <f>B11+B12</f>
        <v>-105000</v>
      </c>
      <c r="C15" s="23">
        <v>0</v>
      </c>
      <c r="D15" s="23">
        <v>0</v>
      </c>
      <c r="E15" s="23">
        <v>0</v>
      </c>
      <c r="F15" s="23">
        <v>90000</v>
      </c>
      <c r="G15" s="23"/>
      <c r="H15" s="2"/>
    </row>
    <row r="16" spans="1:8" x14ac:dyDescent="0.35">
      <c r="A16" s="6" t="s">
        <v>30</v>
      </c>
      <c r="B16" s="25">
        <f>B14</f>
        <v>-270000</v>
      </c>
      <c r="C16" s="23">
        <f>C14</f>
        <v>-62452.347083926034</v>
      </c>
      <c r="D16" s="25">
        <f>D13</f>
        <v>-62452.347083926034</v>
      </c>
      <c r="E16" s="26">
        <f>E13</f>
        <v>-62452.347083926034</v>
      </c>
      <c r="F16" s="44">
        <f>F14</f>
        <v>468884.87238335831</v>
      </c>
      <c r="G16" s="31">
        <f>IRR(B16:F16)</f>
        <v>7.8449804247775479E-3</v>
      </c>
      <c r="H16" s="20">
        <f>NPV(G8,B16:F16)</f>
        <v>-52944.861802696018</v>
      </c>
    </row>
    <row r="17" spans="1:8" x14ac:dyDescent="0.35">
      <c r="A17" s="21" t="s">
        <v>32</v>
      </c>
      <c r="B17" s="23">
        <v>-100000</v>
      </c>
      <c r="C17" s="23">
        <v>0</v>
      </c>
      <c r="D17" s="23">
        <v>0</v>
      </c>
      <c r="E17" s="23">
        <v>0</v>
      </c>
      <c r="F17" s="23">
        <v>85000</v>
      </c>
      <c r="G17" s="23"/>
      <c r="H17" s="2"/>
    </row>
    <row r="18" spans="1:8" x14ac:dyDescent="0.35">
      <c r="A18" s="54" t="s">
        <v>11</v>
      </c>
      <c r="B18" s="54"/>
      <c r="C18" s="54"/>
      <c r="D18" s="54"/>
      <c r="E18" s="17"/>
      <c r="F18" s="2"/>
      <c r="G18" s="2"/>
      <c r="H18" s="2"/>
    </row>
    <row r="19" spans="1:8" x14ac:dyDescent="0.35">
      <c r="A19" s="7" t="s">
        <v>12</v>
      </c>
      <c r="B19" s="8">
        <v>0.25</v>
      </c>
      <c r="C19" s="7" t="s">
        <v>13</v>
      </c>
      <c r="D19" s="1">
        <f>-B9</f>
        <v>100000</v>
      </c>
      <c r="E19" s="2"/>
      <c r="F19" s="2"/>
      <c r="G19" s="2"/>
      <c r="H19" s="2"/>
    </row>
    <row r="20" spans="1:8" x14ac:dyDescent="0.35">
      <c r="A20" s="7" t="s">
        <v>14</v>
      </c>
      <c r="B20" s="8">
        <v>0.1</v>
      </c>
      <c r="C20" s="7" t="s">
        <v>15</v>
      </c>
      <c r="D20" s="1">
        <f>F9</f>
        <v>107000</v>
      </c>
      <c r="E20" s="2"/>
      <c r="F20" s="2"/>
      <c r="G20" s="2"/>
      <c r="H20" s="2"/>
    </row>
    <row r="21" spans="1:8" x14ac:dyDescent="0.35">
      <c r="A21" s="7" t="s">
        <v>16</v>
      </c>
      <c r="B21" s="8">
        <v>0.1</v>
      </c>
      <c r="C21" s="7" t="s">
        <v>17</v>
      </c>
      <c r="D21" s="8">
        <v>7.0000000000000007E-2</v>
      </c>
      <c r="E21" s="2"/>
      <c r="F21" s="2"/>
      <c r="G21" s="2"/>
      <c r="H21" s="2"/>
    </row>
    <row r="22" spans="1:8" x14ac:dyDescent="0.35">
      <c r="A22" s="7" t="s">
        <v>18</v>
      </c>
      <c r="B22" s="8">
        <v>0.05</v>
      </c>
      <c r="C22" s="7" t="s">
        <v>19</v>
      </c>
      <c r="D22" s="19">
        <f>G9</f>
        <v>1.7058525001811153E-2</v>
      </c>
      <c r="E22" s="2"/>
      <c r="F22" s="2"/>
      <c r="G22" s="2"/>
      <c r="H22" s="2"/>
    </row>
    <row r="23" spans="1:8" x14ac:dyDescent="0.35">
      <c r="A23" s="2"/>
      <c r="B23" s="2"/>
      <c r="C23" s="2"/>
      <c r="D23" s="2"/>
      <c r="E23" s="2"/>
      <c r="F23" s="2"/>
      <c r="G23" s="2"/>
      <c r="H23" s="2"/>
    </row>
    <row r="24" spans="1:8" x14ac:dyDescent="0.35">
      <c r="A24" s="9" t="s">
        <v>6</v>
      </c>
      <c r="B24" s="9"/>
      <c r="C24" s="10" t="s">
        <v>4</v>
      </c>
      <c r="D24" s="11"/>
      <c r="E24" s="2"/>
      <c r="F24" s="2"/>
      <c r="G24" s="2"/>
      <c r="H24" s="2"/>
    </row>
    <row r="25" spans="1:8" x14ac:dyDescent="0.35">
      <c r="A25" s="7" t="s">
        <v>20</v>
      </c>
      <c r="B25" s="22">
        <v>0.04</v>
      </c>
      <c r="C25" s="7" t="s">
        <v>21</v>
      </c>
      <c r="D25" s="8">
        <v>0.05</v>
      </c>
      <c r="E25" s="2"/>
      <c r="F25" s="2"/>
      <c r="G25" s="2"/>
      <c r="H25" s="2"/>
    </row>
    <row r="26" spans="1:8" ht="29" x14ac:dyDescent="0.35">
      <c r="A26" s="7" t="s">
        <v>22</v>
      </c>
      <c r="B26" s="1">
        <v>1</v>
      </c>
      <c r="C26" s="12" t="s">
        <v>23</v>
      </c>
      <c r="D26" s="13"/>
      <c r="E26" s="2"/>
      <c r="F26" s="2"/>
      <c r="G26" s="2"/>
      <c r="H26" s="2"/>
    </row>
    <row r="27" spans="1:8" x14ac:dyDescent="0.35">
      <c r="A27" s="7" t="s">
        <v>24</v>
      </c>
      <c r="B27" s="15">
        <v>100000</v>
      </c>
      <c r="C27" s="7" t="s">
        <v>25</v>
      </c>
      <c r="D27" s="1">
        <v>12</v>
      </c>
      <c r="E27" s="2"/>
      <c r="F27" s="2"/>
      <c r="G27" s="2"/>
      <c r="H27" s="2"/>
    </row>
    <row r="28" spans="1:8" x14ac:dyDescent="0.35">
      <c r="A28" s="7" t="s">
        <v>26</v>
      </c>
      <c r="B28" s="15">
        <v>100000</v>
      </c>
      <c r="C28" s="55" t="s">
        <v>1</v>
      </c>
      <c r="D28" s="55"/>
      <c r="E28" s="2"/>
      <c r="F28" s="2"/>
      <c r="G28" s="2"/>
      <c r="H28" s="2"/>
    </row>
    <row r="29" spans="1:8" x14ac:dyDescent="0.35">
      <c r="A29" s="7" t="s">
        <v>20</v>
      </c>
      <c r="B29" s="14">
        <f>B28*B25</f>
        <v>4000</v>
      </c>
      <c r="C29" s="7" t="s">
        <v>21</v>
      </c>
      <c r="D29" s="8">
        <v>0.08</v>
      </c>
      <c r="E29" s="2"/>
      <c r="F29" s="2"/>
      <c r="G29" s="2"/>
      <c r="H29" s="2"/>
    </row>
    <row r="30" spans="1:8" x14ac:dyDescent="0.35">
      <c r="A30" s="18" t="s">
        <v>29</v>
      </c>
      <c r="B30" s="17">
        <v>0.12</v>
      </c>
      <c r="C30" s="2"/>
      <c r="D30" s="2"/>
      <c r="E30" s="2"/>
      <c r="F30" s="2"/>
      <c r="G30" s="2"/>
      <c r="H30" s="2"/>
    </row>
  </sheetData>
  <mergeCells count="3">
    <mergeCell ref="B1:F1"/>
    <mergeCell ref="A18:D18"/>
    <mergeCell ref="C28:D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7FAE-DB9B-48ED-A357-F8B0AFE4CD4C}">
  <dimension ref="A1:H31"/>
  <sheetViews>
    <sheetView topLeftCell="A3" workbookViewId="0">
      <selection activeCell="E22" sqref="E22"/>
    </sheetView>
  </sheetViews>
  <sheetFormatPr defaultRowHeight="14.5" x14ac:dyDescent="0.35"/>
  <cols>
    <col min="1" max="1" width="25.6328125" bestFit="1" customWidth="1"/>
    <col min="2" max="2" width="12.453125" bestFit="1" customWidth="1"/>
    <col min="3" max="3" width="14.54296875" customWidth="1"/>
    <col min="4" max="4" width="14.7265625" customWidth="1"/>
    <col min="5" max="5" width="15.7265625" customWidth="1"/>
    <col min="6" max="6" width="17.54296875" customWidth="1"/>
    <col min="7" max="7" width="23.90625" customWidth="1"/>
    <col min="8" max="8" width="13.26953125" customWidth="1"/>
  </cols>
  <sheetData>
    <row r="1" spans="1:8" x14ac:dyDescent="0.35">
      <c r="A1" s="1"/>
      <c r="B1" s="55" t="s">
        <v>27</v>
      </c>
      <c r="C1" s="55"/>
      <c r="D1" s="55"/>
      <c r="E1" s="55"/>
      <c r="F1" s="55"/>
      <c r="G1" s="1"/>
      <c r="H1" s="2"/>
    </row>
    <row r="2" spans="1:8" x14ac:dyDescent="0.35">
      <c r="A2" s="1"/>
      <c r="B2" s="3">
        <v>0</v>
      </c>
      <c r="C2" s="3">
        <v>1</v>
      </c>
      <c r="D2" s="3">
        <v>2</v>
      </c>
      <c r="E2" s="3">
        <v>3</v>
      </c>
      <c r="F2" s="3">
        <v>4</v>
      </c>
      <c r="G2" s="4" t="s">
        <v>0</v>
      </c>
      <c r="H2" s="2"/>
    </row>
    <row r="3" spans="1:8" x14ac:dyDescent="0.35">
      <c r="A3" s="1"/>
      <c r="B3" s="16">
        <v>420000</v>
      </c>
      <c r="C3" s="1"/>
      <c r="D3" s="1"/>
      <c r="E3" s="1"/>
      <c r="F3" s="1"/>
      <c r="G3" s="19"/>
      <c r="H3" s="2"/>
    </row>
    <row r="4" spans="1:8" x14ac:dyDescent="0.35">
      <c r="A4" s="4" t="s">
        <v>1</v>
      </c>
      <c r="B4" s="7">
        <v>-20000</v>
      </c>
      <c r="C4" s="7">
        <v>0</v>
      </c>
      <c r="D4" s="7">
        <v>0</v>
      </c>
      <c r="E4" s="7">
        <v>0</v>
      </c>
      <c r="F4" s="7">
        <f>-B4*(1+8%/12)^(12*4)</f>
        <v>27513.322008675819</v>
      </c>
      <c r="G4" s="27">
        <f>EFFECT(D30,12)</f>
        <v>8.2999506807510004E-2</v>
      </c>
      <c r="H4" s="2"/>
    </row>
    <row r="5" spans="1:8" x14ac:dyDescent="0.35">
      <c r="A5" s="5" t="s">
        <v>2</v>
      </c>
      <c r="B5" s="7"/>
      <c r="C5" s="7">
        <v>-4000</v>
      </c>
      <c r="D5" s="7">
        <f>-C10*(1+$D$26/D28)^$D$28</f>
        <v>-4204.6475915269339</v>
      </c>
      <c r="E5" s="7">
        <f>(D5-D10)*(1+$D$26/D28)^$D$28</f>
        <v>-8624.4129337602444</v>
      </c>
      <c r="F5" s="7">
        <f>-(E5-E10)*(1+$D$26/$D$28)^$D$28</f>
        <v>118386.49164726747</v>
      </c>
      <c r="G5" s="27"/>
      <c r="H5" s="2"/>
    </row>
    <row r="6" spans="1:8" x14ac:dyDescent="0.35">
      <c r="A6" s="5" t="s">
        <v>28</v>
      </c>
      <c r="B6" s="7"/>
      <c r="C6" s="7"/>
      <c r="D6" s="7"/>
      <c r="E6" s="7"/>
      <c r="F6" s="7"/>
      <c r="G6" s="27"/>
      <c r="H6" s="2"/>
    </row>
    <row r="7" spans="1:8" x14ac:dyDescent="0.35">
      <c r="A7" s="5" t="s">
        <v>3</v>
      </c>
      <c r="B7" s="7"/>
      <c r="C7" s="7"/>
      <c r="D7" s="7"/>
      <c r="E7" s="7"/>
      <c r="F7" s="7"/>
      <c r="G7" s="27"/>
      <c r="H7" s="2"/>
    </row>
    <row r="8" spans="1:8" x14ac:dyDescent="0.35">
      <c r="A8" s="4" t="s">
        <v>4</v>
      </c>
      <c r="B8" s="7">
        <f>-(B3+B4+SUM(B9:B12))</f>
        <v>-95000</v>
      </c>
      <c r="C8" s="7"/>
      <c r="D8" s="7"/>
      <c r="E8" s="7"/>
      <c r="F8" s="7">
        <f>-(B8*(1+D26/D28)^(D28*4))</f>
        <v>115985.05872741499</v>
      </c>
      <c r="G8" s="32">
        <f>EFFECT(D26,D28)</f>
        <v>5.116189788173342E-2</v>
      </c>
      <c r="H8" s="2"/>
    </row>
    <row r="9" spans="1:8" x14ac:dyDescent="0.35">
      <c r="A9" s="4" t="s">
        <v>5</v>
      </c>
      <c r="B9" s="7">
        <v>-100000</v>
      </c>
      <c r="C9" s="7">
        <v>0</v>
      </c>
      <c r="D9" s="7">
        <v>0</v>
      </c>
      <c r="E9" s="7">
        <v>0</v>
      </c>
      <c r="F9" s="7">
        <v>107000</v>
      </c>
      <c r="G9" s="27">
        <f>IRR(B9:F9)</f>
        <v>1.7058525001811153E-2</v>
      </c>
      <c r="H9" s="2"/>
    </row>
    <row r="10" spans="1:8" x14ac:dyDescent="0.35">
      <c r="A10" s="5" t="s">
        <v>6</v>
      </c>
      <c r="B10" s="29">
        <v>-100000</v>
      </c>
      <c r="C10" s="29">
        <v>4000</v>
      </c>
      <c r="D10" s="29">
        <v>4000</v>
      </c>
      <c r="E10" s="29">
        <v>104000</v>
      </c>
      <c r="F10" s="29">
        <v>0</v>
      </c>
      <c r="G10" s="49">
        <f>IRR(B10:F10)</f>
        <v>4.0000000000000036E-2</v>
      </c>
      <c r="H10" s="2"/>
    </row>
    <row r="11" spans="1:8" x14ac:dyDescent="0.35">
      <c r="A11" s="5" t="s">
        <v>7</v>
      </c>
      <c r="B11" s="29">
        <v>-100000</v>
      </c>
      <c r="C11" s="29">
        <v>0</v>
      </c>
      <c r="D11" s="29">
        <v>0</v>
      </c>
      <c r="E11" s="29">
        <v>0</v>
      </c>
      <c r="F11" s="29">
        <v>0</v>
      </c>
      <c r="G11" s="30">
        <f>IRR(B17:F17)</f>
        <v>-3.9815410595807288E-2</v>
      </c>
      <c r="H11" s="2"/>
    </row>
    <row r="12" spans="1:8" x14ac:dyDescent="0.35">
      <c r="A12" s="5" t="s">
        <v>8</v>
      </c>
      <c r="B12" s="29">
        <v>-5000</v>
      </c>
      <c r="C12" s="29">
        <v>0</v>
      </c>
      <c r="D12" s="29">
        <v>0</v>
      </c>
      <c r="E12" s="29">
        <v>0</v>
      </c>
      <c r="F12" s="29">
        <v>0</v>
      </c>
      <c r="G12" s="30"/>
      <c r="H12" s="2"/>
    </row>
    <row r="13" spans="1:8" x14ac:dyDescent="0.35">
      <c r="A13" s="4" t="s">
        <v>9</v>
      </c>
      <c r="B13" s="7">
        <v>150000</v>
      </c>
      <c r="C13" s="28">
        <f>PMT(B31,3,B13)</f>
        <v>-62452.347083926034</v>
      </c>
      <c r="D13" s="28">
        <v>-62452.347083926034</v>
      </c>
      <c r="E13" s="28">
        <v>-62452.347083926034</v>
      </c>
      <c r="F13" s="7"/>
      <c r="G13" s="27">
        <f>EFFECT(B31,1)</f>
        <v>0.12000000000000011</v>
      </c>
      <c r="H13" s="2"/>
    </row>
    <row r="14" spans="1:8" x14ac:dyDescent="0.35">
      <c r="A14" s="6" t="s">
        <v>10</v>
      </c>
      <c r="B14" s="23">
        <f>SUM(B4:B13)</f>
        <v>-270000</v>
      </c>
      <c r="C14" s="23">
        <f t="shared" ref="C14:F14" si="0">SUM(C3:C13)</f>
        <v>-62452.347083926034</v>
      </c>
      <c r="D14" s="23">
        <f t="shared" si="0"/>
        <v>-62656.994675452966</v>
      </c>
      <c r="E14" s="23">
        <f t="shared" si="0"/>
        <v>32923.239982313717</v>
      </c>
      <c r="F14" s="23">
        <f t="shared" si="0"/>
        <v>368884.87238335831</v>
      </c>
      <c r="G14" s="24">
        <f>IRR(B14:F14)</f>
        <v>4.8934497636956564E-3</v>
      </c>
      <c r="H14" s="2"/>
    </row>
    <row r="15" spans="1:8" x14ac:dyDescent="0.35">
      <c r="A15" s="6" t="s">
        <v>31</v>
      </c>
      <c r="B15" s="25">
        <f>B11+B12</f>
        <v>-105000</v>
      </c>
      <c r="C15" s="23">
        <v>0</v>
      </c>
      <c r="D15" s="23">
        <v>0</v>
      </c>
      <c r="E15" s="23">
        <v>0</v>
      </c>
      <c r="F15" s="23">
        <v>90000</v>
      </c>
      <c r="G15" s="23"/>
      <c r="H15" s="2"/>
    </row>
    <row r="16" spans="1:8" x14ac:dyDescent="0.35">
      <c r="A16" s="6" t="s">
        <v>30</v>
      </c>
      <c r="B16" s="25">
        <f>B14</f>
        <v>-270000</v>
      </c>
      <c r="C16" s="23">
        <f>C14</f>
        <v>-62452.347083926034</v>
      </c>
      <c r="D16" s="25">
        <f>D13</f>
        <v>-62452.347083926034</v>
      </c>
      <c r="E16" s="26">
        <f>E13</f>
        <v>-62452.347083926034</v>
      </c>
      <c r="F16" s="23">
        <f>F14</f>
        <v>368884.87238335831</v>
      </c>
      <c r="G16" s="31">
        <f>IRR(B16:F16)</f>
        <v>-6.6231235852826198E-2</v>
      </c>
      <c r="H16" s="20">
        <f>NPV(G8,B16:F16)</f>
        <v>-130865.40083439286</v>
      </c>
    </row>
    <row r="17" spans="1:8" x14ac:dyDescent="0.35">
      <c r="A17" s="21" t="s">
        <v>32</v>
      </c>
      <c r="B17" s="23">
        <v>-100000</v>
      </c>
      <c r="C17" s="23">
        <v>0</v>
      </c>
      <c r="D17" s="23">
        <v>0</v>
      </c>
      <c r="E17" s="23">
        <v>0</v>
      </c>
      <c r="F17" s="23">
        <v>85000</v>
      </c>
      <c r="G17" s="23"/>
      <c r="H17" s="2"/>
    </row>
    <row r="18" spans="1:8" x14ac:dyDescent="0.35">
      <c r="A18" s="47" t="s">
        <v>6</v>
      </c>
      <c r="B18" s="53">
        <v>-96913.178545784482</v>
      </c>
      <c r="C18" s="33">
        <v>4000</v>
      </c>
      <c r="D18" s="33">
        <f>C18</f>
        <v>4000</v>
      </c>
      <c r="E18" s="33">
        <v>104000</v>
      </c>
      <c r="F18" s="33">
        <v>0</v>
      </c>
      <c r="G18" s="50">
        <f>IRR(B18:F18)</f>
        <v>5.1364056625477827E-2</v>
      </c>
      <c r="H18" s="2"/>
    </row>
    <row r="19" spans="1:8" x14ac:dyDescent="0.35">
      <c r="A19" s="54" t="s">
        <v>11</v>
      </c>
      <c r="B19" s="54"/>
      <c r="C19" s="54"/>
      <c r="D19" s="54"/>
      <c r="E19" s="17"/>
      <c r="F19" s="48">
        <f>(500000-F16)/10</f>
        <v>13111.512761664169</v>
      </c>
      <c r="G19" s="2" t="s">
        <v>35</v>
      </c>
      <c r="H19" s="2"/>
    </row>
    <row r="20" spans="1:8" x14ac:dyDescent="0.35">
      <c r="A20" s="7" t="s">
        <v>12</v>
      </c>
      <c r="B20" s="8">
        <v>0.25</v>
      </c>
      <c r="C20" s="7" t="s">
        <v>13</v>
      </c>
      <c r="D20" s="1">
        <f>-B9</f>
        <v>100000</v>
      </c>
      <c r="E20" s="2"/>
      <c r="F20" s="2" t="s">
        <v>36</v>
      </c>
      <c r="G20" s="2"/>
      <c r="H20" s="2"/>
    </row>
    <row r="21" spans="1:8" x14ac:dyDescent="0.35">
      <c r="A21" s="7" t="s">
        <v>14</v>
      </c>
      <c r="B21" s="8">
        <v>0.1</v>
      </c>
      <c r="C21" s="7" t="s">
        <v>15</v>
      </c>
      <c r="D21" s="1">
        <f>F9</f>
        <v>107000</v>
      </c>
      <c r="E21" s="2"/>
      <c r="F21" s="2" t="s">
        <v>37</v>
      </c>
      <c r="G21" s="2"/>
      <c r="H21" s="2"/>
    </row>
    <row r="22" spans="1:8" x14ac:dyDescent="0.35">
      <c r="A22" s="7" t="s">
        <v>16</v>
      </c>
      <c r="B22" s="8">
        <v>0.1</v>
      </c>
      <c r="C22" s="7" t="s">
        <v>17</v>
      </c>
      <c r="D22" s="8">
        <v>7.0000000000000007E-2</v>
      </c>
      <c r="E22" s="2"/>
      <c r="F22" s="2"/>
      <c r="G22" s="2"/>
      <c r="H22" s="2"/>
    </row>
    <row r="23" spans="1:8" x14ac:dyDescent="0.35">
      <c r="A23" s="7" t="s">
        <v>18</v>
      </c>
      <c r="B23" s="8">
        <v>0.05</v>
      </c>
      <c r="C23" s="7" t="s">
        <v>19</v>
      </c>
      <c r="D23" s="19">
        <f>G9</f>
        <v>1.7058525001811153E-2</v>
      </c>
      <c r="E23" s="2"/>
      <c r="F23" s="2"/>
      <c r="G23" s="2"/>
      <c r="H23" s="2"/>
    </row>
    <row r="24" spans="1:8" x14ac:dyDescent="0.35">
      <c r="A24" s="2"/>
      <c r="B24" s="2"/>
      <c r="C24" s="2"/>
      <c r="D24" s="2"/>
      <c r="E24" s="2"/>
      <c r="F24" s="2"/>
      <c r="G24" s="2"/>
      <c r="H24" s="2"/>
    </row>
    <row r="25" spans="1:8" x14ac:dyDescent="0.35">
      <c r="A25" s="9" t="s">
        <v>6</v>
      </c>
      <c r="B25" s="9"/>
      <c r="C25" s="10" t="s">
        <v>4</v>
      </c>
      <c r="D25" s="11"/>
      <c r="E25" s="2"/>
      <c r="F25" s="2"/>
      <c r="G25" s="2"/>
      <c r="H25" s="2"/>
    </row>
    <row r="26" spans="1:8" x14ac:dyDescent="0.35">
      <c r="A26" s="7" t="s">
        <v>20</v>
      </c>
      <c r="B26" s="22">
        <v>0.04</v>
      </c>
      <c r="C26" s="7" t="s">
        <v>21</v>
      </c>
      <c r="D26" s="8">
        <v>0.05</v>
      </c>
      <c r="E26" s="2"/>
      <c r="F26" s="2"/>
      <c r="G26" s="2"/>
      <c r="H26" s="2"/>
    </row>
    <row r="27" spans="1:8" ht="29" x14ac:dyDescent="0.35">
      <c r="A27" s="7" t="s">
        <v>22</v>
      </c>
      <c r="B27" s="1">
        <v>1</v>
      </c>
      <c r="C27" s="12" t="s">
        <v>23</v>
      </c>
      <c r="D27" s="43">
        <f>G8</f>
        <v>5.116189788173342E-2</v>
      </c>
      <c r="E27" s="2"/>
      <c r="F27" s="2"/>
      <c r="G27" s="2"/>
      <c r="H27" s="2"/>
    </row>
    <row r="28" spans="1:8" x14ac:dyDescent="0.35">
      <c r="A28" s="7" t="s">
        <v>24</v>
      </c>
      <c r="B28" s="15">
        <v>100000</v>
      </c>
      <c r="C28" s="7" t="s">
        <v>25</v>
      </c>
      <c r="D28" s="1">
        <v>12</v>
      </c>
      <c r="E28" s="2"/>
      <c r="F28" s="2"/>
      <c r="G28" s="2"/>
      <c r="H28" s="2"/>
    </row>
    <row r="29" spans="1:8" x14ac:dyDescent="0.35">
      <c r="A29" s="7" t="s">
        <v>26</v>
      </c>
      <c r="B29" s="15">
        <v>100000</v>
      </c>
      <c r="C29" s="55" t="s">
        <v>1</v>
      </c>
      <c r="D29" s="55"/>
      <c r="E29" s="2"/>
      <c r="F29" s="2"/>
      <c r="G29" s="2"/>
      <c r="H29" s="2"/>
    </row>
    <row r="30" spans="1:8" x14ac:dyDescent="0.35">
      <c r="A30" s="7" t="s">
        <v>20</v>
      </c>
      <c r="B30" s="14">
        <f>B29*B26</f>
        <v>4000</v>
      </c>
      <c r="C30" s="7" t="s">
        <v>21</v>
      </c>
      <c r="D30" s="8">
        <v>0.08</v>
      </c>
      <c r="E30" s="2"/>
      <c r="F30" s="2"/>
      <c r="G30" s="2"/>
      <c r="H30" s="2"/>
    </row>
    <row r="31" spans="1:8" x14ac:dyDescent="0.35">
      <c r="A31" s="18" t="s">
        <v>29</v>
      </c>
      <c r="B31" s="17">
        <v>0.12</v>
      </c>
      <c r="C31" s="2"/>
      <c r="D31" s="2"/>
      <c r="E31" s="2"/>
    </row>
  </sheetData>
  <mergeCells count="3">
    <mergeCell ref="B1:F1"/>
    <mergeCell ref="A19:D19"/>
    <mergeCell ref="C29:D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Дов. управление</vt:lpstr>
      <vt:lpstr>Вопрос1</vt:lpstr>
      <vt:lpstr>Вопрос3</vt:lpstr>
      <vt:lpstr>Вопрос4</vt:lpstr>
      <vt:lpstr>Вопрос5-6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2015-06-05T18:19:34Z</dcterms:created>
  <dcterms:modified xsi:type="dcterms:W3CDTF">2021-10-23T13:16:29Z</dcterms:modified>
</cp:coreProperties>
</file>