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ФУ\Рабочий стол\Ксюша\Это закончилось, пока\Excel\"/>
    </mc:Choice>
  </mc:AlternateContent>
  <xr:revisionPtr revIDLastSave="0" documentId="13_ncr:1_{4CACDFD7-6109-4D60-8530-222BE465B99C}" xr6:coauthVersionLast="47" xr6:coauthVersionMax="47" xr10:uidLastSave="{00000000-0000-0000-0000-000000000000}"/>
  <bookViews>
    <workbookView xWindow="-110" yWindow="-110" windowWidth="19420" windowHeight="10420" activeTab="3" xr2:uid="{2EF4881A-7A1B-422F-98AF-2C314378E571}"/>
  </bookViews>
  <sheets>
    <sheet name="Сделки_raw" sheetId="1" r:id="rId1"/>
    <sheet name="Сводная" sheetId="5" r:id="rId2"/>
    <sheet name="СберБ_БО3R_1min_01012017_081120" sheetId="3" r:id="rId3"/>
    <sheet name="Table 1" sheetId="4" r:id="rId4"/>
  </sheets>
  <externalReferences>
    <externalReference r:id="rId5"/>
  </externalReferences>
  <definedNames>
    <definedName name="_xlnm._FilterDatabase" localSheetId="0" hidden="1">Сделки_raw!$A$1:$A$509</definedName>
    <definedName name="ExternalData_1" localSheetId="3" hidden="1">'Table 1'!$A$1:$G$11</definedName>
    <definedName name="ExternalData_1" localSheetId="2" hidden="1">СберБ_БО3R_1min_01012017_081120!#REF!</definedName>
    <definedName name="Quotes">#REF!</definedName>
    <definedName name="solver_adj" localSheetId="0" hidden="1">Сделки_raw!#REF!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Сделки_raw!#REF!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">[1]Сводная!$C$1</definedName>
    <definedName name="ГПБ001P13P">#REF!</definedName>
    <definedName name="Купон">[1]Сводная!$C$2</definedName>
    <definedName name="Номинал">[1]Сводная!$F$1</definedName>
    <definedName name="Ростел2P2R">#REF!</definedName>
    <definedName name="СберБ_БО3R">#REF!</definedName>
    <definedName name="Ставка">[1]Сводная!$I$1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4" l="1"/>
  <c r="D14" i="4" a="1"/>
  <c r="D14" i="4" s="1"/>
  <c r="E15" i="4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F35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F122" i="5"/>
  <c r="I121" i="5"/>
  <c r="I354" i="5" s="1"/>
  <c r="B356" i="5"/>
  <c r="G354" i="5"/>
  <c r="H354" i="5"/>
  <c r="I61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4" i="5"/>
  <c r="G4" i="5"/>
  <c r="I4" i="5"/>
  <c r="D4" i="5"/>
  <c r="G7" i="5"/>
  <c r="G6" i="5"/>
  <c r="G5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D27" i="5"/>
  <c r="D285" i="5"/>
  <c r="D22" i="5"/>
  <c r="D23" i="5"/>
  <c r="D24" i="5"/>
  <c r="D25" i="5"/>
  <c r="D26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5" i="5"/>
  <c r="D6" i="5"/>
  <c r="C349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F22" i="5" s="1"/>
  <c r="C23" i="5"/>
  <c r="C24" i="5"/>
  <c r="F24" i="5" s="1"/>
  <c r="C25" i="5"/>
  <c r="C26" i="5"/>
  <c r="C27" i="5"/>
  <c r="C28" i="5"/>
  <c r="C29" i="5"/>
  <c r="C30" i="5"/>
  <c r="C31" i="5"/>
  <c r="C32" i="5"/>
  <c r="F32" i="5" s="1"/>
  <c r="C33" i="5"/>
  <c r="C34" i="5"/>
  <c r="C35" i="5"/>
  <c r="C36" i="5"/>
  <c r="C37" i="5"/>
  <c r="C38" i="5"/>
  <c r="C39" i="5"/>
  <c r="C40" i="5"/>
  <c r="F40" i="5" s="1"/>
  <c r="C41" i="5"/>
  <c r="C42" i="5"/>
  <c r="C43" i="5"/>
  <c r="C44" i="5"/>
  <c r="C45" i="5"/>
  <c r="C46" i="5"/>
  <c r="C47" i="5"/>
  <c r="C48" i="5"/>
  <c r="F48" i="5" s="1"/>
  <c r="C49" i="5"/>
  <c r="C50" i="5"/>
  <c r="C51" i="5"/>
  <c r="C52" i="5"/>
  <c r="C53" i="5"/>
  <c r="C54" i="5"/>
  <c r="C55" i="5"/>
  <c r="C56" i="5"/>
  <c r="F56" i="5" s="1"/>
  <c r="C57" i="5"/>
  <c r="C58" i="5"/>
  <c r="C59" i="5"/>
  <c r="C60" i="5"/>
  <c r="C61" i="5"/>
  <c r="C62" i="5"/>
  <c r="C63" i="5"/>
  <c r="C64" i="5"/>
  <c r="F64" i="5" s="1"/>
  <c r="C65" i="5"/>
  <c r="C66" i="5"/>
  <c r="C67" i="5"/>
  <c r="C68" i="5"/>
  <c r="C69" i="5"/>
  <c r="C70" i="5"/>
  <c r="C71" i="5"/>
  <c r="C72" i="5"/>
  <c r="F72" i="5" s="1"/>
  <c r="C73" i="5"/>
  <c r="C74" i="5"/>
  <c r="C75" i="5"/>
  <c r="C76" i="5"/>
  <c r="C77" i="5"/>
  <c r="C78" i="5"/>
  <c r="C79" i="5"/>
  <c r="C80" i="5"/>
  <c r="F80" i="5" s="1"/>
  <c r="C81" i="5"/>
  <c r="C82" i="5"/>
  <c r="C83" i="5"/>
  <c r="C84" i="5"/>
  <c r="C85" i="5"/>
  <c r="C86" i="5"/>
  <c r="C87" i="5"/>
  <c r="C88" i="5"/>
  <c r="F88" i="5" s="1"/>
  <c r="C89" i="5"/>
  <c r="C90" i="5"/>
  <c r="C91" i="5"/>
  <c r="C92" i="5"/>
  <c r="C93" i="5"/>
  <c r="C94" i="5"/>
  <c r="C95" i="5"/>
  <c r="C96" i="5"/>
  <c r="F96" i="5" s="1"/>
  <c r="C97" i="5"/>
  <c r="C98" i="5"/>
  <c r="C99" i="5"/>
  <c r="C100" i="5"/>
  <c r="C101" i="5"/>
  <c r="C102" i="5"/>
  <c r="C103" i="5"/>
  <c r="C104" i="5"/>
  <c r="F104" i="5" s="1"/>
  <c r="C105" i="5"/>
  <c r="C106" i="5"/>
  <c r="C107" i="5"/>
  <c r="C108" i="5"/>
  <c r="C109" i="5"/>
  <c r="C110" i="5"/>
  <c r="C111" i="5"/>
  <c r="C112" i="5"/>
  <c r="F112" i="5" s="1"/>
  <c r="C113" i="5"/>
  <c r="C114" i="5"/>
  <c r="C115" i="5"/>
  <c r="C116" i="5"/>
  <c r="C117" i="5"/>
  <c r="C118" i="5"/>
  <c r="C119" i="5"/>
  <c r="C120" i="5"/>
  <c r="F120" i="5" s="1"/>
  <c r="C121" i="5"/>
  <c r="C122" i="5"/>
  <c r="C123" i="5"/>
  <c r="C124" i="5"/>
  <c r="C125" i="5"/>
  <c r="C126" i="5"/>
  <c r="C127" i="5"/>
  <c r="C128" i="5"/>
  <c r="F128" i="5" s="1"/>
  <c r="C129" i="5"/>
  <c r="C130" i="5"/>
  <c r="C131" i="5"/>
  <c r="C132" i="5"/>
  <c r="C133" i="5"/>
  <c r="C134" i="5"/>
  <c r="C135" i="5"/>
  <c r="C136" i="5"/>
  <c r="F136" i="5" s="1"/>
  <c r="C137" i="5"/>
  <c r="C138" i="5"/>
  <c r="C139" i="5"/>
  <c r="C140" i="5"/>
  <c r="C141" i="5"/>
  <c r="C142" i="5"/>
  <c r="C143" i="5"/>
  <c r="C144" i="5"/>
  <c r="F144" i="5" s="1"/>
  <c r="C145" i="5"/>
  <c r="C146" i="5"/>
  <c r="C147" i="5"/>
  <c r="C148" i="5"/>
  <c r="C149" i="5"/>
  <c r="C150" i="5"/>
  <c r="C151" i="5"/>
  <c r="C152" i="5"/>
  <c r="F152" i="5" s="1"/>
  <c r="C153" i="5"/>
  <c r="C154" i="5"/>
  <c r="C155" i="5"/>
  <c r="C156" i="5"/>
  <c r="C157" i="5"/>
  <c r="C158" i="5"/>
  <c r="C159" i="5"/>
  <c r="C160" i="5"/>
  <c r="F160" i="5" s="1"/>
  <c r="C161" i="5"/>
  <c r="C162" i="5"/>
  <c r="C163" i="5"/>
  <c r="C164" i="5"/>
  <c r="C165" i="5"/>
  <c r="C166" i="5"/>
  <c r="C167" i="5"/>
  <c r="C168" i="5"/>
  <c r="F168" i="5" s="1"/>
  <c r="C169" i="5"/>
  <c r="C170" i="5"/>
  <c r="C171" i="5"/>
  <c r="C172" i="5"/>
  <c r="C173" i="5"/>
  <c r="C174" i="5"/>
  <c r="C175" i="5"/>
  <c r="C176" i="5"/>
  <c r="F176" i="5" s="1"/>
  <c r="C177" i="5"/>
  <c r="C178" i="5"/>
  <c r="C179" i="5"/>
  <c r="C180" i="5"/>
  <c r="C181" i="5"/>
  <c r="C182" i="5"/>
  <c r="C183" i="5"/>
  <c r="C184" i="5"/>
  <c r="F184" i="5" s="1"/>
  <c r="C185" i="5"/>
  <c r="C186" i="5"/>
  <c r="C187" i="5"/>
  <c r="C188" i="5"/>
  <c r="C189" i="5"/>
  <c r="C190" i="5"/>
  <c r="C191" i="5"/>
  <c r="C192" i="5"/>
  <c r="F192" i="5" s="1"/>
  <c r="C193" i="5"/>
  <c r="C194" i="5"/>
  <c r="C195" i="5"/>
  <c r="C196" i="5"/>
  <c r="C197" i="5"/>
  <c r="C198" i="5"/>
  <c r="C199" i="5"/>
  <c r="C200" i="5"/>
  <c r="F200" i="5" s="1"/>
  <c r="C201" i="5"/>
  <c r="C202" i="5"/>
  <c r="C203" i="5"/>
  <c r="C204" i="5"/>
  <c r="C205" i="5"/>
  <c r="C206" i="5"/>
  <c r="C207" i="5"/>
  <c r="C208" i="5"/>
  <c r="F208" i="5" s="1"/>
  <c r="C209" i="5"/>
  <c r="C210" i="5"/>
  <c r="C211" i="5"/>
  <c r="C212" i="5"/>
  <c r="C213" i="5"/>
  <c r="C214" i="5"/>
  <c r="C215" i="5"/>
  <c r="C216" i="5"/>
  <c r="F216" i="5" s="1"/>
  <c r="C217" i="5"/>
  <c r="C218" i="5"/>
  <c r="C219" i="5"/>
  <c r="C220" i="5"/>
  <c r="C221" i="5"/>
  <c r="C222" i="5"/>
  <c r="C223" i="5"/>
  <c r="C224" i="5"/>
  <c r="F224" i="5" s="1"/>
  <c r="C225" i="5"/>
  <c r="C226" i="5"/>
  <c r="C227" i="5"/>
  <c r="C228" i="5"/>
  <c r="C229" i="5"/>
  <c r="C230" i="5"/>
  <c r="C231" i="5"/>
  <c r="C232" i="5"/>
  <c r="F232" i="5" s="1"/>
  <c r="C233" i="5"/>
  <c r="C234" i="5"/>
  <c r="C235" i="5"/>
  <c r="C236" i="5"/>
  <c r="C237" i="5"/>
  <c r="C238" i="5"/>
  <c r="C239" i="5"/>
  <c r="C240" i="5"/>
  <c r="F240" i="5" s="1"/>
  <c r="C241" i="5"/>
  <c r="F241" i="5" s="1"/>
  <c r="C242" i="5"/>
  <c r="C243" i="5"/>
  <c r="C244" i="5"/>
  <c r="C245" i="5"/>
  <c r="C246" i="5"/>
  <c r="C247" i="5"/>
  <c r="C248" i="5"/>
  <c r="F248" i="5" s="1"/>
  <c r="C249" i="5"/>
  <c r="F249" i="5" s="1"/>
  <c r="C250" i="5"/>
  <c r="C251" i="5"/>
  <c r="C252" i="5"/>
  <c r="C253" i="5"/>
  <c r="C254" i="5"/>
  <c r="C255" i="5"/>
  <c r="C256" i="5"/>
  <c r="F256" i="5" s="1"/>
  <c r="C257" i="5"/>
  <c r="F257" i="5" s="1"/>
  <c r="C258" i="5"/>
  <c r="C259" i="5"/>
  <c r="C260" i="5"/>
  <c r="C261" i="5"/>
  <c r="C262" i="5"/>
  <c r="C263" i="5"/>
  <c r="F263" i="5" s="1"/>
  <c r="C264" i="5"/>
  <c r="F264" i="5" s="1"/>
  <c r="C265" i="5"/>
  <c r="F265" i="5" s="1"/>
  <c r="C266" i="5"/>
  <c r="C267" i="5"/>
  <c r="C268" i="5"/>
  <c r="C269" i="5"/>
  <c r="C270" i="5"/>
  <c r="C271" i="5"/>
  <c r="F271" i="5" s="1"/>
  <c r="C272" i="5"/>
  <c r="F272" i="5" s="1"/>
  <c r="C273" i="5"/>
  <c r="F273" i="5" s="1"/>
  <c r="C274" i="5"/>
  <c r="C275" i="5"/>
  <c r="C276" i="5"/>
  <c r="C277" i="5"/>
  <c r="C278" i="5"/>
  <c r="C279" i="5"/>
  <c r="F279" i="5" s="1"/>
  <c r="C280" i="5"/>
  <c r="F280" i="5" s="1"/>
  <c r="C281" i="5"/>
  <c r="F281" i="5" s="1"/>
  <c r="C282" i="5"/>
  <c r="C283" i="5"/>
  <c r="C284" i="5"/>
  <c r="C285" i="5"/>
  <c r="C286" i="5"/>
  <c r="C287" i="5"/>
  <c r="C288" i="5"/>
  <c r="C289" i="5"/>
  <c r="F289" i="5" s="1"/>
  <c r="C290" i="5"/>
  <c r="C291" i="5"/>
  <c r="C292" i="5"/>
  <c r="C293" i="5"/>
  <c r="C294" i="5"/>
  <c r="C295" i="5"/>
  <c r="C296" i="5"/>
  <c r="C297" i="5"/>
  <c r="F297" i="5" s="1"/>
  <c r="C298" i="5"/>
  <c r="C299" i="5"/>
  <c r="C300" i="5"/>
  <c r="C301" i="5"/>
  <c r="C302" i="5"/>
  <c r="C303" i="5"/>
  <c r="C304" i="5"/>
  <c r="C305" i="5"/>
  <c r="F305" i="5" s="1"/>
  <c r="C306" i="5"/>
  <c r="C307" i="5"/>
  <c r="C308" i="5"/>
  <c r="C309" i="5"/>
  <c r="C310" i="5"/>
  <c r="C311" i="5"/>
  <c r="C312" i="5"/>
  <c r="C313" i="5"/>
  <c r="F313" i="5" s="1"/>
  <c r="C314" i="5"/>
  <c r="C315" i="5"/>
  <c r="C316" i="5"/>
  <c r="C317" i="5"/>
  <c r="C318" i="5"/>
  <c r="C319" i="5"/>
  <c r="C320" i="5"/>
  <c r="C321" i="5"/>
  <c r="F321" i="5" s="1"/>
  <c r="C322" i="5"/>
  <c r="C323" i="5"/>
  <c r="C324" i="5"/>
  <c r="C325" i="5"/>
  <c r="C326" i="5"/>
  <c r="C327" i="5"/>
  <c r="C328" i="5"/>
  <c r="C329" i="5"/>
  <c r="F329" i="5" s="1"/>
  <c r="C330" i="5"/>
  <c r="C331" i="5"/>
  <c r="C332" i="5"/>
  <c r="C333" i="5"/>
  <c r="C334" i="5"/>
  <c r="C335" i="5"/>
  <c r="C336" i="5"/>
  <c r="C337" i="5"/>
  <c r="F337" i="5" s="1"/>
  <c r="C338" i="5"/>
  <c r="C339" i="5"/>
  <c r="C340" i="5"/>
  <c r="C341" i="5"/>
  <c r="C342" i="5"/>
  <c r="C343" i="5"/>
  <c r="C344" i="5"/>
  <c r="C345" i="5"/>
  <c r="F345" i="5" s="1"/>
  <c r="C346" i="5"/>
  <c r="C347" i="5"/>
  <c r="C348" i="5"/>
  <c r="C350" i="5"/>
  <c r="C351" i="5"/>
  <c r="C352" i="5"/>
  <c r="F352" i="5" s="1"/>
  <c r="C353" i="5"/>
  <c r="F353" i="5" s="1"/>
  <c r="J353" i="5" s="1"/>
  <c r="C5" i="5"/>
  <c r="C4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2" i="1"/>
  <c r="F346" i="5" l="1"/>
  <c r="F338" i="5"/>
  <c r="F330" i="5"/>
  <c r="F322" i="5"/>
  <c r="F314" i="5"/>
  <c r="F306" i="5"/>
  <c r="F298" i="5"/>
  <c r="F290" i="5"/>
  <c r="F282" i="5"/>
  <c r="F274" i="5"/>
  <c r="F347" i="5"/>
  <c r="F339" i="5"/>
  <c r="F348" i="5"/>
  <c r="F340" i="5"/>
  <c r="F332" i="5"/>
  <c r="F324" i="5"/>
  <c r="F316" i="5"/>
  <c r="F308" i="5"/>
  <c r="F300" i="5"/>
  <c r="F292" i="5"/>
  <c r="F344" i="5"/>
  <c r="F336" i="5"/>
  <c r="F328" i="5"/>
  <c r="F320" i="5"/>
  <c r="F312" i="5"/>
  <c r="F304" i="5"/>
  <c r="F296" i="5"/>
  <c r="F288" i="5"/>
  <c r="H297" i="5"/>
  <c r="I297" i="5" s="1"/>
  <c r="J297" i="5" s="1"/>
  <c r="H153" i="5"/>
  <c r="I153" i="5" s="1"/>
  <c r="H44" i="5"/>
  <c r="I44" i="5" s="1"/>
  <c r="H351" i="5"/>
  <c r="I351" i="5" s="1"/>
  <c r="H298" i="5"/>
  <c r="I298" i="5" s="1"/>
  <c r="J298" i="5" s="1"/>
  <c r="H248" i="5"/>
  <c r="I248" i="5" s="1"/>
  <c r="J248" i="5" s="1"/>
  <c r="H169" i="5"/>
  <c r="I169" i="5" s="1"/>
  <c r="H57" i="5"/>
  <c r="I57" i="5" s="1"/>
  <c r="H343" i="5"/>
  <c r="I343" i="5" s="1"/>
  <c r="H335" i="5"/>
  <c r="I335" i="5" s="1"/>
  <c r="H289" i="5"/>
  <c r="I289" i="5" s="1"/>
  <c r="J289" i="5" s="1"/>
  <c r="H236" i="5"/>
  <c r="I236" i="5" s="1"/>
  <c r="H137" i="5"/>
  <c r="I137" i="5" s="1"/>
  <c r="H41" i="5"/>
  <c r="I41" i="5" s="1"/>
  <c r="H325" i="5"/>
  <c r="I325" i="5" s="1"/>
  <c r="H288" i="5"/>
  <c r="I288" i="5" s="1"/>
  <c r="J288" i="5" s="1"/>
  <c r="H233" i="5"/>
  <c r="I233" i="5" s="1"/>
  <c r="H121" i="5"/>
  <c r="H25" i="5"/>
  <c r="I25" i="5" s="1"/>
  <c r="F262" i="5"/>
  <c r="F254" i="5"/>
  <c r="F246" i="5"/>
  <c r="F238" i="5"/>
  <c r="F230" i="5"/>
  <c r="F222" i="5"/>
  <c r="F214" i="5"/>
  <c r="F206" i="5"/>
  <c r="F198" i="5"/>
  <c r="F190" i="5"/>
  <c r="F182" i="5"/>
  <c r="F174" i="5"/>
  <c r="F166" i="5"/>
  <c r="F158" i="5"/>
  <c r="F150" i="5"/>
  <c r="F142" i="5"/>
  <c r="F134" i="5"/>
  <c r="F126" i="5"/>
  <c r="F118" i="5"/>
  <c r="F110" i="5"/>
  <c r="F102" i="5"/>
  <c r="F94" i="5"/>
  <c r="F86" i="5"/>
  <c r="F78" i="5"/>
  <c r="F70" i="5"/>
  <c r="F62" i="5"/>
  <c r="F54" i="5"/>
  <c r="F46" i="5"/>
  <c r="F38" i="5"/>
  <c r="F30" i="5"/>
  <c r="H317" i="5"/>
  <c r="I317" i="5" s="1"/>
  <c r="H280" i="5"/>
  <c r="I280" i="5" s="1"/>
  <c r="J280" i="5" s="1"/>
  <c r="H217" i="5"/>
  <c r="I217" i="5" s="1"/>
  <c r="H108" i="5"/>
  <c r="I108" i="5" s="1"/>
  <c r="H12" i="5"/>
  <c r="I12" i="5" s="1"/>
  <c r="H246" i="5"/>
  <c r="I246" i="5" s="1"/>
  <c r="J246" i="5" s="1"/>
  <c r="F343" i="5"/>
  <c r="F335" i="5"/>
  <c r="F327" i="5"/>
  <c r="F319" i="5"/>
  <c r="F311" i="5"/>
  <c r="F303" i="5"/>
  <c r="F295" i="5"/>
  <c r="F287" i="5"/>
  <c r="F351" i="5"/>
  <c r="F278" i="5"/>
  <c r="F270" i="5"/>
  <c r="F285" i="5"/>
  <c r="H316" i="5"/>
  <c r="I316" i="5" s="1"/>
  <c r="H279" i="5"/>
  <c r="I279" i="5" s="1"/>
  <c r="J279" i="5" s="1"/>
  <c r="H201" i="5"/>
  <c r="I201" i="5" s="1"/>
  <c r="H105" i="5"/>
  <c r="I105" i="5" s="1"/>
  <c r="H9" i="5"/>
  <c r="I9" i="5" s="1"/>
  <c r="H308" i="5"/>
  <c r="I308" i="5" s="1"/>
  <c r="J308" i="5" s="1"/>
  <c r="H271" i="5"/>
  <c r="I271" i="5" s="1"/>
  <c r="J271" i="5" s="1"/>
  <c r="H185" i="5"/>
  <c r="I185" i="5" s="1"/>
  <c r="H89" i="5"/>
  <c r="I89" i="5" s="1"/>
  <c r="H306" i="5"/>
  <c r="I306" i="5" s="1"/>
  <c r="J306" i="5" s="1"/>
  <c r="H270" i="5"/>
  <c r="I270" i="5" s="1"/>
  <c r="H172" i="5"/>
  <c r="I172" i="5" s="1"/>
  <c r="H73" i="5"/>
  <c r="I73" i="5" s="1"/>
  <c r="H350" i="5"/>
  <c r="I350" i="5" s="1"/>
  <c r="H19" i="5"/>
  <c r="I19" i="5" s="1"/>
  <c r="H11" i="5"/>
  <c r="I11" i="5" s="1"/>
  <c r="F318" i="5"/>
  <c r="H318" i="5"/>
  <c r="I318" i="5" s="1"/>
  <c r="F310" i="5"/>
  <c r="H310" i="5"/>
  <c r="I310" i="5" s="1"/>
  <c r="H302" i="5"/>
  <c r="I302" i="5" s="1"/>
  <c r="H294" i="5"/>
  <c r="I294" i="5" s="1"/>
  <c r="F286" i="5"/>
  <c r="H286" i="5"/>
  <c r="I286" i="5" s="1"/>
  <c r="F277" i="5"/>
  <c r="H277" i="5"/>
  <c r="I277" i="5" s="1"/>
  <c r="H269" i="5"/>
  <c r="I269" i="5" s="1"/>
  <c r="H253" i="5"/>
  <c r="I253" i="5" s="1"/>
  <c r="F245" i="5"/>
  <c r="H245" i="5"/>
  <c r="I245" i="5" s="1"/>
  <c r="F237" i="5"/>
  <c r="H237" i="5"/>
  <c r="I237" i="5" s="1"/>
  <c r="H229" i="5"/>
  <c r="I229" i="5" s="1"/>
  <c r="H221" i="5"/>
  <c r="I221" i="5" s="1"/>
  <c r="F213" i="5"/>
  <c r="H213" i="5"/>
  <c r="I213" i="5" s="1"/>
  <c r="F205" i="5"/>
  <c r="H205" i="5"/>
  <c r="I205" i="5" s="1"/>
  <c r="H197" i="5"/>
  <c r="I197" i="5" s="1"/>
  <c r="H189" i="5"/>
  <c r="I189" i="5" s="1"/>
  <c r="F181" i="5"/>
  <c r="H181" i="5"/>
  <c r="I181" i="5" s="1"/>
  <c r="F173" i="5"/>
  <c r="H173" i="5"/>
  <c r="I173" i="5" s="1"/>
  <c r="H165" i="5"/>
  <c r="I165" i="5" s="1"/>
  <c r="H157" i="5"/>
  <c r="I157" i="5" s="1"/>
  <c r="F149" i="5"/>
  <c r="H149" i="5"/>
  <c r="I149" i="5" s="1"/>
  <c r="F141" i="5"/>
  <c r="H141" i="5"/>
  <c r="I141" i="5" s="1"/>
  <c r="H133" i="5"/>
  <c r="I133" i="5" s="1"/>
  <c r="H125" i="5"/>
  <c r="I125" i="5" s="1"/>
  <c r="F117" i="5"/>
  <c r="H117" i="5"/>
  <c r="I117" i="5" s="1"/>
  <c r="F109" i="5"/>
  <c r="H109" i="5"/>
  <c r="I109" i="5" s="1"/>
  <c r="H101" i="5"/>
  <c r="I101" i="5" s="1"/>
  <c r="H93" i="5"/>
  <c r="I93" i="5" s="1"/>
  <c r="F85" i="5"/>
  <c r="H85" i="5"/>
  <c r="I85" i="5" s="1"/>
  <c r="F77" i="5"/>
  <c r="H77" i="5"/>
  <c r="I77" i="5" s="1"/>
  <c r="H69" i="5"/>
  <c r="I69" i="5" s="1"/>
  <c r="H61" i="5"/>
  <c r="F53" i="5"/>
  <c r="H53" i="5"/>
  <c r="I53" i="5" s="1"/>
  <c r="F45" i="5"/>
  <c r="H45" i="5"/>
  <c r="I45" i="5" s="1"/>
  <c r="H37" i="5"/>
  <c r="I37" i="5" s="1"/>
  <c r="H29" i="5"/>
  <c r="I29" i="5" s="1"/>
  <c r="F27" i="5"/>
  <c r="H27" i="5"/>
  <c r="I27" i="5" s="1"/>
  <c r="H220" i="5"/>
  <c r="I220" i="5" s="1"/>
  <c r="H156" i="5"/>
  <c r="I156" i="5" s="1"/>
  <c r="H92" i="5"/>
  <c r="I92" i="5" s="1"/>
  <c r="H28" i="5"/>
  <c r="I28" i="5" s="1"/>
  <c r="F18" i="5"/>
  <c r="H18" i="5"/>
  <c r="I18" i="5" s="1"/>
  <c r="H10" i="5"/>
  <c r="I10" i="5" s="1"/>
  <c r="F349" i="5"/>
  <c r="H349" i="5"/>
  <c r="I349" i="5" s="1"/>
  <c r="F341" i="5"/>
  <c r="H341" i="5"/>
  <c r="I341" i="5" s="1"/>
  <c r="H333" i="5"/>
  <c r="I333" i="5" s="1"/>
  <c r="F309" i="5"/>
  <c r="H309" i="5"/>
  <c r="I309" i="5" s="1"/>
  <c r="F301" i="5"/>
  <c r="H301" i="5"/>
  <c r="I301" i="5" s="1"/>
  <c r="F293" i="5"/>
  <c r="H293" i="5"/>
  <c r="I293" i="5" s="1"/>
  <c r="H284" i="5"/>
  <c r="I284" i="5" s="1"/>
  <c r="F276" i="5"/>
  <c r="H276" i="5"/>
  <c r="I276" i="5" s="1"/>
  <c r="F268" i="5"/>
  <c r="H268" i="5"/>
  <c r="I268" i="5" s="1"/>
  <c r="F252" i="5"/>
  <c r="H252" i="5"/>
  <c r="I252" i="5" s="1"/>
  <c r="F244" i="5"/>
  <c r="H244" i="5"/>
  <c r="I244" i="5" s="1"/>
  <c r="H228" i="5"/>
  <c r="I228" i="5" s="1"/>
  <c r="H212" i="5"/>
  <c r="I212" i="5" s="1"/>
  <c r="F196" i="5"/>
  <c r="H196" i="5"/>
  <c r="I196" i="5" s="1"/>
  <c r="F180" i="5"/>
  <c r="H180" i="5"/>
  <c r="I180" i="5" s="1"/>
  <c r="H164" i="5"/>
  <c r="I164" i="5" s="1"/>
  <c r="F148" i="5"/>
  <c r="H148" i="5"/>
  <c r="I148" i="5" s="1"/>
  <c r="F132" i="5"/>
  <c r="H132" i="5"/>
  <c r="I132" i="5" s="1"/>
  <c r="F116" i="5"/>
  <c r="H116" i="5"/>
  <c r="I116" i="5" s="1"/>
  <c r="H100" i="5"/>
  <c r="I100" i="5" s="1"/>
  <c r="F84" i="5"/>
  <c r="H84" i="5"/>
  <c r="I84" i="5" s="1"/>
  <c r="H68" i="5"/>
  <c r="I68" i="5" s="1"/>
  <c r="F52" i="5"/>
  <c r="H52" i="5"/>
  <c r="I52" i="5" s="1"/>
  <c r="H36" i="5"/>
  <c r="I36" i="5" s="1"/>
  <c r="H342" i="5"/>
  <c r="I342" i="5" s="1"/>
  <c r="F342" i="5"/>
  <c r="F334" i="5"/>
  <c r="F326" i="5"/>
  <c r="F302" i="5"/>
  <c r="F294" i="5"/>
  <c r="H261" i="5"/>
  <c r="I261" i="5" s="1"/>
  <c r="H204" i="5"/>
  <c r="I204" i="5" s="1"/>
  <c r="H140" i="5"/>
  <c r="I140" i="5" s="1"/>
  <c r="H76" i="5"/>
  <c r="I76" i="5" s="1"/>
  <c r="F350" i="5"/>
  <c r="F333" i="5"/>
  <c r="F325" i="5"/>
  <c r="F317" i="5"/>
  <c r="H334" i="5"/>
  <c r="I334" i="5" s="1"/>
  <c r="H260" i="5"/>
  <c r="I260" i="5" s="1"/>
  <c r="F284" i="5"/>
  <c r="H326" i="5"/>
  <c r="I326" i="5" s="1"/>
  <c r="J326" i="5" s="1"/>
  <c r="H188" i="5"/>
  <c r="I188" i="5" s="1"/>
  <c r="H124" i="5"/>
  <c r="I124" i="5" s="1"/>
  <c r="H60" i="5"/>
  <c r="I60" i="5" s="1"/>
  <c r="F14" i="5"/>
  <c r="F6" i="5"/>
  <c r="F283" i="5"/>
  <c r="H283" i="5"/>
  <c r="I283" i="5" s="1"/>
  <c r="F275" i="5"/>
  <c r="H275" i="5"/>
  <c r="I275" i="5" s="1"/>
  <c r="F267" i="5"/>
  <c r="H267" i="5"/>
  <c r="I267" i="5" s="1"/>
  <c r="F259" i="5"/>
  <c r="H259" i="5"/>
  <c r="I259" i="5" s="1"/>
  <c r="F251" i="5"/>
  <c r="H251" i="5"/>
  <c r="I251" i="5" s="1"/>
  <c r="F243" i="5"/>
  <c r="H243" i="5"/>
  <c r="I243" i="5" s="1"/>
  <c r="F235" i="5"/>
  <c r="H235" i="5"/>
  <c r="I235" i="5" s="1"/>
  <c r="H227" i="5"/>
  <c r="I227" i="5" s="1"/>
  <c r="H219" i="5"/>
  <c r="I219" i="5" s="1"/>
  <c r="F211" i="5"/>
  <c r="H211" i="5"/>
  <c r="I211" i="5" s="1"/>
  <c r="H203" i="5"/>
  <c r="I203" i="5" s="1"/>
  <c r="F195" i="5"/>
  <c r="H195" i="5"/>
  <c r="I195" i="5" s="1"/>
  <c r="H187" i="5"/>
  <c r="I187" i="5" s="1"/>
  <c r="F179" i="5"/>
  <c r="H179" i="5"/>
  <c r="I179" i="5" s="1"/>
  <c r="F171" i="5"/>
  <c r="H171" i="5"/>
  <c r="I171" i="5" s="1"/>
  <c r="H163" i="5"/>
  <c r="I163" i="5" s="1"/>
  <c r="H155" i="5"/>
  <c r="I155" i="5" s="1"/>
  <c r="F147" i="5"/>
  <c r="H147" i="5"/>
  <c r="I147" i="5" s="1"/>
  <c r="F139" i="5"/>
  <c r="H139" i="5"/>
  <c r="I139" i="5" s="1"/>
  <c r="F131" i="5"/>
  <c r="H131" i="5"/>
  <c r="I131" i="5" s="1"/>
  <c r="H123" i="5"/>
  <c r="I123" i="5" s="1"/>
  <c r="F115" i="5"/>
  <c r="H115" i="5"/>
  <c r="I115" i="5" s="1"/>
  <c r="F107" i="5"/>
  <c r="H107" i="5"/>
  <c r="I107" i="5" s="1"/>
  <c r="H99" i="5"/>
  <c r="I99" i="5" s="1"/>
  <c r="H91" i="5"/>
  <c r="I91" i="5" s="1"/>
  <c r="H83" i="5"/>
  <c r="I83" i="5" s="1"/>
  <c r="H75" i="5"/>
  <c r="I75" i="5" s="1"/>
  <c r="F67" i="5"/>
  <c r="H67" i="5"/>
  <c r="I67" i="5" s="1"/>
  <c r="H59" i="5"/>
  <c r="I59" i="5" s="1"/>
  <c r="F51" i="5"/>
  <c r="H51" i="5"/>
  <c r="I51" i="5" s="1"/>
  <c r="F43" i="5"/>
  <c r="H43" i="5"/>
  <c r="I43" i="5" s="1"/>
  <c r="H35" i="5"/>
  <c r="I35" i="5" s="1"/>
  <c r="H26" i="5"/>
  <c r="I26" i="5" s="1"/>
  <c r="H324" i="5"/>
  <c r="I324" i="5" s="1"/>
  <c r="H314" i="5"/>
  <c r="I314" i="5" s="1"/>
  <c r="J314" i="5" s="1"/>
  <c r="H305" i="5"/>
  <c r="I305" i="5" s="1"/>
  <c r="J305" i="5" s="1"/>
  <c r="H296" i="5"/>
  <c r="I296" i="5" s="1"/>
  <c r="H287" i="5"/>
  <c r="I287" i="5" s="1"/>
  <c r="H278" i="5"/>
  <c r="I278" i="5" s="1"/>
  <c r="H257" i="5"/>
  <c r="I257" i="5" s="1"/>
  <c r="J257" i="5" s="1"/>
  <c r="H232" i="5"/>
  <c r="I232" i="5" s="1"/>
  <c r="J232" i="5" s="1"/>
  <c r="H216" i="5"/>
  <c r="I216" i="5" s="1"/>
  <c r="J216" i="5" s="1"/>
  <c r="H200" i="5"/>
  <c r="I200" i="5" s="1"/>
  <c r="J200" i="5" s="1"/>
  <c r="H184" i="5"/>
  <c r="I184" i="5" s="1"/>
  <c r="J184" i="5" s="1"/>
  <c r="H168" i="5"/>
  <c r="I168" i="5" s="1"/>
  <c r="J168" i="5" s="1"/>
  <c r="H152" i="5"/>
  <c r="I152" i="5" s="1"/>
  <c r="J152" i="5" s="1"/>
  <c r="H136" i="5"/>
  <c r="I136" i="5" s="1"/>
  <c r="J136" i="5" s="1"/>
  <c r="H120" i="5"/>
  <c r="I120" i="5" s="1"/>
  <c r="J120" i="5" s="1"/>
  <c r="H104" i="5"/>
  <c r="I104" i="5" s="1"/>
  <c r="J104" i="5" s="1"/>
  <c r="H88" i="5"/>
  <c r="I88" i="5" s="1"/>
  <c r="J88" i="5" s="1"/>
  <c r="H72" i="5"/>
  <c r="I72" i="5" s="1"/>
  <c r="J72" i="5" s="1"/>
  <c r="H56" i="5"/>
  <c r="I56" i="5" s="1"/>
  <c r="J56" i="5" s="1"/>
  <c r="H40" i="5"/>
  <c r="I40" i="5" s="1"/>
  <c r="J40" i="5" s="1"/>
  <c r="H24" i="5"/>
  <c r="I24" i="5" s="1"/>
  <c r="J24" i="5" s="1"/>
  <c r="H8" i="5"/>
  <c r="I8" i="5" s="1"/>
  <c r="F269" i="5"/>
  <c r="F261" i="5"/>
  <c r="F253" i="5"/>
  <c r="F229" i="5"/>
  <c r="F221" i="5"/>
  <c r="F197" i="5"/>
  <c r="F189" i="5"/>
  <c r="F165" i="5"/>
  <c r="F157" i="5"/>
  <c r="F133" i="5"/>
  <c r="F125" i="5"/>
  <c r="F101" i="5"/>
  <c r="F93" i="5"/>
  <c r="F69" i="5"/>
  <c r="F61" i="5"/>
  <c r="F37" i="5"/>
  <c r="F29" i="5"/>
  <c r="F331" i="5"/>
  <c r="H331" i="5"/>
  <c r="I331" i="5" s="1"/>
  <c r="F323" i="5"/>
  <c r="H323" i="5"/>
  <c r="I323" i="5" s="1"/>
  <c r="F315" i="5"/>
  <c r="H315" i="5"/>
  <c r="I315" i="5" s="1"/>
  <c r="F307" i="5"/>
  <c r="H307" i="5"/>
  <c r="I307" i="5" s="1"/>
  <c r="F299" i="5"/>
  <c r="H299" i="5"/>
  <c r="I299" i="5" s="1"/>
  <c r="F291" i="5"/>
  <c r="H291" i="5"/>
  <c r="I291" i="5" s="1"/>
  <c r="F266" i="5"/>
  <c r="H266" i="5"/>
  <c r="I266" i="5" s="1"/>
  <c r="F258" i="5"/>
  <c r="H258" i="5"/>
  <c r="I258" i="5" s="1"/>
  <c r="F250" i="5"/>
  <c r="H250" i="5"/>
  <c r="I250" i="5" s="1"/>
  <c r="F242" i="5"/>
  <c r="H242" i="5"/>
  <c r="I242" i="5" s="1"/>
  <c r="H234" i="5"/>
  <c r="I234" i="5" s="1"/>
  <c r="F226" i="5"/>
  <c r="H226" i="5"/>
  <c r="I226" i="5" s="1"/>
  <c r="F218" i="5"/>
  <c r="H218" i="5"/>
  <c r="I218" i="5" s="1"/>
  <c r="F210" i="5"/>
  <c r="H210" i="5"/>
  <c r="I210" i="5" s="1"/>
  <c r="F202" i="5"/>
  <c r="H202" i="5"/>
  <c r="I202" i="5" s="1"/>
  <c r="H194" i="5"/>
  <c r="I194" i="5" s="1"/>
  <c r="F186" i="5"/>
  <c r="H186" i="5"/>
  <c r="I186" i="5" s="1"/>
  <c r="F178" i="5"/>
  <c r="H178" i="5"/>
  <c r="I178" i="5" s="1"/>
  <c r="F170" i="5"/>
  <c r="H170" i="5"/>
  <c r="I170" i="5" s="1"/>
  <c r="F162" i="5"/>
  <c r="H162" i="5"/>
  <c r="I162" i="5" s="1"/>
  <c r="F154" i="5"/>
  <c r="H154" i="5"/>
  <c r="I154" i="5" s="1"/>
  <c r="F146" i="5"/>
  <c r="H146" i="5"/>
  <c r="I146" i="5" s="1"/>
  <c r="F138" i="5"/>
  <c r="H138" i="5"/>
  <c r="I138" i="5" s="1"/>
  <c r="F130" i="5"/>
  <c r="H130" i="5"/>
  <c r="I130" i="5" s="1"/>
  <c r="H122" i="5"/>
  <c r="I122" i="5" s="1"/>
  <c r="F114" i="5"/>
  <c r="H114" i="5"/>
  <c r="I114" i="5" s="1"/>
  <c r="F106" i="5"/>
  <c r="H106" i="5"/>
  <c r="I106" i="5" s="1"/>
  <c r="H98" i="5"/>
  <c r="I98" i="5" s="1"/>
  <c r="F90" i="5"/>
  <c r="H90" i="5"/>
  <c r="I90" i="5" s="1"/>
  <c r="F82" i="5"/>
  <c r="H82" i="5"/>
  <c r="I82" i="5" s="1"/>
  <c r="F74" i="5"/>
  <c r="H74" i="5"/>
  <c r="I74" i="5" s="1"/>
  <c r="F66" i="5"/>
  <c r="H66" i="5"/>
  <c r="I66" i="5" s="1"/>
  <c r="F58" i="5"/>
  <c r="H58" i="5"/>
  <c r="I58" i="5" s="1"/>
  <c r="F50" i="5"/>
  <c r="H50" i="5"/>
  <c r="I50" i="5" s="1"/>
  <c r="H42" i="5"/>
  <c r="I42" i="5" s="1"/>
  <c r="F34" i="5"/>
  <c r="H34" i="5"/>
  <c r="I34" i="5" s="1"/>
  <c r="H348" i="5"/>
  <c r="I348" i="5" s="1"/>
  <c r="H340" i="5"/>
  <c r="I340" i="5" s="1"/>
  <c r="J340" i="5" s="1"/>
  <c r="H332" i="5"/>
  <c r="I332" i="5" s="1"/>
  <c r="H322" i="5"/>
  <c r="I322" i="5" s="1"/>
  <c r="J322" i="5" s="1"/>
  <c r="H313" i="5"/>
  <c r="I313" i="5" s="1"/>
  <c r="J313" i="5" s="1"/>
  <c r="H304" i="5"/>
  <c r="I304" i="5" s="1"/>
  <c r="J304" i="5" s="1"/>
  <c r="H295" i="5"/>
  <c r="I295" i="5" s="1"/>
  <c r="J295" i="5" s="1"/>
  <c r="H256" i="5"/>
  <c r="I256" i="5" s="1"/>
  <c r="J256" i="5" s="1"/>
  <c r="H230" i="5"/>
  <c r="I230" i="5" s="1"/>
  <c r="H214" i="5"/>
  <c r="I214" i="5" s="1"/>
  <c r="J214" i="5" s="1"/>
  <c r="H198" i="5"/>
  <c r="I198" i="5" s="1"/>
  <c r="H182" i="5"/>
  <c r="I182" i="5" s="1"/>
  <c r="H166" i="5"/>
  <c r="I166" i="5" s="1"/>
  <c r="H150" i="5"/>
  <c r="I150" i="5" s="1"/>
  <c r="J150" i="5" s="1"/>
  <c r="H134" i="5"/>
  <c r="I134" i="5" s="1"/>
  <c r="H118" i="5"/>
  <c r="I118" i="5" s="1"/>
  <c r="J118" i="5" s="1"/>
  <c r="H102" i="5"/>
  <c r="I102" i="5" s="1"/>
  <c r="H86" i="5"/>
  <c r="I86" i="5" s="1"/>
  <c r="J86" i="5" s="1"/>
  <c r="H70" i="5"/>
  <c r="I70" i="5" s="1"/>
  <c r="H54" i="5"/>
  <c r="I54" i="5" s="1"/>
  <c r="H38" i="5"/>
  <c r="I38" i="5" s="1"/>
  <c r="H22" i="5"/>
  <c r="I22" i="5" s="1"/>
  <c r="J22" i="5" s="1"/>
  <c r="H6" i="5"/>
  <c r="I6" i="5" s="1"/>
  <c r="F15" i="5"/>
  <c r="H15" i="5"/>
  <c r="I15" i="5" s="1"/>
  <c r="F7" i="5"/>
  <c r="H7" i="5"/>
  <c r="I7" i="5" s="1"/>
  <c r="H347" i="5"/>
  <c r="I347" i="5" s="1"/>
  <c r="J347" i="5" s="1"/>
  <c r="H339" i="5"/>
  <c r="I339" i="5" s="1"/>
  <c r="J339" i="5" s="1"/>
  <c r="H330" i="5"/>
  <c r="I330" i="5" s="1"/>
  <c r="J330" i="5" s="1"/>
  <c r="H321" i="5"/>
  <c r="I321" i="5" s="1"/>
  <c r="J321" i="5" s="1"/>
  <c r="H312" i="5"/>
  <c r="I312" i="5" s="1"/>
  <c r="H303" i="5"/>
  <c r="I303" i="5" s="1"/>
  <c r="H285" i="5"/>
  <c r="I285" i="5" s="1"/>
  <c r="H265" i="5"/>
  <c r="I265" i="5" s="1"/>
  <c r="J265" i="5" s="1"/>
  <c r="H254" i="5"/>
  <c r="I254" i="5" s="1"/>
  <c r="H241" i="5"/>
  <c r="I241" i="5" s="1"/>
  <c r="J241" i="5" s="1"/>
  <c r="H20" i="5"/>
  <c r="I20" i="5" s="1"/>
  <c r="F227" i="5"/>
  <c r="F219" i="5"/>
  <c r="F203" i="5"/>
  <c r="F187" i="5"/>
  <c r="F163" i="5"/>
  <c r="F155" i="5"/>
  <c r="F123" i="5"/>
  <c r="F99" i="5"/>
  <c r="F91" i="5"/>
  <c r="F83" i="5"/>
  <c r="F75" i="5"/>
  <c r="F59" i="5"/>
  <c r="F19" i="5"/>
  <c r="F11" i="5"/>
  <c r="F5" i="5"/>
  <c r="H5" i="5"/>
  <c r="I5" i="5" s="1"/>
  <c r="F23" i="5"/>
  <c r="H23" i="5"/>
  <c r="I23" i="5" s="1"/>
  <c r="H346" i="5"/>
  <c r="I346" i="5" s="1"/>
  <c r="J346" i="5" s="1"/>
  <c r="H338" i="5"/>
  <c r="I338" i="5" s="1"/>
  <c r="J338" i="5" s="1"/>
  <c r="H329" i="5"/>
  <c r="I329" i="5" s="1"/>
  <c r="J329" i="5" s="1"/>
  <c r="H320" i="5"/>
  <c r="I320" i="5" s="1"/>
  <c r="H311" i="5"/>
  <c r="I311" i="5" s="1"/>
  <c r="H274" i="5"/>
  <c r="I274" i="5" s="1"/>
  <c r="J274" i="5" s="1"/>
  <c r="H264" i="5"/>
  <c r="I264" i="5" s="1"/>
  <c r="J264" i="5" s="1"/>
  <c r="H240" i="5"/>
  <c r="I240" i="5" s="1"/>
  <c r="J240" i="5" s="1"/>
  <c r="H225" i="5"/>
  <c r="I225" i="5" s="1"/>
  <c r="H209" i="5"/>
  <c r="I209" i="5" s="1"/>
  <c r="H193" i="5"/>
  <c r="I193" i="5" s="1"/>
  <c r="H177" i="5"/>
  <c r="I177" i="5" s="1"/>
  <c r="H161" i="5"/>
  <c r="I161" i="5" s="1"/>
  <c r="H145" i="5"/>
  <c r="I145" i="5" s="1"/>
  <c r="H129" i="5"/>
  <c r="I129" i="5" s="1"/>
  <c r="H113" i="5"/>
  <c r="I113" i="5" s="1"/>
  <c r="H97" i="5"/>
  <c r="I97" i="5" s="1"/>
  <c r="H81" i="5"/>
  <c r="I81" i="5" s="1"/>
  <c r="H65" i="5"/>
  <c r="I65" i="5" s="1"/>
  <c r="H49" i="5"/>
  <c r="I49" i="5" s="1"/>
  <c r="H33" i="5"/>
  <c r="I33" i="5" s="1"/>
  <c r="H17" i="5"/>
  <c r="I17" i="5" s="1"/>
  <c r="F234" i="5"/>
  <c r="F194" i="5"/>
  <c r="F98" i="5"/>
  <c r="F42" i="5"/>
  <c r="F26" i="5"/>
  <c r="F21" i="5"/>
  <c r="H21" i="5"/>
  <c r="I21" i="5" s="1"/>
  <c r="F13" i="5"/>
  <c r="H13" i="5"/>
  <c r="I13" i="5" s="1"/>
  <c r="F255" i="5"/>
  <c r="H255" i="5"/>
  <c r="I255" i="5" s="1"/>
  <c r="F247" i="5"/>
  <c r="H247" i="5"/>
  <c r="I247" i="5" s="1"/>
  <c r="F239" i="5"/>
  <c r="H239" i="5"/>
  <c r="I239" i="5" s="1"/>
  <c r="F231" i="5"/>
  <c r="H231" i="5"/>
  <c r="I231" i="5" s="1"/>
  <c r="F223" i="5"/>
  <c r="H223" i="5"/>
  <c r="I223" i="5" s="1"/>
  <c r="F215" i="5"/>
  <c r="H215" i="5"/>
  <c r="I215" i="5" s="1"/>
  <c r="F207" i="5"/>
  <c r="H207" i="5"/>
  <c r="I207" i="5" s="1"/>
  <c r="F199" i="5"/>
  <c r="H199" i="5"/>
  <c r="I199" i="5" s="1"/>
  <c r="F191" i="5"/>
  <c r="H191" i="5"/>
  <c r="I191" i="5" s="1"/>
  <c r="F183" i="5"/>
  <c r="H183" i="5"/>
  <c r="I183" i="5" s="1"/>
  <c r="F175" i="5"/>
  <c r="H175" i="5"/>
  <c r="I175" i="5" s="1"/>
  <c r="F167" i="5"/>
  <c r="H167" i="5"/>
  <c r="I167" i="5" s="1"/>
  <c r="F159" i="5"/>
  <c r="H159" i="5"/>
  <c r="I159" i="5" s="1"/>
  <c r="F151" i="5"/>
  <c r="H151" i="5"/>
  <c r="I151" i="5" s="1"/>
  <c r="F143" i="5"/>
  <c r="H143" i="5"/>
  <c r="I143" i="5" s="1"/>
  <c r="F135" i="5"/>
  <c r="H135" i="5"/>
  <c r="I135" i="5" s="1"/>
  <c r="F127" i="5"/>
  <c r="H127" i="5"/>
  <c r="I127" i="5" s="1"/>
  <c r="F119" i="5"/>
  <c r="H119" i="5"/>
  <c r="I119" i="5" s="1"/>
  <c r="F111" i="5"/>
  <c r="H111" i="5"/>
  <c r="I111" i="5" s="1"/>
  <c r="F103" i="5"/>
  <c r="H103" i="5"/>
  <c r="I103" i="5" s="1"/>
  <c r="F95" i="5"/>
  <c r="H95" i="5"/>
  <c r="I95" i="5" s="1"/>
  <c r="F87" i="5"/>
  <c r="H87" i="5"/>
  <c r="I87" i="5" s="1"/>
  <c r="F79" i="5"/>
  <c r="H79" i="5"/>
  <c r="I79" i="5" s="1"/>
  <c r="F71" i="5"/>
  <c r="H71" i="5"/>
  <c r="I71" i="5" s="1"/>
  <c r="F63" i="5"/>
  <c r="H63" i="5"/>
  <c r="I63" i="5" s="1"/>
  <c r="F55" i="5"/>
  <c r="H55" i="5"/>
  <c r="I55" i="5" s="1"/>
  <c r="F47" i="5"/>
  <c r="H47" i="5"/>
  <c r="I47" i="5" s="1"/>
  <c r="F39" i="5"/>
  <c r="H39" i="5"/>
  <c r="I39" i="5" s="1"/>
  <c r="F31" i="5"/>
  <c r="H31" i="5"/>
  <c r="I31" i="5" s="1"/>
  <c r="H353" i="5"/>
  <c r="I353" i="5" s="1"/>
  <c r="H345" i="5"/>
  <c r="I345" i="5" s="1"/>
  <c r="J345" i="5" s="1"/>
  <c r="H337" i="5"/>
  <c r="I337" i="5" s="1"/>
  <c r="J337" i="5" s="1"/>
  <c r="H328" i="5"/>
  <c r="I328" i="5" s="1"/>
  <c r="H319" i="5"/>
  <c r="I319" i="5" s="1"/>
  <c r="H292" i="5"/>
  <c r="I292" i="5" s="1"/>
  <c r="J292" i="5" s="1"/>
  <c r="H282" i="5"/>
  <c r="I282" i="5" s="1"/>
  <c r="J282" i="5" s="1"/>
  <c r="H273" i="5"/>
  <c r="I273" i="5" s="1"/>
  <c r="J273" i="5" s="1"/>
  <c r="H263" i="5"/>
  <c r="I263" i="5" s="1"/>
  <c r="J263" i="5" s="1"/>
  <c r="H238" i="5"/>
  <c r="I238" i="5" s="1"/>
  <c r="H224" i="5"/>
  <c r="I224" i="5" s="1"/>
  <c r="J224" i="5" s="1"/>
  <c r="H208" i="5"/>
  <c r="I208" i="5" s="1"/>
  <c r="J208" i="5" s="1"/>
  <c r="H192" i="5"/>
  <c r="I192" i="5" s="1"/>
  <c r="J192" i="5" s="1"/>
  <c r="H176" i="5"/>
  <c r="I176" i="5" s="1"/>
  <c r="J176" i="5" s="1"/>
  <c r="H160" i="5"/>
  <c r="I160" i="5" s="1"/>
  <c r="J160" i="5" s="1"/>
  <c r="H144" i="5"/>
  <c r="I144" i="5" s="1"/>
  <c r="J144" i="5" s="1"/>
  <c r="H128" i="5"/>
  <c r="I128" i="5" s="1"/>
  <c r="J128" i="5" s="1"/>
  <c r="H112" i="5"/>
  <c r="I112" i="5" s="1"/>
  <c r="J112" i="5" s="1"/>
  <c r="H96" i="5"/>
  <c r="I96" i="5" s="1"/>
  <c r="J96" i="5" s="1"/>
  <c r="H80" i="5"/>
  <c r="I80" i="5" s="1"/>
  <c r="J80" i="5" s="1"/>
  <c r="H64" i="5"/>
  <c r="I64" i="5" s="1"/>
  <c r="J64" i="5" s="1"/>
  <c r="H48" i="5"/>
  <c r="I48" i="5" s="1"/>
  <c r="J48" i="5" s="1"/>
  <c r="H32" i="5"/>
  <c r="I32" i="5" s="1"/>
  <c r="J32" i="5" s="1"/>
  <c r="H16" i="5"/>
  <c r="I16" i="5" s="1"/>
  <c r="H352" i="5"/>
  <c r="I352" i="5" s="1"/>
  <c r="J352" i="5" s="1"/>
  <c r="H344" i="5"/>
  <c r="I344" i="5" s="1"/>
  <c r="H336" i="5"/>
  <c r="I336" i="5" s="1"/>
  <c r="J336" i="5" s="1"/>
  <c r="H327" i="5"/>
  <c r="I327" i="5" s="1"/>
  <c r="J327" i="5" s="1"/>
  <c r="H300" i="5"/>
  <c r="I300" i="5" s="1"/>
  <c r="J300" i="5" s="1"/>
  <c r="H290" i="5"/>
  <c r="I290" i="5" s="1"/>
  <c r="H281" i="5"/>
  <c r="I281" i="5" s="1"/>
  <c r="J281" i="5" s="1"/>
  <c r="H272" i="5"/>
  <c r="I272" i="5" s="1"/>
  <c r="J272" i="5" s="1"/>
  <c r="H262" i="5"/>
  <c r="I262" i="5" s="1"/>
  <c r="H249" i="5"/>
  <c r="I249" i="5" s="1"/>
  <c r="J249" i="5" s="1"/>
  <c r="H222" i="5"/>
  <c r="I222" i="5" s="1"/>
  <c r="H206" i="5"/>
  <c r="I206" i="5" s="1"/>
  <c r="H190" i="5"/>
  <c r="I190" i="5" s="1"/>
  <c r="H174" i="5"/>
  <c r="I174" i="5" s="1"/>
  <c r="H158" i="5"/>
  <c r="I158" i="5" s="1"/>
  <c r="H142" i="5"/>
  <c r="I142" i="5" s="1"/>
  <c r="H126" i="5"/>
  <c r="I126" i="5" s="1"/>
  <c r="J126" i="5" s="1"/>
  <c r="H110" i="5"/>
  <c r="I110" i="5" s="1"/>
  <c r="H94" i="5"/>
  <c r="I94" i="5" s="1"/>
  <c r="H78" i="5"/>
  <c r="I78" i="5" s="1"/>
  <c r="H62" i="5"/>
  <c r="I62" i="5" s="1"/>
  <c r="H46" i="5"/>
  <c r="I46" i="5" s="1"/>
  <c r="H30" i="5"/>
  <c r="I30" i="5" s="1"/>
  <c r="H14" i="5"/>
  <c r="I14" i="5" s="1"/>
  <c r="J14" i="5" s="1"/>
  <c r="F4" i="5"/>
  <c r="J4" i="5" s="1"/>
  <c r="F16" i="5"/>
  <c r="F8" i="5"/>
  <c r="F260" i="5"/>
  <c r="F236" i="5"/>
  <c r="F228" i="5"/>
  <c r="F220" i="5"/>
  <c r="F212" i="5"/>
  <c r="F204" i="5"/>
  <c r="F188" i="5"/>
  <c r="F172" i="5"/>
  <c r="F164" i="5"/>
  <c r="F156" i="5"/>
  <c r="F140" i="5"/>
  <c r="F124" i="5"/>
  <c r="F108" i="5"/>
  <c r="F100" i="5"/>
  <c r="F92" i="5"/>
  <c r="F76" i="5"/>
  <c r="F68" i="5"/>
  <c r="F60" i="5"/>
  <c r="F44" i="5"/>
  <c r="J44" i="5" s="1"/>
  <c r="F36" i="5"/>
  <c r="F28" i="5"/>
  <c r="F20" i="5"/>
  <c r="F12" i="5"/>
  <c r="F10" i="5"/>
  <c r="F233" i="5"/>
  <c r="F225" i="5"/>
  <c r="F217" i="5"/>
  <c r="F209" i="5"/>
  <c r="F201" i="5"/>
  <c r="F193" i="5"/>
  <c r="F185" i="5"/>
  <c r="F177" i="5"/>
  <c r="F169" i="5"/>
  <c r="F161" i="5"/>
  <c r="F153" i="5"/>
  <c r="J153" i="5" s="1"/>
  <c r="F145" i="5"/>
  <c r="F137" i="5"/>
  <c r="F129" i="5"/>
  <c r="F121" i="5"/>
  <c r="F113" i="5"/>
  <c r="F105" i="5"/>
  <c r="F97" i="5"/>
  <c r="F89" i="5"/>
  <c r="F81" i="5"/>
  <c r="F73" i="5"/>
  <c r="F65" i="5"/>
  <c r="F57" i="5"/>
  <c r="F49" i="5"/>
  <c r="F41" i="5"/>
  <c r="F33" i="5"/>
  <c r="F25" i="5"/>
  <c r="F17" i="5"/>
  <c r="F9" i="5"/>
  <c r="J332" i="5" l="1"/>
  <c r="J142" i="5"/>
  <c r="J285" i="5"/>
  <c r="J290" i="5"/>
  <c r="J319" i="5"/>
  <c r="J270" i="5"/>
  <c r="J78" i="5"/>
  <c r="J206" i="5"/>
  <c r="J328" i="5"/>
  <c r="J258" i="5"/>
  <c r="J307" i="5"/>
  <c r="J30" i="5"/>
  <c r="J158" i="5"/>
  <c r="J348" i="5"/>
  <c r="J39" i="5"/>
  <c r="J103" i="5"/>
  <c r="J135" i="5"/>
  <c r="J199" i="5"/>
  <c r="J231" i="5"/>
  <c r="J67" i="5"/>
  <c r="J195" i="5"/>
  <c r="J94" i="5"/>
  <c r="J222" i="5"/>
  <c r="J344" i="5"/>
  <c r="J278" i="5"/>
  <c r="J320" i="5"/>
  <c r="J262" i="5"/>
  <c r="J70" i="5"/>
  <c r="J198" i="5"/>
  <c r="F354" i="5"/>
  <c r="J131" i="5"/>
  <c r="J296" i="5"/>
  <c r="J259" i="5"/>
  <c r="J134" i="5"/>
  <c r="J311" i="5"/>
  <c r="J324" i="5"/>
  <c r="J31" i="5"/>
  <c r="J63" i="5"/>
  <c r="J95" i="5"/>
  <c r="J127" i="5"/>
  <c r="J159" i="5"/>
  <c r="J191" i="5"/>
  <c r="J223" i="5"/>
  <c r="J254" i="5"/>
  <c r="J62" i="5"/>
  <c r="J190" i="5"/>
  <c r="J303" i="5"/>
  <c r="J102" i="5"/>
  <c r="J230" i="5"/>
  <c r="J316" i="5"/>
  <c r="J312" i="5"/>
  <c r="J194" i="5"/>
  <c r="J6" i="5"/>
  <c r="J55" i="5"/>
  <c r="J87" i="5"/>
  <c r="J119" i="5"/>
  <c r="J151" i="5"/>
  <c r="J215" i="5"/>
  <c r="J172" i="5"/>
  <c r="J325" i="5"/>
  <c r="J49" i="5"/>
  <c r="J177" i="5"/>
  <c r="J59" i="5"/>
  <c r="J123" i="5"/>
  <c r="J187" i="5"/>
  <c r="J219" i="5"/>
  <c r="J251" i="5"/>
  <c r="J283" i="5"/>
  <c r="J201" i="5"/>
  <c r="J12" i="5"/>
  <c r="J13" i="5"/>
  <c r="J65" i="5"/>
  <c r="J193" i="5"/>
  <c r="J61" i="5"/>
  <c r="J93" i="5"/>
  <c r="J125" i="5"/>
  <c r="J157" i="5"/>
  <c r="J221" i="5"/>
  <c r="J294" i="5"/>
  <c r="J43" i="5"/>
  <c r="J267" i="5"/>
  <c r="J204" i="5"/>
  <c r="J129" i="5"/>
  <c r="J38" i="5"/>
  <c r="J166" i="5"/>
  <c r="J66" i="5"/>
  <c r="J252" i="5"/>
  <c r="J169" i="5"/>
  <c r="J46" i="5"/>
  <c r="J47" i="5"/>
  <c r="J79" i="5"/>
  <c r="J111" i="5"/>
  <c r="J143" i="5"/>
  <c r="J175" i="5"/>
  <c r="J207" i="5"/>
  <c r="J239" i="5"/>
  <c r="J21" i="5"/>
  <c r="J33" i="5"/>
  <c r="J161" i="5"/>
  <c r="J15" i="5"/>
  <c r="J51" i="5"/>
  <c r="J83" i="5"/>
  <c r="J115" i="5"/>
  <c r="J147" i="5"/>
  <c r="J179" i="5"/>
  <c r="J211" i="5"/>
  <c r="J243" i="5"/>
  <c r="J275" i="5"/>
  <c r="J188" i="5"/>
  <c r="J76" i="5"/>
  <c r="J27" i="5"/>
  <c r="J53" i="5"/>
  <c r="J85" i="5"/>
  <c r="J117" i="5"/>
  <c r="J149" i="5"/>
  <c r="J181" i="5"/>
  <c r="J213" i="5"/>
  <c r="J245" i="5"/>
  <c r="J286" i="5"/>
  <c r="J318" i="5"/>
  <c r="J73" i="5"/>
  <c r="J9" i="5"/>
  <c r="J57" i="5"/>
  <c r="J34" i="5"/>
  <c r="J341" i="5"/>
  <c r="J105" i="5"/>
  <c r="J189" i="5"/>
  <c r="J41" i="5"/>
  <c r="J81" i="5"/>
  <c r="J209" i="5"/>
  <c r="J20" i="5"/>
  <c r="J42" i="5"/>
  <c r="J74" i="5"/>
  <c r="J106" i="5"/>
  <c r="J138" i="5"/>
  <c r="J170" i="5"/>
  <c r="J202" i="5"/>
  <c r="J234" i="5"/>
  <c r="J266" i="5"/>
  <c r="J315" i="5"/>
  <c r="J261" i="5"/>
  <c r="J84" i="5"/>
  <c r="J148" i="5"/>
  <c r="J212" i="5"/>
  <c r="J268" i="5"/>
  <c r="J301" i="5"/>
  <c r="J349" i="5"/>
  <c r="J108" i="5"/>
  <c r="J137" i="5"/>
  <c r="J98" i="5"/>
  <c r="J140" i="5"/>
  <c r="J293" i="5"/>
  <c r="J238" i="5"/>
  <c r="J91" i="5"/>
  <c r="J253" i="5"/>
  <c r="J16" i="5"/>
  <c r="J255" i="5"/>
  <c r="J97" i="5"/>
  <c r="J225" i="5"/>
  <c r="J8" i="5"/>
  <c r="J35" i="5"/>
  <c r="J99" i="5"/>
  <c r="J163" i="5"/>
  <c r="J227" i="5"/>
  <c r="J342" i="5"/>
  <c r="J28" i="5"/>
  <c r="J37" i="5"/>
  <c r="J69" i="5"/>
  <c r="J101" i="5"/>
  <c r="J133" i="5"/>
  <c r="J165" i="5"/>
  <c r="J197" i="5"/>
  <c r="J229" i="5"/>
  <c r="J269" i="5"/>
  <c r="J302" i="5"/>
  <c r="J19" i="5"/>
  <c r="J89" i="5"/>
  <c r="J217" i="5"/>
  <c r="J236" i="5"/>
  <c r="J351" i="5"/>
  <c r="J162" i="5"/>
  <c r="J68" i="5"/>
  <c r="J183" i="5"/>
  <c r="J26" i="5"/>
  <c r="J29" i="5"/>
  <c r="J11" i="5"/>
  <c r="J113" i="5"/>
  <c r="J23" i="5"/>
  <c r="J54" i="5"/>
  <c r="J182" i="5"/>
  <c r="J50" i="5"/>
  <c r="J82" i="5"/>
  <c r="J114" i="5"/>
  <c r="J146" i="5"/>
  <c r="J178" i="5"/>
  <c r="J210" i="5"/>
  <c r="J242" i="5"/>
  <c r="J291" i="5"/>
  <c r="J323" i="5"/>
  <c r="J287" i="5"/>
  <c r="J260" i="5"/>
  <c r="J36" i="5"/>
  <c r="J100" i="5"/>
  <c r="J164" i="5"/>
  <c r="J228" i="5"/>
  <c r="J276" i="5"/>
  <c r="J309" i="5"/>
  <c r="J10" i="5"/>
  <c r="J92" i="5"/>
  <c r="J185" i="5"/>
  <c r="J25" i="5"/>
  <c r="J130" i="5"/>
  <c r="J132" i="5"/>
  <c r="J247" i="5"/>
  <c r="J167" i="5"/>
  <c r="J75" i="5"/>
  <c r="J107" i="5"/>
  <c r="J139" i="5"/>
  <c r="J171" i="5"/>
  <c r="J203" i="5"/>
  <c r="J235" i="5"/>
  <c r="J60" i="5"/>
  <c r="J334" i="5"/>
  <c r="J156" i="5"/>
  <c r="J45" i="5"/>
  <c r="J77" i="5"/>
  <c r="J109" i="5"/>
  <c r="J141" i="5"/>
  <c r="J173" i="5"/>
  <c r="J205" i="5"/>
  <c r="J237" i="5"/>
  <c r="J277" i="5"/>
  <c r="J310" i="5"/>
  <c r="J350" i="5"/>
  <c r="J317" i="5"/>
  <c r="J121" i="5"/>
  <c r="J335" i="5"/>
  <c r="J226" i="5"/>
  <c r="J196" i="5"/>
  <c r="J110" i="5"/>
  <c r="J155" i="5"/>
  <c r="J174" i="5"/>
  <c r="J71" i="5"/>
  <c r="J7" i="5"/>
  <c r="J17" i="5"/>
  <c r="J145" i="5"/>
  <c r="J5" i="5"/>
  <c r="J58" i="5"/>
  <c r="J90" i="5"/>
  <c r="J122" i="5"/>
  <c r="J154" i="5"/>
  <c r="J186" i="5"/>
  <c r="J218" i="5"/>
  <c r="J250" i="5"/>
  <c r="J299" i="5"/>
  <c r="J331" i="5"/>
  <c r="J124" i="5"/>
  <c r="J52" i="5"/>
  <c r="J116" i="5"/>
  <c r="J180" i="5"/>
  <c r="J244" i="5"/>
  <c r="J284" i="5"/>
  <c r="J333" i="5"/>
  <c r="J18" i="5"/>
  <c r="J220" i="5"/>
  <c r="J233" i="5"/>
  <c r="J343" i="5"/>
  <c r="J354" i="5" l="1"/>
  <c r="L35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29642-658D-46F5-ABAC-54DFABC8DE96}" keepAlive="1" name="Запрос — Table 1" description="Соединение с запросом &quot;Table 1&quot; в книге." type="5" refreshedVersion="7" background="1" saveData="1">
    <dbPr connection="Provider=Microsoft.Mashup.OleDb.1;Data Source=$Workbook$;Location=&quot;Table 1&quot;;Extended Properties=&quot;&quot;" command="SELECT * FROM [Table 1]"/>
  </connection>
  <connection id="2" xr16:uid="{DF476581-94EE-4DA6-9171-20132A1CA9AE}" keepAlive="1" name="Запрос — СберБ_БО3R_1min_01012017_08112021 (1)" description="Соединение с запросом &quot;СберБ_БО3R_1min_01012017_08112021 (1)&quot; в книге." type="5" refreshedVersion="0" background="1">
    <dbPr connection="Provider=Microsoft.Mashup.OleDb.1;Data Source=$Workbook$;Location=&quot;СберБ_БО3R_1min_01012017_08112021 (1)&quot;;Extended Properties=&quot;&quot;" command="SELECT * FROM [СберБ_БО3R_1min_01012017_08112021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<sst xmlns="http://schemas.openxmlformats.org/spreadsheetml/2006/main" count="1391" uniqueCount="54">
  <si>
    <t>Дата</t>
  </si>
  <si>
    <t>Количество</t>
  </si>
  <si>
    <t>Тип сделки</t>
  </si>
  <si>
    <t>Покупка</t>
  </si>
  <si>
    <t>Продажа</t>
  </si>
  <si>
    <t>&lt;TICKER&gt;</t>
  </si>
  <si>
    <t>&lt;DATE&gt;</t>
  </si>
  <si>
    <t>&lt;CLOSE&gt;</t>
  </si>
  <si>
    <t>&lt;VOL&gt;</t>
  </si>
  <si>
    <t>СберБ БО3R</t>
  </si>
  <si>
    <t>Количество_net</t>
  </si>
  <si>
    <t>Купоны №</t>
  </si>
  <si>
    <t>Купоны Дата</t>
  </si>
  <si>
    <t>Купоны Ставка</t>
  </si>
  <si>
    <t>Купоны % от   Номинала</t>
  </si>
  <si>
    <t>Купоны Размер   (ден)</t>
  </si>
  <si>
    <t>Погашение % от   Номинала</t>
  </si>
  <si>
    <t>Погашение Размер   (ден)</t>
  </si>
  <si>
    <t>Погашение</t>
  </si>
  <si>
    <t>Купоны</t>
  </si>
  <si>
    <t>№</t>
  </si>
  <si>
    <t>Ставка</t>
  </si>
  <si>
    <t>% от _x000D_
 Номинала</t>
  </si>
  <si>
    <t>Размер _x000D_
 (ден)</t>
  </si>
  <si>
    <t>1</t>
  </si>
  <si>
    <t>8%</t>
  </si>
  <si>
    <t>39,89 RUR</t>
  </si>
  <si>
    <t/>
  </si>
  <si>
    <t>2</t>
  </si>
  <si>
    <t>3</t>
  </si>
  <si>
    <t>4</t>
  </si>
  <si>
    <t>5</t>
  </si>
  <si>
    <t>6</t>
  </si>
  <si>
    <t>7</t>
  </si>
  <si>
    <t>13,15 RUR</t>
  </si>
  <si>
    <t>100</t>
  </si>
  <si>
    <t>1000 RUR</t>
  </si>
  <si>
    <t>Выплата</t>
  </si>
  <si>
    <t>Общий итог</t>
  </si>
  <si>
    <t xml:space="preserve">CLOSE </t>
  </si>
  <si>
    <t>Дата купона</t>
  </si>
  <si>
    <t>НКД</t>
  </si>
  <si>
    <t>3,989</t>
  </si>
  <si>
    <t>1,315</t>
  </si>
  <si>
    <t>Денежный поток</t>
  </si>
  <si>
    <t>Номинал</t>
  </si>
  <si>
    <t>Открытая позиция</t>
  </si>
  <si>
    <t>Купонный доход</t>
  </si>
  <si>
    <t>Выплата ДА или НЕТ</t>
  </si>
  <si>
    <t>НЕТ</t>
  </si>
  <si>
    <t>ПОТОК</t>
  </si>
  <si>
    <t>NPV</t>
  </si>
  <si>
    <t>0</t>
  </si>
  <si>
    <t>ставка дисконтирования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</si>
</sst>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"/>
    <numFmt numFmtId="167" formatCode="0.0000%"/>
    <numFmt numFmtId="168" formatCode="0.000000"/>
  </numFmts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3" xfId="0" applyBorder="1"/>
    <xf numFmtId="0" fontId="1" fillId="3" borderId="3" xfId="0" applyFont="1" applyFill="1" applyBorder="1"/>
    <xf numFmtId="0" fontId="0" fillId="0" borderId="0" xfId="0" pivotButton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2" xfId="0" applyNumberFormat="1" applyBorder="1"/>
    <xf numFmtId="0" fontId="3" fillId="4" borderId="0" xfId="0" applyFont="1" applyFill="1" applyAlignment="1">
      <alignment horizontal="center"/>
    </xf>
    <xf numFmtId="14" fontId="0" fillId="0" borderId="0" xfId="0" applyNumberFormat="1" applyAlignment="1">
      <alignment horizontal="right"/>
    </xf>
    <xf numFmtId="2" fontId="0" fillId="0" borderId="0" xfId="0" applyNumberFormat="1"/>
    <xf numFmtId="0" fontId="0" fillId="5" borderId="0" xfId="0" applyFill="1"/>
    <xf numFmtId="0" fontId="5" fillId="4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5" fillId="4" borderId="0" xfId="0" applyNumberFormat="1" applyFont="1" applyFill="1"/>
    <xf numFmtId="2" fontId="4" fillId="6" borderId="0" xfId="0" applyNumberFormat="1" applyFont="1" applyFill="1"/>
    <xf numFmtId="167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charset val="204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charset val="20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19" formatCode="dd/mm/yyyy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frf-my.sharepoint.com/personal/elzolotareva_fa_ru/Documents/2020-2021/&#1055;&#1052;%202&#1082;/&#1054;&#1044;&#1080;&#1052;%20&#1074;%20Excel_20-21_&#1047;&#1086;&#1083;&#1086;&#1090;&#1072;&#1088;&#1077;&#1074;&#1072;/&#1057;&#1077;&#1084;&#1080;&#1085;&#1072;&#1088;%2013-14-15/&#1057;&#1073;&#1077;&#1088;&#1073;&#1072;&#1085;&#1082;_&#1086;&#1073;&#1083;&#1080;&#1075;&#1072;&#1094;&#1080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делки_raw"/>
      <sheetName val="Сделки_mod"/>
      <sheetName val="Котировки"/>
      <sheetName val="Платежи"/>
      <sheetName val="Сводная"/>
    </sheetNames>
    <sheetDataSet>
      <sheetData sheetId="0"/>
      <sheetData sheetId="1"/>
      <sheetData sheetId="2"/>
      <sheetData sheetId="3"/>
      <sheetData sheetId="4">
        <row r="1">
          <cell r="C1">
            <v>43021</v>
          </cell>
          <cell r="F1">
            <v>1000</v>
          </cell>
          <cell r="I1">
            <v>0.05</v>
          </cell>
        </row>
        <row r="2">
          <cell r="C2">
            <v>0.08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 Windows" refreshedDate="44516.889859490744" createdVersion="7" refreshedVersion="7" minRefreshableVersion="3" recordCount="508" xr:uid="{10E3B36C-7249-4C09-BE6E-FB3C7F4E1340}">
  <cacheSource type="worksheet">
    <worksheetSource name="Таблица2"/>
  </cacheSource>
  <cacheFields count="2">
    <cacheField name="Дата" numFmtId="14">
      <sharedItems containsSemiMixedTypes="0" containsNonDate="0" containsDate="1" containsString="0" minDate="2017-10-13T00:00:00" maxDate="2020-12-09T00:00:00" count="350">
        <d v="2020-12-08T00:00:00"/>
        <d v="2020-10-20T00:00:00"/>
        <d v="2020-10-16T00:00:00"/>
        <d v="2020-10-14T00:00:00"/>
        <d v="2020-10-09T00:00:00"/>
        <d v="2020-10-02T00:00:00"/>
        <d v="2020-09-25T00:00:00"/>
        <d v="2020-09-23T00:00:00"/>
        <d v="2020-09-18T00:00:00"/>
        <d v="2020-09-14T00:00:00"/>
        <d v="2020-09-04T00:00:00"/>
        <d v="2020-09-03T00:00:00"/>
        <d v="2020-09-02T00:00:00"/>
        <d v="2020-09-01T00:00:00"/>
        <d v="2020-08-31T00:00:00"/>
        <d v="2020-08-28T00:00:00"/>
        <d v="2020-08-26T00:00:00"/>
        <d v="2020-08-21T00:00:00"/>
        <d v="2020-08-17T00:00:00"/>
        <d v="2020-08-14T00:00:00"/>
        <d v="2020-08-13T00:00:00"/>
        <d v="2020-08-11T00:00:00"/>
        <d v="2020-08-10T00:00:00"/>
        <d v="2020-07-31T00:00:00"/>
        <d v="2020-07-20T00:00:00"/>
        <d v="2020-07-15T00:00:00"/>
        <d v="2020-07-13T00:00:00"/>
        <d v="2020-07-10T00:00:00"/>
        <d v="2020-07-07T00:00:00"/>
        <d v="2020-07-06T00:00:00"/>
        <d v="2020-07-03T00:00:00"/>
        <d v="2020-06-30T00:00:00"/>
        <d v="2020-06-29T00:00:00"/>
        <d v="2020-06-26T00:00:00"/>
        <d v="2020-06-25T00:00:00"/>
        <d v="2020-06-23T00:00:00"/>
        <d v="2020-06-22T00:00:00"/>
        <d v="2020-06-19T00:00:00"/>
        <d v="2020-06-18T00:00:00"/>
        <d v="2020-06-15T00:00:00"/>
        <d v="2020-06-11T00:00:00"/>
        <d v="2020-06-05T00:00:00"/>
        <d v="2020-06-03T00:00:00"/>
        <d v="2020-06-01T00:00:00"/>
        <d v="2020-05-26T00:00:00"/>
        <d v="2020-05-22T00:00:00"/>
        <d v="2020-05-21T00:00:00"/>
        <d v="2020-05-18T00:00:00"/>
        <d v="2020-05-15T00:00:00"/>
        <d v="2020-05-08T00:00:00"/>
        <d v="2020-05-04T00:00:00"/>
        <d v="2020-04-30T00:00:00"/>
        <d v="2020-04-29T00:00:00"/>
        <d v="2020-04-28T00:00:00"/>
        <d v="2020-04-27T00:00:00"/>
        <d v="2020-04-24T00:00:00"/>
        <d v="2020-04-23T00:00:00"/>
        <d v="2020-04-22T00:00:00"/>
        <d v="2020-04-21T00:00:00"/>
        <d v="2020-04-17T00:00:00"/>
        <d v="2020-04-15T00:00:00"/>
        <d v="2020-04-13T00:00:00"/>
        <d v="2020-04-10T00:00:00"/>
        <d v="2020-04-08T00:00:00"/>
        <d v="2020-04-07T00:00:00"/>
        <d v="2020-04-06T00:00:00"/>
        <d v="2020-04-03T00:00:00"/>
        <d v="2020-03-26T00:00:00"/>
        <d v="2020-03-25T00:00:00"/>
        <d v="2020-03-24T00:00:00"/>
        <d v="2020-03-20T00:00:00"/>
        <d v="2020-03-18T00:00:00"/>
        <d v="2020-03-13T00:00:00"/>
        <d v="2020-03-11T00:00:00"/>
        <d v="2020-03-06T00:00:00"/>
        <d v="2020-02-28T00:00:00"/>
        <d v="2020-02-26T00:00:00"/>
        <d v="2020-02-25T00:00:00"/>
        <d v="2020-02-21T00:00:00"/>
        <d v="2020-02-20T00:00:00"/>
        <d v="2020-02-18T00:00:00"/>
        <d v="2020-02-17T00:00:00"/>
        <d v="2020-02-14T00:00:00"/>
        <d v="2020-02-13T00:00:00"/>
        <d v="2020-02-10T00:00:00"/>
        <d v="2020-02-07T00:00:00"/>
        <d v="2020-02-05T00:00:00"/>
        <d v="2020-02-04T00:00:00"/>
        <d v="2020-02-03T00:00:00"/>
        <d v="2020-01-31T00:00:00"/>
        <d v="2020-01-30T00:00:00"/>
        <d v="2020-01-28T00:00:00"/>
        <d v="2020-01-24T00:00:00"/>
        <d v="2020-01-23T00:00:00"/>
        <d v="2020-01-22T00:00:00"/>
        <d v="2020-01-16T00:00:00"/>
        <d v="2020-01-10T00:00:00"/>
        <d v="2020-01-06T00:00:00"/>
        <d v="2020-01-03T00:00:00"/>
        <d v="2019-12-30T00:00:00"/>
        <d v="2019-12-24T00:00:00"/>
        <d v="2019-12-20T00:00:00"/>
        <d v="2019-12-19T00:00:00"/>
        <d v="2019-12-18T00:00:00"/>
        <d v="2019-12-17T00:00:00"/>
        <d v="2019-12-12T00:00:00"/>
        <d v="2019-12-09T00:00:00"/>
        <d v="2019-12-06T00:00:00"/>
        <d v="2019-12-04T00:00:00"/>
        <d v="2019-11-27T00:00:00"/>
        <d v="2019-11-22T00:00:00"/>
        <d v="2019-11-15T00:00:00"/>
        <d v="2019-11-08T00:00:00"/>
        <d v="2019-11-07T00:00:00"/>
        <d v="2019-11-06T00:00:00"/>
        <d v="2019-11-01T00:00:00"/>
        <d v="2019-10-24T00:00:00"/>
        <d v="2019-10-18T00:00:00"/>
        <d v="2019-10-16T00:00:00"/>
        <d v="2019-10-15T00:00:00"/>
        <d v="2019-10-14T00:00:00"/>
        <d v="2019-10-11T00:00:00"/>
        <d v="2019-10-10T00:00:00"/>
        <d v="2019-10-08T00:00:00"/>
        <d v="2019-09-26T00:00:00"/>
        <d v="2019-09-25T00:00:00"/>
        <d v="2019-09-17T00:00:00"/>
        <d v="2019-09-16T00:00:00"/>
        <d v="2019-09-13T00:00:00"/>
        <d v="2019-09-06T00:00:00"/>
        <d v="2019-09-02T00:00:00"/>
        <d v="2019-08-30T00:00:00"/>
        <d v="2019-08-29T00:00:00"/>
        <d v="2019-08-28T00:00:00"/>
        <d v="2019-08-19T00:00:00"/>
        <d v="2019-08-09T00:00:00"/>
        <d v="2019-08-08T00:00:00"/>
        <d v="2019-07-30T00:00:00"/>
        <d v="2019-07-23T00:00:00"/>
        <d v="2019-07-19T00:00:00"/>
        <d v="2019-07-18T00:00:00"/>
        <d v="2019-07-12T00:00:00"/>
        <d v="2019-07-10T00:00:00"/>
        <d v="2019-07-09T00:00:00"/>
        <d v="2019-07-08T00:00:00"/>
        <d v="2019-07-04T00:00:00"/>
        <d v="2019-06-25T00:00:00"/>
        <d v="2019-06-21T00:00:00"/>
        <d v="2019-06-14T00:00:00"/>
        <d v="2019-06-11T00:00:00"/>
        <d v="2019-06-10T00:00:00"/>
        <d v="2019-06-07T00:00:00"/>
        <d v="2019-06-05T00:00:00"/>
        <d v="2019-05-31T00:00:00"/>
        <d v="2019-05-30T00:00:00"/>
        <d v="2019-05-24T00:00:00"/>
        <d v="2019-05-23T00:00:00"/>
        <d v="2019-05-20T00:00:00"/>
        <d v="2019-05-16T00:00:00"/>
        <d v="2019-05-15T00:00:00"/>
        <d v="2019-05-14T00:00:00"/>
        <d v="2019-05-13T00:00:00"/>
        <d v="2019-05-08T00:00:00"/>
        <d v="2019-05-03T00:00:00"/>
        <d v="2019-05-02T00:00:00"/>
        <d v="2019-04-30T00:00:00"/>
        <d v="2019-04-26T00:00:00"/>
        <d v="2019-04-24T00:00:00"/>
        <d v="2019-04-23T00:00:00"/>
        <d v="2019-04-19T00:00:00"/>
        <d v="2019-04-17T00:00:00"/>
        <d v="2019-04-15T00:00:00"/>
        <d v="2019-04-12T00:00:00"/>
        <d v="2019-04-10T00:00:00"/>
        <d v="2019-04-09T00:00:00"/>
        <d v="2019-04-05T00:00:00"/>
        <d v="2019-04-04T00:00:00"/>
        <d v="2019-04-02T00:00:00"/>
        <d v="2019-03-29T00:00:00"/>
        <d v="2019-03-27T00:00:00"/>
        <d v="2019-03-26T00:00:00"/>
        <d v="2019-03-22T00:00:00"/>
        <d v="2019-03-20T00:00:00"/>
        <d v="2019-03-18T00:00:00"/>
        <d v="2019-03-15T00:00:00"/>
        <d v="2019-03-14T00:00:00"/>
        <d v="2019-03-07T00:00:00"/>
        <d v="2019-03-06T00:00:00"/>
        <d v="2019-03-01T00:00:00"/>
        <d v="2019-02-22T00:00:00"/>
        <d v="2019-02-15T00:00:00"/>
        <d v="2019-02-13T00:00:00"/>
        <d v="2019-02-07T00:00:00"/>
        <d v="2019-02-05T00:00:00"/>
        <d v="2019-02-01T00:00:00"/>
        <d v="2019-01-29T00:00:00"/>
        <d v="2019-01-25T00:00:00"/>
        <d v="2019-01-24T00:00:00"/>
        <d v="2019-01-21T00:00:00"/>
        <d v="2019-01-18T00:00:00"/>
        <d v="2019-01-17T00:00:00"/>
        <d v="2019-01-16T00:00:00"/>
        <d v="2019-01-15T00:00:00"/>
        <d v="2019-01-14T00:00:00"/>
        <d v="2019-01-11T00:00:00"/>
        <d v="2019-01-09T00:00:00"/>
        <d v="2019-01-03T00:00:00"/>
        <d v="2018-12-26T00:00:00"/>
        <d v="2018-12-21T00:00:00"/>
        <d v="2018-12-19T00:00:00"/>
        <d v="2018-12-18T00:00:00"/>
        <d v="2018-12-14T00:00:00"/>
        <d v="2018-12-11T00:00:00"/>
        <d v="2018-12-07T00:00:00"/>
        <d v="2018-12-06T00:00:00"/>
        <d v="2018-12-04T00:00:00"/>
        <d v="2018-11-30T00:00:00"/>
        <d v="2018-11-29T00:00:00"/>
        <d v="2018-11-27T00:00:00"/>
        <d v="2018-11-22T00:00:00"/>
        <d v="2018-11-19T00:00:00"/>
        <d v="2018-11-16T00:00:00"/>
        <d v="2018-11-09T00:00:00"/>
        <d v="2018-11-08T00:00:00"/>
        <d v="2018-11-06T00:00:00"/>
        <d v="2018-11-02T00:00:00"/>
        <d v="2018-10-30T00:00:00"/>
        <d v="2018-10-29T00:00:00"/>
        <d v="2018-10-26T00:00:00"/>
        <d v="2018-10-24T00:00:00"/>
        <d v="2018-10-19T00:00:00"/>
        <d v="2018-10-15T00:00:00"/>
        <d v="2018-10-12T00:00:00"/>
        <d v="2018-10-11T00:00:00"/>
        <d v="2018-10-10T00:00:00"/>
        <d v="2018-10-09T00:00:00"/>
        <d v="2018-10-05T00:00:00"/>
        <d v="2018-09-28T00:00:00"/>
        <d v="2018-09-25T00:00:00"/>
        <d v="2018-09-24T00:00:00"/>
        <d v="2018-09-21T00:00:00"/>
        <d v="2018-09-18T00:00:00"/>
        <d v="2018-09-17T00:00:00"/>
        <d v="2018-09-14T00:00:00"/>
        <d v="2018-09-12T00:00:00"/>
        <d v="2018-09-07T00:00:00"/>
        <d v="2018-09-06T00:00:00"/>
        <d v="2018-09-05T00:00:00"/>
        <d v="2018-09-04T00:00:00"/>
        <d v="2018-09-03T00:00:00"/>
        <d v="2018-08-31T00:00:00"/>
        <d v="2018-08-29T00:00:00"/>
        <d v="2018-08-28T00:00:00"/>
        <d v="2018-08-22T00:00:00"/>
        <d v="2018-08-21T00:00:00"/>
        <d v="2018-08-20T00:00:00"/>
        <d v="2018-08-17T00:00:00"/>
        <d v="2018-08-16T00:00:00"/>
        <d v="2018-08-15T00:00:00"/>
        <d v="2018-08-14T00:00:00"/>
        <d v="2018-08-10T00:00:00"/>
        <d v="2018-08-07T00:00:00"/>
        <d v="2018-08-06T00:00:00"/>
        <d v="2018-08-03T00:00:00"/>
        <d v="2018-08-02T00:00:00"/>
        <d v="2018-08-01T00:00:00"/>
        <d v="2018-07-30T00:00:00"/>
        <d v="2018-07-27T00:00:00"/>
        <d v="2018-07-26T00:00:00"/>
        <d v="2018-07-18T00:00:00"/>
        <d v="2018-07-13T00:00:00"/>
        <d v="2018-07-06T00:00:00"/>
        <d v="2018-07-02T00:00:00"/>
        <d v="2018-06-29T00:00:00"/>
        <d v="2018-06-25T00:00:00"/>
        <d v="2018-06-22T00:00:00"/>
        <d v="2018-06-19T00:00:00"/>
        <d v="2018-06-18T00:00:00"/>
        <d v="2018-06-15T00:00:00"/>
        <d v="2018-06-11T00:00:00"/>
        <d v="2018-06-01T00:00:00"/>
        <d v="2018-05-30T00:00:00"/>
        <d v="2018-05-24T00:00:00"/>
        <d v="2018-05-22T00:00:00"/>
        <d v="2018-05-18T00:00:00"/>
        <d v="2018-05-14T00:00:00"/>
        <d v="2018-05-11T00:00:00"/>
        <d v="2018-05-10T00:00:00"/>
        <d v="2018-05-08T00:00:00"/>
        <d v="2018-04-30T00:00:00"/>
        <d v="2018-04-25T00:00:00"/>
        <d v="2018-04-23T00:00:00"/>
        <d v="2018-04-13T00:00:00"/>
        <d v="2018-04-12T00:00:00"/>
        <d v="2018-04-10T00:00:00"/>
        <d v="2018-04-06T00:00:00"/>
        <d v="2018-04-03T00:00:00"/>
        <d v="2018-03-30T00:00:00"/>
        <d v="2018-03-29T00:00:00"/>
        <d v="2018-03-28T00:00:00"/>
        <d v="2018-03-23T00:00:00"/>
        <d v="2018-03-20T00:00:00"/>
        <d v="2018-03-19T00:00:00"/>
        <d v="2018-03-16T00:00:00"/>
        <d v="2018-03-15T00:00:00"/>
        <d v="2018-03-14T00:00:00"/>
        <d v="2018-03-13T00:00:00"/>
        <d v="2018-03-09T00:00:00"/>
        <d v="2018-03-07T00:00:00"/>
        <d v="2018-03-05T00:00:00"/>
        <d v="2018-03-02T00:00:00"/>
        <d v="2018-02-22T00:00:00"/>
        <d v="2018-02-21T00:00:00"/>
        <d v="2018-02-16T00:00:00"/>
        <d v="2018-02-15T00:00:00"/>
        <d v="2018-02-09T00:00:00"/>
        <d v="2018-02-01T00:00:00"/>
        <d v="2018-01-26T00:00:00"/>
        <d v="2018-01-25T00:00:00"/>
        <d v="2018-01-24T00:00:00"/>
        <d v="2018-01-23T00:00:00"/>
        <d v="2018-01-12T00:00:00"/>
        <d v="2018-01-05T00:00:00"/>
        <d v="2018-01-03T00:00:00"/>
        <d v="2017-12-29T00:00:00"/>
        <d v="2017-12-26T00:00:00"/>
        <d v="2017-12-22T00:00:00"/>
        <d v="2017-12-15T00:00:00"/>
        <d v="2017-12-14T00:00:00"/>
        <d v="2017-12-12T00:00:00"/>
        <d v="2017-12-11T00:00:00"/>
        <d v="2017-12-08T00:00:00"/>
        <d v="2017-12-04T00:00:00"/>
        <d v="2017-12-01T00:00:00"/>
        <d v="2017-11-30T00:00:00"/>
        <d v="2017-11-22T00:00:00"/>
        <d v="2017-11-17T00:00:00"/>
        <d v="2017-11-16T00:00:00"/>
        <d v="2017-11-14T00:00:00"/>
        <d v="2017-11-10T00:00:00"/>
        <d v="2017-11-07T00:00:00"/>
        <d v="2017-11-03T00:00:00"/>
        <d v="2017-11-02T00:00:00"/>
        <d v="2017-10-27T00:00:00"/>
        <d v="2017-10-24T00:00:00"/>
        <d v="2017-10-23T00:00:00"/>
        <d v="2017-10-20T00:00:00"/>
        <d v="2017-10-19T00:00:00"/>
        <d v="2017-10-18T00:00:00"/>
        <d v="2017-10-13T00:00:00"/>
      </sharedItems>
    </cacheField>
    <cacheField name="Количество_net" numFmtId="0">
      <sharedItems containsSemiMixedTypes="0" containsString="0" containsNumber="1" containsInteger="1" minValue="-2250" maxValue="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x v="0"/>
    <n v="0"/>
  </r>
  <r>
    <x v="1"/>
    <n v="-120"/>
  </r>
  <r>
    <x v="2"/>
    <n v="-370"/>
  </r>
  <r>
    <x v="3"/>
    <n v="340"/>
  </r>
  <r>
    <x v="4"/>
    <n v="0"/>
  </r>
  <r>
    <x v="5"/>
    <n v="280"/>
  </r>
  <r>
    <x v="5"/>
    <n v="260"/>
  </r>
  <r>
    <x v="5"/>
    <n v="-160"/>
  </r>
  <r>
    <x v="5"/>
    <n v="-410"/>
  </r>
  <r>
    <x v="6"/>
    <n v="-1100"/>
  </r>
  <r>
    <x v="7"/>
    <n v="440"/>
  </r>
  <r>
    <x v="8"/>
    <n v="360"/>
  </r>
  <r>
    <x v="8"/>
    <n v="-650"/>
  </r>
  <r>
    <x v="9"/>
    <n v="380"/>
  </r>
  <r>
    <x v="10"/>
    <n v="520"/>
  </r>
  <r>
    <x v="10"/>
    <n v="130"/>
  </r>
  <r>
    <x v="10"/>
    <n v="110"/>
  </r>
  <r>
    <x v="10"/>
    <n v="-120"/>
  </r>
  <r>
    <x v="11"/>
    <n v="-400"/>
  </r>
  <r>
    <x v="11"/>
    <n v="-1000"/>
  </r>
  <r>
    <x v="12"/>
    <n v="750"/>
  </r>
  <r>
    <x v="12"/>
    <n v="100"/>
  </r>
  <r>
    <x v="13"/>
    <n v="-60"/>
  </r>
  <r>
    <x v="14"/>
    <n v="380"/>
  </r>
  <r>
    <x v="15"/>
    <n v="740"/>
  </r>
  <r>
    <x v="15"/>
    <n v="-510"/>
  </r>
  <r>
    <x v="16"/>
    <n v="-500"/>
  </r>
  <r>
    <x v="17"/>
    <n v="590"/>
  </r>
  <r>
    <x v="17"/>
    <n v="-420"/>
  </r>
  <r>
    <x v="18"/>
    <n v="260"/>
  </r>
  <r>
    <x v="19"/>
    <n v="170"/>
  </r>
  <r>
    <x v="20"/>
    <n v="-100"/>
  </r>
  <r>
    <x v="20"/>
    <n v="-250"/>
  </r>
  <r>
    <x v="21"/>
    <n v="-390"/>
  </r>
  <r>
    <x v="22"/>
    <n v="100"/>
  </r>
  <r>
    <x v="23"/>
    <n v="350"/>
  </r>
  <r>
    <x v="23"/>
    <n v="-530"/>
  </r>
  <r>
    <x v="24"/>
    <n v="200"/>
  </r>
  <r>
    <x v="25"/>
    <n v="410"/>
  </r>
  <r>
    <x v="26"/>
    <n v="-540"/>
  </r>
  <r>
    <x v="27"/>
    <n v="-500"/>
  </r>
  <r>
    <x v="28"/>
    <n v="690"/>
  </r>
  <r>
    <x v="28"/>
    <n v="-1260"/>
  </r>
  <r>
    <x v="29"/>
    <n v="720"/>
  </r>
  <r>
    <x v="29"/>
    <n v="-380"/>
  </r>
  <r>
    <x v="30"/>
    <n v="570"/>
  </r>
  <r>
    <x v="31"/>
    <n v="600"/>
  </r>
  <r>
    <x v="31"/>
    <n v="-250"/>
  </r>
  <r>
    <x v="32"/>
    <n v="-410"/>
  </r>
  <r>
    <x v="33"/>
    <n v="450"/>
  </r>
  <r>
    <x v="34"/>
    <n v="290"/>
  </r>
  <r>
    <x v="35"/>
    <n v="-300"/>
  </r>
  <r>
    <x v="36"/>
    <n v="-130"/>
  </r>
  <r>
    <x v="36"/>
    <n v="-420"/>
  </r>
  <r>
    <x v="37"/>
    <n v="630"/>
  </r>
  <r>
    <x v="38"/>
    <n v="520"/>
  </r>
  <r>
    <x v="38"/>
    <n v="-110"/>
  </r>
  <r>
    <x v="39"/>
    <n v="-70"/>
  </r>
  <r>
    <x v="39"/>
    <n v="-170"/>
  </r>
  <r>
    <x v="40"/>
    <n v="530"/>
  </r>
  <r>
    <x v="40"/>
    <n v="-340"/>
  </r>
  <r>
    <x v="41"/>
    <n v="-170"/>
  </r>
  <r>
    <x v="42"/>
    <n v="-70"/>
  </r>
  <r>
    <x v="43"/>
    <n v="-280"/>
  </r>
  <r>
    <x v="44"/>
    <n v="110"/>
  </r>
  <r>
    <x v="45"/>
    <n v="-790"/>
  </r>
  <r>
    <x v="46"/>
    <n v="730"/>
  </r>
  <r>
    <x v="46"/>
    <n v="390"/>
  </r>
  <r>
    <x v="47"/>
    <n v="-390"/>
  </r>
  <r>
    <x v="48"/>
    <n v="510"/>
  </r>
  <r>
    <x v="49"/>
    <n v="180"/>
  </r>
  <r>
    <x v="49"/>
    <n v="90"/>
  </r>
  <r>
    <x v="49"/>
    <n v="-450"/>
  </r>
  <r>
    <x v="49"/>
    <n v="-480"/>
  </r>
  <r>
    <x v="50"/>
    <n v="510"/>
  </r>
  <r>
    <x v="51"/>
    <n v="-170"/>
  </r>
  <r>
    <x v="51"/>
    <n v="-480"/>
  </r>
  <r>
    <x v="52"/>
    <n v="510"/>
  </r>
  <r>
    <x v="52"/>
    <n v="-210"/>
  </r>
  <r>
    <x v="53"/>
    <n v="-400"/>
  </r>
  <r>
    <x v="54"/>
    <n v="-220"/>
  </r>
  <r>
    <x v="55"/>
    <n v="110"/>
  </r>
  <r>
    <x v="56"/>
    <n v="390"/>
  </r>
  <r>
    <x v="57"/>
    <n v="680"/>
  </r>
  <r>
    <x v="57"/>
    <n v="-640"/>
  </r>
  <r>
    <x v="58"/>
    <n v="340"/>
  </r>
  <r>
    <x v="58"/>
    <n v="50"/>
  </r>
  <r>
    <x v="59"/>
    <n v="-130"/>
  </r>
  <r>
    <x v="60"/>
    <n v="-970"/>
  </r>
  <r>
    <x v="61"/>
    <n v="150"/>
  </r>
  <r>
    <x v="62"/>
    <n v="0"/>
  </r>
  <r>
    <x v="63"/>
    <n v="170"/>
  </r>
  <r>
    <x v="64"/>
    <n v="300"/>
  </r>
  <r>
    <x v="65"/>
    <n v="520"/>
  </r>
  <r>
    <x v="66"/>
    <n v="-180"/>
  </r>
  <r>
    <x v="66"/>
    <n v="-460"/>
  </r>
  <r>
    <x v="67"/>
    <n v="-220"/>
  </r>
  <r>
    <x v="68"/>
    <n v="690"/>
  </r>
  <r>
    <x v="69"/>
    <n v="280"/>
  </r>
  <r>
    <x v="70"/>
    <n v="670"/>
  </r>
  <r>
    <x v="70"/>
    <n v="-450"/>
  </r>
  <r>
    <x v="70"/>
    <n v="-580"/>
  </r>
  <r>
    <x v="71"/>
    <n v="120"/>
  </r>
  <r>
    <x v="72"/>
    <n v="220"/>
  </r>
  <r>
    <x v="72"/>
    <n v="-1360"/>
  </r>
  <r>
    <x v="73"/>
    <n v="500"/>
  </r>
  <r>
    <x v="74"/>
    <n v="380"/>
  </r>
  <r>
    <x v="74"/>
    <n v="330"/>
  </r>
  <r>
    <x v="75"/>
    <n v="-560"/>
  </r>
  <r>
    <x v="76"/>
    <n v="540"/>
  </r>
  <r>
    <x v="76"/>
    <n v="150"/>
  </r>
  <r>
    <x v="77"/>
    <n v="-10"/>
  </r>
  <r>
    <x v="78"/>
    <n v="570"/>
  </r>
  <r>
    <x v="78"/>
    <n v="-430"/>
  </r>
  <r>
    <x v="79"/>
    <n v="-2250"/>
  </r>
  <r>
    <x v="80"/>
    <n v="380"/>
  </r>
  <r>
    <x v="81"/>
    <n v="750"/>
  </r>
  <r>
    <x v="82"/>
    <n v="640"/>
  </r>
  <r>
    <x v="82"/>
    <n v="10"/>
  </r>
  <r>
    <x v="83"/>
    <n v="400"/>
  </r>
  <r>
    <x v="84"/>
    <n v="-290"/>
  </r>
  <r>
    <x v="85"/>
    <n v="250"/>
  </r>
  <r>
    <x v="85"/>
    <n v="-160"/>
  </r>
  <r>
    <x v="85"/>
    <n v="-610"/>
  </r>
  <r>
    <x v="86"/>
    <n v="320"/>
  </r>
  <r>
    <x v="87"/>
    <n v="330"/>
  </r>
  <r>
    <x v="87"/>
    <n v="-940"/>
  </r>
  <r>
    <x v="88"/>
    <n v="720"/>
  </r>
  <r>
    <x v="89"/>
    <n v="120"/>
  </r>
  <r>
    <x v="89"/>
    <n v="40"/>
  </r>
  <r>
    <x v="90"/>
    <n v="-200"/>
  </r>
  <r>
    <x v="91"/>
    <n v="-560"/>
  </r>
  <r>
    <x v="92"/>
    <n v="510"/>
  </r>
  <r>
    <x v="92"/>
    <n v="-290"/>
  </r>
  <r>
    <x v="93"/>
    <n v="290"/>
  </r>
  <r>
    <x v="94"/>
    <n v="-150"/>
  </r>
  <r>
    <x v="95"/>
    <n v="160"/>
  </r>
  <r>
    <x v="96"/>
    <n v="-130"/>
  </r>
  <r>
    <x v="97"/>
    <n v="370"/>
  </r>
  <r>
    <x v="97"/>
    <n v="-250"/>
  </r>
  <r>
    <x v="98"/>
    <n v="130"/>
  </r>
  <r>
    <x v="99"/>
    <n v="-540"/>
  </r>
  <r>
    <x v="100"/>
    <n v="-80"/>
  </r>
  <r>
    <x v="101"/>
    <n v="540"/>
  </r>
  <r>
    <x v="102"/>
    <n v="330"/>
  </r>
  <r>
    <x v="103"/>
    <n v="-130"/>
  </r>
  <r>
    <x v="103"/>
    <n v="-630"/>
  </r>
  <r>
    <x v="104"/>
    <n v="-70"/>
  </r>
  <r>
    <x v="105"/>
    <n v="730"/>
  </r>
  <r>
    <x v="105"/>
    <n v="-220"/>
  </r>
  <r>
    <x v="106"/>
    <n v="690"/>
  </r>
  <r>
    <x v="106"/>
    <n v="-1140"/>
  </r>
  <r>
    <x v="107"/>
    <n v="80"/>
  </r>
  <r>
    <x v="107"/>
    <n v="-190"/>
  </r>
  <r>
    <x v="108"/>
    <n v="-160"/>
  </r>
  <r>
    <x v="109"/>
    <n v="370"/>
  </r>
  <r>
    <x v="110"/>
    <n v="610"/>
  </r>
  <r>
    <x v="111"/>
    <n v="280"/>
  </r>
  <r>
    <x v="111"/>
    <n v="-300"/>
  </r>
  <r>
    <x v="111"/>
    <n v="-510"/>
  </r>
  <r>
    <x v="111"/>
    <n v="-1020"/>
  </r>
  <r>
    <x v="112"/>
    <n v="700"/>
  </r>
  <r>
    <x v="112"/>
    <n v="220"/>
  </r>
  <r>
    <x v="113"/>
    <n v="690"/>
  </r>
  <r>
    <x v="114"/>
    <n v="-130"/>
  </r>
  <r>
    <x v="115"/>
    <n v="450"/>
  </r>
  <r>
    <x v="115"/>
    <n v="380"/>
  </r>
  <r>
    <x v="115"/>
    <n v="-780"/>
  </r>
  <r>
    <x v="116"/>
    <n v="-1520"/>
  </r>
  <r>
    <x v="117"/>
    <n v="460"/>
  </r>
  <r>
    <x v="117"/>
    <n v="-400"/>
  </r>
  <r>
    <x v="118"/>
    <n v="310"/>
  </r>
  <r>
    <x v="119"/>
    <n v="110"/>
  </r>
  <r>
    <x v="120"/>
    <n v="630"/>
  </r>
  <r>
    <x v="121"/>
    <n v="170"/>
  </r>
  <r>
    <x v="121"/>
    <n v="0"/>
  </r>
  <r>
    <x v="122"/>
    <n v="490"/>
  </r>
  <r>
    <x v="122"/>
    <n v="-70"/>
  </r>
  <r>
    <x v="123"/>
    <n v="-610"/>
  </r>
  <r>
    <x v="124"/>
    <n v="580"/>
  </r>
  <r>
    <x v="125"/>
    <n v="-1280"/>
  </r>
  <r>
    <x v="126"/>
    <n v="-790"/>
  </r>
  <r>
    <x v="127"/>
    <n v="750"/>
  </r>
  <r>
    <x v="127"/>
    <n v="730"/>
  </r>
  <r>
    <x v="128"/>
    <n v="690"/>
  </r>
  <r>
    <x v="128"/>
    <n v="-160"/>
  </r>
  <r>
    <x v="128"/>
    <n v="-660"/>
  </r>
  <r>
    <x v="129"/>
    <n v="570"/>
  </r>
  <r>
    <x v="130"/>
    <n v="-340"/>
  </r>
  <r>
    <x v="130"/>
    <n v="-340"/>
  </r>
  <r>
    <x v="131"/>
    <n v="-40"/>
  </r>
  <r>
    <x v="132"/>
    <n v="-140"/>
  </r>
  <r>
    <x v="133"/>
    <n v="-460"/>
  </r>
  <r>
    <x v="134"/>
    <n v="580"/>
  </r>
  <r>
    <x v="135"/>
    <n v="570"/>
  </r>
  <r>
    <x v="135"/>
    <n v="-530"/>
  </r>
  <r>
    <x v="136"/>
    <n v="650"/>
  </r>
  <r>
    <x v="137"/>
    <n v="210"/>
  </r>
  <r>
    <x v="137"/>
    <n v="-1540"/>
  </r>
  <r>
    <x v="138"/>
    <n v="480"/>
  </r>
  <r>
    <x v="139"/>
    <n v="730"/>
  </r>
  <r>
    <x v="139"/>
    <n v="-720"/>
  </r>
  <r>
    <x v="140"/>
    <n v="580"/>
  </r>
  <r>
    <x v="141"/>
    <n v="80"/>
  </r>
  <r>
    <x v="142"/>
    <n v="-630"/>
  </r>
  <r>
    <x v="143"/>
    <n v="440"/>
  </r>
  <r>
    <x v="144"/>
    <n v="-80"/>
  </r>
  <r>
    <x v="145"/>
    <n v="280"/>
  </r>
  <r>
    <x v="146"/>
    <n v="-1180"/>
  </r>
  <r>
    <x v="147"/>
    <n v="750"/>
  </r>
  <r>
    <x v="148"/>
    <n v="670"/>
  </r>
  <r>
    <x v="148"/>
    <n v="530"/>
  </r>
  <r>
    <x v="148"/>
    <n v="410"/>
  </r>
  <r>
    <x v="148"/>
    <n v="-1750"/>
  </r>
  <r>
    <x v="149"/>
    <n v="20"/>
  </r>
  <r>
    <x v="150"/>
    <n v="540"/>
  </r>
  <r>
    <x v="150"/>
    <n v="520"/>
  </r>
  <r>
    <x v="150"/>
    <n v="-680"/>
  </r>
  <r>
    <x v="151"/>
    <n v="-330"/>
  </r>
  <r>
    <x v="152"/>
    <n v="680"/>
  </r>
  <r>
    <x v="153"/>
    <n v="-160"/>
  </r>
  <r>
    <x v="153"/>
    <n v="-520"/>
  </r>
  <r>
    <x v="154"/>
    <n v="30"/>
  </r>
  <r>
    <x v="155"/>
    <n v="400"/>
  </r>
  <r>
    <x v="156"/>
    <n v="330"/>
  </r>
  <r>
    <x v="157"/>
    <n v="-660"/>
  </r>
  <r>
    <x v="158"/>
    <n v="550"/>
  </r>
  <r>
    <x v="159"/>
    <n v="-230"/>
  </r>
  <r>
    <x v="160"/>
    <n v="-280"/>
  </r>
  <r>
    <x v="161"/>
    <n v="140"/>
  </r>
  <r>
    <x v="162"/>
    <n v="140"/>
  </r>
  <r>
    <x v="163"/>
    <n v="-360"/>
  </r>
  <r>
    <x v="164"/>
    <n v="220"/>
  </r>
  <r>
    <x v="165"/>
    <n v="-160"/>
  </r>
  <r>
    <x v="166"/>
    <n v="730"/>
  </r>
  <r>
    <x v="166"/>
    <n v="-140"/>
  </r>
  <r>
    <x v="167"/>
    <n v="-310"/>
  </r>
  <r>
    <x v="167"/>
    <n v="-630"/>
  </r>
  <r>
    <x v="168"/>
    <n v="660"/>
  </r>
  <r>
    <x v="169"/>
    <n v="510"/>
  </r>
  <r>
    <x v="170"/>
    <n v="-1120"/>
  </r>
  <r>
    <x v="171"/>
    <n v="670"/>
  </r>
  <r>
    <x v="172"/>
    <n v="0"/>
  </r>
  <r>
    <x v="173"/>
    <n v="370"/>
  </r>
  <r>
    <x v="174"/>
    <n v="10"/>
  </r>
  <r>
    <x v="175"/>
    <n v="550"/>
  </r>
  <r>
    <x v="175"/>
    <n v="-20"/>
  </r>
  <r>
    <x v="175"/>
    <n v="-570"/>
  </r>
  <r>
    <x v="176"/>
    <n v="120"/>
  </r>
  <r>
    <x v="176"/>
    <n v="-600"/>
  </r>
  <r>
    <x v="177"/>
    <n v="220"/>
  </r>
  <r>
    <x v="178"/>
    <n v="380"/>
  </r>
  <r>
    <x v="178"/>
    <n v="-780"/>
  </r>
  <r>
    <x v="179"/>
    <n v="-300"/>
  </r>
  <r>
    <x v="180"/>
    <n v="40"/>
  </r>
  <r>
    <x v="181"/>
    <n v="570"/>
  </r>
  <r>
    <x v="182"/>
    <n v="300"/>
  </r>
  <r>
    <x v="183"/>
    <n v="130"/>
  </r>
  <r>
    <x v="184"/>
    <n v="-40"/>
  </r>
  <r>
    <x v="185"/>
    <n v="-350"/>
  </r>
  <r>
    <x v="186"/>
    <n v="-410"/>
  </r>
  <r>
    <x v="187"/>
    <n v="650"/>
  </r>
  <r>
    <x v="188"/>
    <n v="510"/>
  </r>
  <r>
    <x v="188"/>
    <n v="-1020"/>
  </r>
  <r>
    <x v="189"/>
    <n v="590"/>
  </r>
  <r>
    <x v="189"/>
    <n v="-20"/>
  </r>
  <r>
    <x v="190"/>
    <n v="120"/>
  </r>
  <r>
    <x v="190"/>
    <n v="-600"/>
  </r>
  <r>
    <x v="191"/>
    <n v="450"/>
  </r>
  <r>
    <x v="192"/>
    <n v="-500"/>
  </r>
  <r>
    <x v="193"/>
    <n v="560"/>
  </r>
  <r>
    <x v="193"/>
    <n v="0"/>
  </r>
  <r>
    <x v="194"/>
    <n v="-460"/>
  </r>
  <r>
    <x v="195"/>
    <n v="-310"/>
  </r>
  <r>
    <x v="196"/>
    <n v="450"/>
  </r>
  <r>
    <x v="196"/>
    <n v="-610"/>
  </r>
  <r>
    <x v="197"/>
    <n v="540"/>
  </r>
  <r>
    <x v="198"/>
    <n v="360"/>
  </r>
  <r>
    <x v="198"/>
    <n v="-310"/>
  </r>
  <r>
    <x v="199"/>
    <n v="680"/>
  </r>
  <r>
    <x v="199"/>
    <n v="-310"/>
  </r>
  <r>
    <x v="200"/>
    <n v="-390"/>
  </r>
  <r>
    <x v="200"/>
    <n v="-690"/>
  </r>
  <r>
    <x v="201"/>
    <n v="490"/>
  </r>
  <r>
    <x v="201"/>
    <n v="420"/>
  </r>
  <r>
    <x v="202"/>
    <n v="-270"/>
  </r>
  <r>
    <x v="203"/>
    <n v="230"/>
  </r>
  <r>
    <x v="204"/>
    <n v="-110"/>
  </r>
  <r>
    <x v="205"/>
    <n v="50"/>
  </r>
  <r>
    <x v="206"/>
    <n v="250"/>
  </r>
  <r>
    <x v="207"/>
    <n v="-590"/>
  </r>
  <r>
    <x v="207"/>
    <n v="-970"/>
  </r>
  <r>
    <x v="208"/>
    <n v="730"/>
  </r>
  <r>
    <x v="208"/>
    <n v="460"/>
  </r>
  <r>
    <x v="208"/>
    <n v="-1420"/>
  </r>
  <r>
    <x v="209"/>
    <n v="720"/>
  </r>
  <r>
    <x v="210"/>
    <n v="580"/>
  </r>
  <r>
    <x v="211"/>
    <n v="-310"/>
  </r>
  <r>
    <x v="212"/>
    <n v="290"/>
  </r>
  <r>
    <x v="212"/>
    <n v="-190"/>
  </r>
  <r>
    <x v="213"/>
    <n v="570"/>
  </r>
  <r>
    <x v="214"/>
    <n v="280"/>
  </r>
  <r>
    <x v="214"/>
    <n v="-90"/>
  </r>
  <r>
    <x v="215"/>
    <n v="-1190"/>
  </r>
  <r>
    <x v="216"/>
    <n v="610"/>
  </r>
  <r>
    <x v="216"/>
    <n v="-180"/>
  </r>
  <r>
    <x v="216"/>
    <n v="-340"/>
  </r>
  <r>
    <x v="217"/>
    <n v="660"/>
  </r>
  <r>
    <x v="217"/>
    <n v="-780"/>
  </r>
  <r>
    <x v="218"/>
    <n v="170"/>
  </r>
  <r>
    <x v="219"/>
    <n v="750"/>
  </r>
  <r>
    <x v="220"/>
    <n v="-710"/>
  </r>
  <r>
    <x v="221"/>
    <n v="610"/>
  </r>
  <r>
    <x v="221"/>
    <n v="-1320"/>
  </r>
  <r>
    <x v="222"/>
    <n v="240"/>
  </r>
  <r>
    <x v="222"/>
    <n v="-970"/>
  </r>
  <r>
    <x v="223"/>
    <n v="690"/>
  </r>
  <r>
    <x v="224"/>
    <n v="610"/>
  </r>
  <r>
    <x v="225"/>
    <n v="410"/>
  </r>
  <r>
    <x v="226"/>
    <n v="-180"/>
  </r>
  <r>
    <x v="227"/>
    <n v="590"/>
  </r>
  <r>
    <x v="227"/>
    <n v="130"/>
  </r>
  <r>
    <x v="228"/>
    <n v="-340"/>
  </r>
  <r>
    <x v="229"/>
    <n v="370"/>
  </r>
  <r>
    <x v="230"/>
    <n v="80"/>
  </r>
  <r>
    <x v="230"/>
    <n v="-720"/>
  </r>
  <r>
    <x v="231"/>
    <n v="80"/>
  </r>
  <r>
    <x v="232"/>
    <n v="540"/>
  </r>
  <r>
    <x v="232"/>
    <n v="270"/>
  </r>
  <r>
    <x v="232"/>
    <n v="0"/>
  </r>
  <r>
    <x v="232"/>
    <n v="-830"/>
  </r>
  <r>
    <x v="233"/>
    <n v="540"/>
  </r>
  <r>
    <x v="234"/>
    <n v="-20"/>
  </r>
  <r>
    <x v="235"/>
    <n v="50"/>
  </r>
  <r>
    <x v="236"/>
    <n v="220"/>
  </r>
  <r>
    <x v="236"/>
    <n v="-1120"/>
  </r>
  <r>
    <x v="237"/>
    <n v="750"/>
  </r>
  <r>
    <x v="237"/>
    <n v="530"/>
  </r>
  <r>
    <x v="237"/>
    <n v="-430"/>
  </r>
  <r>
    <x v="238"/>
    <n v="60"/>
  </r>
  <r>
    <x v="239"/>
    <n v="-1300"/>
  </r>
  <r>
    <x v="240"/>
    <n v="640"/>
  </r>
  <r>
    <x v="241"/>
    <n v="400"/>
  </r>
  <r>
    <x v="242"/>
    <n v="0"/>
  </r>
  <r>
    <x v="243"/>
    <n v="-1060"/>
  </r>
  <r>
    <x v="244"/>
    <n v="690"/>
  </r>
  <r>
    <x v="245"/>
    <n v="80"/>
  </r>
  <r>
    <x v="246"/>
    <n v="640"/>
  </r>
  <r>
    <x v="246"/>
    <n v="610"/>
  </r>
  <r>
    <x v="246"/>
    <n v="-1250"/>
  </r>
  <r>
    <x v="247"/>
    <n v="500"/>
  </r>
  <r>
    <x v="248"/>
    <n v="-580"/>
  </r>
  <r>
    <x v="249"/>
    <n v="350"/>
  </r>
  <r>
    <x v="249"/>
    <n v="270"/>
  </r>
  <r>
    <x v="249"/>
    <n v="80"/>
  </r>
  <r>
    <x v="250"/>
    <n v="-300"/>
  </r>
  <r>
    <x v="251"/>
    <n v="110"/>
  </r>
  <r>
    <x v="252"/>
    <n v="310"/>
  </r>
  <r>
    <x v="253"/>
    <n v="-490"/>
  </r>
  <r>
    <x v="254"/>
    <n v="340"/>
  </r>
  <r>
    <x v="255"/>
    <n v="-1320"/>
  </r>
  <r>
    <x v="256"/>
    <n v="530"/>
  </r>
  <r>
    <x v="256"/>
    <n v="460"/>
  </r>
  <r>
    <x v="256"/>
    <n v="160"/>
  </r>
  <r>
    <x v="257"/>
    <n v="190"/>
  </r>
  <r>
    <x v="258"/>
    <n v="-1070"/>
  </r>
  <r>
    <x v="259"/>
    <n v="610"/>
  </r>
  <r>
    <x v="260"/>
    <n v="530"/>
  </r>
  <r>
    <x v="261"/>
    <n v="440"/>
  </r>
  <r>
    <x v="261"/>
    <n v="-600"/>
  </r>
  <r>
    <x v="262"/>
    <n v="60"/>
  </r>
  <r>
    <x v="263"/>
    <n v="-100"/>
  </r>
  <r>
    <x v="263"/>
    <n v="-810"/>
  </r>
  <r>
    <x v="264"/>
    <n v="690"/>
  </r>
  <r>
    <x v="264"/>
    <n v="-1370"/>
  </r>
  <r>
    <x v="265"/>
    <n v="540"/>
  </r>
  <r>
    <x v="265"/>
    <n v="360"/>
  </r>
  <r>
    <x v="266"/>
    <n v="-10"/>
  </r>
  <r>
    <x v="267"/>
    <n v="710"/>
  </r>
  <r>
    <x v="267"/>
    <n v="-100"/>
  </r>
  <r>
    <x v="268"/>
    <n v="-600"/>
  </r>
  <r>
    <x v="269"/>
    <n v="170"/>
  </r>
  <r>
    <x v="270"/>
    <n v="490"/>
  </r>
  <r>
    <x v="270"/>
    <n v="210"/>
  </r>
  <r>
    <x v="270"/>
    <n v="-610"/>
  </r>
  <r>
    <x v="271"/>
    <n v="440"/>
  </r>
  <r>
    <x v="272"/>
    <n v="-380"/>
  </r>
  <r>
    <x v="273"/>
    <n v="-410"/>
  </r>
  <r>
    <x v="274"/>
    <n v="-170"/>
  </r>
  <r>
    <x v="275"/>
    <n v="600"/>
  </r>
  <r>
    <x v="275"/>
    <n v="400"/>
  </r>
  <r>
    <x v="276"/>
    <n v="-1010"/>
  </r>
  <r>
    <x v="277"/>
    <n v="310"/>
  </r>
  <r>
    <x v="278"/>
    <n v="450"/>
  </r>
  <r>
    <x v="279"/>
    <n v="360"/>
  </r>
  <r>
    <x v="279"/>
    <n v="-550"/>
  </r>
  <r>
    <x v="280"/>
    <n v="680"/>
  </r>
  <r>
    <x v="280"/>
    <n v="-770"/>
  </r>
  <r>
    <x v="281"/>
    <n v="-400"/>
  </r>
  <r>
    <x v="282"/>
    <n v="380"/>
  </r>
  <r>
    <x v="283"/>
    <n v="90"/>
  </r>
  <r>
    <x v="283"/>
    <n v="-40"/>
  </r>
  <r>
    <x v="284"/>
    <n v="280"/>
  </r>
  <r>
    <x v="284"/>
    <n v="-660"/>
  </r>
  <r>
    <x v="285"/>
    <n v="420"/>
  </r>
  <r>
    <x v="285"/>
    <n v="-330"/>
  </r>
  <r>
    <x v="286"/>
    <n v="530"/>
  </r>
  <r>
    <x v="286"/>
    <n v="360"/>
  </r>
  <r>
    <x v="287"/>
    <n v="-310"/>
  </r>
  <r>
    <x v="288"/>
    <n v="-2130"/>
  </r>
  <r>
    <x v="289"/>
    <n v="740"/>
  </r>
  <r>
    <x v="289"/>
    <n v="180"/>
  </r>
  <r>
    <x v="290"/>
    <n v="60"/>
  </r>
  <r>
    <x v="291"/>
    <n v="470"/>
  </r>
  <r>
    <x v="292"/>
    <n v="220"/>
  </r>
  <r>
    <x v="292"/>
    <n v="190"/>
  </r>
  <r>
    <x v="292"/>
    <n v="0"/>
  </r>
  <r>
    <x v="292"/>
    <n v="-50"/>
  </r>
  <r>
    <x v="293"/>
    <n v="380"/>
  </r>
  <r>
    <x v="294"/>
    <n v="-1680"/>
  </r>
  <r>
    <x v="295"/>
    <n v="640"/>
  </r>
  <r>
    <x v="295"/>
    <n v="640"/>
  </r>
  <r>
    <x v="296"/>
    <n v="570"/>
  </r>
  <r>
    <x v="296"/>
    <n v="-1000"/>
  </r>
  <r>
    <x v="297"/>
    <n v="590"/>
  </r>
  <r>
    <x v="297"/>
    <n v="-60"/>
  </r>
  <r>
    <x v="298"/>
    <n v="-40"/>
  </r>
  <r>
    <x v="299"/>
    <n v="-320"/>
  </r>
  <r>
    <x v="300"/>
    <n v="590"/>
  </r>
  <r>
    <x v="300"/>
    <n v="290"/>
  </r>
  <r>
    <x v="300"/>
    <n v="130"/>
  </r>
  <r>
    <x v="300"/>
    <n v="-240"/>
  </r>
  <r>
    <x v="301"/>
    <n v="-380"/>
  </r>
  <r>
    <x v="302"/>
    <n v="420"/>
  </r>
  <r>
    <x v="302"/>
    <n v="-710"/>
  </r>
  <r>
    <x v="303"/>
    <n v="580"/>
  </r>
  <r>
    <x v="303"/>
    <n v="-290"/>
  </r>
  <r>
    <x v="304"/>
    <n v="-40"/>
  </r>
  <r>
    <x v="304"/>
    <n v="-120"/>
  </r>
  <r>
    <x v="305"/>
    <n v="500"/>
  </r>
  <r>
    <x v="306"/>
    <n v="-500"/>
  </r>
  <r>
    <x v="307"/>
    <n v="320"/>
  </r>
  <r>
    <x v="307"/>
    <n v="110"/>
  </r>
  <r>
    <x v="307"/>
    <n v="-230"/>
  </r>
  <r>
    <x v="308"/>
    <n v="570"/>
  </r>
  <r>
    <x v="308"/>
    <n v="200"/>
  </r>
  <r>
    <x v="308"/>
    <n v="-1000"/>
  </r>
  <r>
    <x v="309"/>
    <n v="230"/>
  </r>
  <r>
    <x v="309"/>
    <n v="-660"/>
  </r>
  <r>
    <x v="310"/>
    <n v="600"/>
  </r>
  <r>
    <x v="310"/>
    <n v="360"/>
  </r>
  <r>
    <x v="311"/>
    <n v="-90"/>
  </r>
  <r>
    <x v="312"/>
    <n v="80"/>
  </r>
  <r>
    <x v="313"/>
    <n v="30"/>
  </r>
  <r>
    <x v="314"/>
    <n v="-220"/>
  </r>
  <r>
    <x v="315"/>
    <n v="350"/>
  </r>
  <r>
    <x v="315"/>
    <n v="-390"/>
  </r>
  <r>
    <x v="316"/>
    <n v="450"/>
  </r>
  <r>
    <x v="317"/>
    <n v="-750"/>
  </r>
  <r>
    <x v="318"/>
    <n v="200"/>
  </r>
  <r>
    <x v="319"/>
    <n v="390"/>
  </r>
  <r>
    <x v="320"/>
    <n v="-290"/>
  </r>
  <r>
    <x v="321"/>
    <n v="360"/>
  </r>
  <r>
    <x v="321"/>
    <n v="50"/>
  </r>
  <r>
    <x v="321"/>
    <n v="50"/>
  </r>
  <r>
    <x v="322"/>
    <n v="-620"/>
  </r>
  <r>
    <x v="323"/>
    <n v="540"/>
  </r>
  <r>
    <x v="324"/>
    <n v="220"/>
  </r>
  <r>
    <x v="324"/>
    <n v="-170"/>
  </r>
  <r>
    <x v="324"/>
    <n v="-750"/>
  </r>
  <r>
    <x v="325"/>
    <n v="40"/>
  </r>
  <r>
    <x v="326"/>
    <n v="510"/>
  </r>
  <r>
    <x v="327"/>
    <n v="-640"/>
  </r>
  <r>
    <x v="328"/>
    <n v="410"/>
  </r>
  <r>
    <x v="329"/>
    <n v="-320"/>
  </r>
  <r>
    <x v="330"/>
    <n v="60"/>
  </r>
  <r>
    <x v="331"/>
    <n v="610"/>
  </r>
  <r>
    <x v="331"/>
    <n v="570"/>
  </r>
  <r>
    <x v="331"/>
    <n v="-30"/>
  </r>
  <r>
    <x v="331"/>
    <n v="-460"/>
  </r>
  <r>
    <x v="332"/>
    <n v="-520"/>
  </r>
  <r>
    <x v="333"/>
    <n v="-1110"/>
  </r>
  <r>
    <x v="334"/>
    <n v="740"/>
  </r>
  <r>
    <x v="335"/>
    <n v="550"/>
  </r>
  <r>
    <x v="336"/>
    <n v="330"/>
  </r>
  <r>
    <x v="336"/>
    <n v="-80"/>
  </r>
  <r>
    <x v="337"/>
    <n v="-920"/>
  </r>
  <r>
    <x v="338"/>
    <n v="-620"/>
  </r>
  <r>
    <x v="339"/>
    <n v="700"/>
  </r>
  <r>
    <x v="339"/>
    <n v="250"/>
  </r>
  <r>
    <x v="339"/>
    <n v="30"/>
  </r>
  <r>
    <x v="340"/>
    <n v="150"/>
  </r>
  <r>
    <x v="340"/>
    <n v="90"/>
  </r>
  <r>
    <x v="341"/>
    <n v="-330"/>
  </r>
  <r>
    <x v="341"/>
    <n v="-470"/>
  </r>
  <r>
    <x v="342"/>
    <n v="700"/>
  </r>
  <r>
    <x v="343"/>
    <n v="90"/>
  </r>
  <r>
    <x v="343"/>
    <n v="-100"/>
  </r>
  <r>
    <x v="344"/>
    <n v="410"/>
  </r>
  <r>
    <x v="344"/>
    <n v="-390"/>
  </r>
  <r>
    <x v="345"/>
    <n v="230"/>
  </r>
  <r>
    <x v="346"/>
    <n v="260"/>
  </r>
  <r>
    <x v="346"/>
    <n v="-490"/>
  </r>
  <r>
    <x v="346"/>
    <n v="-800"/>
  </r>
  <r>
    <x v="347"/>
    <n v="570"/>
  </r>
  <r>
    <x v="348"/>
    <n v="380"/>
  </r>
  <r>
    <x v="349"/>
    <n v="290"/>
  </r>
  <r>
    <x v="349"/>
    <n v="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AAE22-B300-414B-A1D1-B0D9BB78E38F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3:B354" firstHeaderRow="1" firstDataRow="1" firstDataCol="1"/>
  <pivotFields count="2">
    <pivotField axis="axisRow" compact="0" numFmtId="14" outline="0" showAll="0">
      <items count="351"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outline="0" showAll="0"/>
  </pivotFields>
  <rowFields count="1">
    <field x="0"/>
  </rowFields>
  <rowItems count="3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 t="grand">
      <x/>
    </i>
  </rowItems>
  <colItems count="1">
    <i/>
  </colItems>
  <dataFields count="1">
    <dataField name="Количество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7BAE98-FF3B-4C97-922E-C40F4C03B5C1}" autoFormatId="16" applyNumberFormats="0" applyBorderFormats="0" applyFontFormats="0" applyPatternFormats="0" applyAlignmentFormats="0" applyWidthHeightFormats="0">
  <queryTableRefresh nextId="26">
    <queryTableFields count="7">
      <queryTableField id="1" name="Купоны №" tableColumnId="1"/>
      <queryTableField id="2" name="Купоны Дата" tableColumnId="2"/>
      <queryTableField id="3" name="Купоны Ставка" tableColumnId="3"/>
      <queryTableField id="4" name="Купоны % от   Номинала" tableColumnId="4"/>
      <queryTableField id="5" name="Купоны Размер   (ден)" tableColumnId="5"/>
      <queryTableField id="6" name="Погашение % от   Номинала" tableColumnId="6"/>
      <queryTableField id="7" name="Погашение Размер   (ден)" tableColumnId="7"/>
    </queryTableFields>
    <queryTableDeletedFields count="18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Погашение"/>
      <deletedField name="Погашение2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Погашение"/>
      <deletedField name="Погашение2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7B06E-2FC9-4746-9E18-2FE81A8E3C59}" name="Таблица2" displayName="Таблица2" ref="A1:B509" totalsRowShown="0" headerRowDxfId="33" tableBorderDxfId="32">
  <autoFilter ref="A1:B509" xr:uid="{A6A7B06E-2FC9-4746-9E18-2FE81A8E3C59}"/>
  <sortState xmlns:xlrd2="http://schemas.microsoft.com/office/spreadsheetml/2017/richdata2" ref="A2:B509">
    <sortCondition descending="1" ref="A1:A509"/>
  </sortState>
  <tableColumns count="2">
    <tableColumn id="1" xr3:uid="{C506258C-7773-4272-AA8D-9D5436B30574}" name="Дата" dataDxfId="31"/>
    <tableColumn id="4" xr3:uid="{B44238B8-39D2-4118-B034-01528E2980CF}" name="Количество_net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8FD6E-3F70-457B-B2AE-07F4042A41CE}" name="Таблица1" displayName="Таблица1" ref="C3:L354" totalsRowCount="1" headerRowDxfId="27">
  <autoFilter ref="C3:L353" xr:uid="{10A8FD6E-3F70-457B-B2AE-07F4042A41CE}"/>
  <tableColumns count="10">
    <tableColumn id="1" xr3:uid="{1B598E3F-B79B-4F9C-871E-DF770D3AB406}" name="CLOSE " totalsRowLabel="0" totalsRowDxfId="26"/>
    <tableColumn id="2" xr3:uid="{9EED4938-64C7-42F7-B63E-24B1CB544588}" name="Дата купона" totalsRowLabel="0" dataDxfId="25" totalsRowDxfId="24">
      <calculatedColumnFormula>_xlfn.MAXIFS('Table 1'!$B$5:$B$11,'Table 1'!$B$5:$B$11,_xlfn.CONCAT("&lt;=",#REF!))</calculatedColumnFormula>
    </tableColumn>
    <tableColumn id="3" xr3:uid="{C3214C00-4932-4064-A08C-AFF9D6E224F7}" name="НКД" totalsRowLabel="0" dataDxfId="23" totalsRowDxfId="22">
      <calculatedColumnFormula>0.08*(A4-Таблица1[[#This Row],[Дата купона]])/365*100</calculatedColumnFormula>
    </tableColumn>
    <tableColumn id="5" xr3:uid="{C6FFF340-BFDE-49BC-B734-93595B14AB30}" name="Денежный поток" totalsRowFunction="custom" dataDxfId="21" totalsRowDxfId="20">
      <calculatedColumnFormula>-B4*(Таблица1[[#This Row],[CLOSE ]]+Таблица1[[#This Row],[НКД]])*$B$1/100</calculatedColumnFormula>
      <totalsRowFormula>SUM(F4:F352)</totalsRowFormula>
    </tableColumn>
    <tableColumn id="6" xr3:uid="{852B8425-D632-4901-95DC-B8E18214F857}" name="Открытая позиция" totalsRowFunction="custom" dataDxfId="19" totalsRowDxfId="18">
      <calculatedColumnFormula>SUM($B$4:B4)</calculatedColumnFormula>
      <totalsRowFormula>SUM(G4:G352)</totalsRowFormula>
    </tableColumn>
    <tableColumn id="8" xr3:uid="{F98F431C-BF3A-4DE9-B472-0BE0D3558F7C}" name="Выплата ДА или НЕТ" totalsRowFunction="custom" dataDxfId="17" totalsRowDxfId="16">
      <calculatedColumnFormula>IF((A4=Таблица1[[#This Row],[Дата купона]]),"ДА","НЕТ")</calculatedColumnFormula>
      <totalsRowFormula>SUM(H4:H352)</totalsRowFormula>
    </tableColumn>
    <tableColumn id="7" xr3:uid="{C12FBF0F-8D97-429F-99A9-19003B9DAA81}" name="Купонный доход" totalsRowFunction="custom" dataDxfId="15" totalsRowDxfId="14">
      <calculatedColumnFormula>IF(Таблица1[[#This Row],[Выплата ДА или НЕТ]]="ДА",Таблица1[[#This Row],[Открытая позиция]]*39.89,0)</calculatedColumnFormula>
      <totalsRowFormula>SUM(I4:I352)</totalsRowFormula>
    </tableColumn>
    <tableColumn id="9" xr3:uid="{FF48CABD-B426-4ACC-BC0D-74F3A08545CB}" name="ПОТОК" totalsRowFunction="custom" dataDxfId="13" totalsRowDxfId="12">
      <calculatedColumnFormula>Таблица1[[#This Row],[Купонный доход]]+Таблица1[[#This Row],[Денежный поток]]</calculatedColumnFormula>
      <totalsRowFormula>SUM(J4:J352)</totalsRowFormula>
    </tableColumn>
    <tableColumn id="10" xr3:uid="{62255E7A-74D8-43C4-BEB6-92452CED4545}" name="№" dataDxfId="11" totalsRowDxfId="10">
      <calculatedColumnFormula>A4-$A$4</calculatedColumnFormula>
    </tableColumn>
    <tableColumn id="11" xr3:uid="{8190812D-014C-42F6-BFB9-F83B21FE8A2D}" name="NPV" totalsRowFunction="custom" dataDxfId="9" totalsRowDxfId="8">
      <calculatedColumnFormula>Таблица1[[#This Row],[ПОТОК]]/($N$3+1)^(Таблица1[[#This Row],[№]]/365)</calculatedColumnFormula>
      <totalsRowFormula>SUM(L4:L352)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42000-61A9-4B8A-8633-8B68F53CE4B4}" name="Таблица4" displayName="Таблица4" ref="A1:D793" totalsRowShown="0">
  <autoFilter ref="A1:D793" xr:uid="{50042000-61A9-4B8A-8633-8B68F53CE4B4}"/>
  <tableColumns count="4">
    <tableColumn id="1" xr3:uid="{4E3B744B-3F95-4BCD-BF27-CD9778820253}" name="&lt;TICKER&gt;"/>
    <tableColumn id="3" xr3:uid="{AA346AD3-281B-47AC-BE45-07FBF44A913B}" name="&lt;DATE&gt;" dataDxfId="7"/>
    <tableColumn id="5" xr3:uid="{6550E2AD-55C3-45B9-BE15-751FF4E120BD}" name="&lt;CLOSE&gt;"/>
    <tableColumn id="6" xr3:uid="{F2E42D65-5DA7-4966-B076-F4F6EFB297FC}" name="&lt;VOL&gt;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A5FBCE-6F35-4725-AB11-B4F75000DE7F}" name="Table_1" displayName="Table_1" ref="A1:G11" tableType="queryTable" totalsRowShown="0">
  <autoFilter ref="A1:G11" xr:uid="{47A5FBCE-6F35-4725-AB11-B4F75000DE7F}"/>
  <tableColumns count="7">
    <tableColumn id="1" xr3:uid="{070644E7-0296-4D8E-B2C6-6EEF9E95D997}" uniqueName="1" name="Купоны №" queryTableFieldId="1" dataDxfId="6"/>
    <tableColumn id="2" xr3:uid="{A5FF2EBA-2A57-4881-BF83-05376ABF87ED}" uniqueName="2" name="Купоны Дата" queryTableFieldId="2" dataDxfId="5"/>
    <tableColumn id="3" xr3:uid="{9BACBFEB-5954-4C6C-AA33-854210E9ED96}" uniqueName="3" name="Купоны Ставка" queryTableFieldId="3" dataDxfId="4"/>
    <tableColumn id="4" xr3:uid="{EA114F16-053D-452E-B0A9-F363E5FDB19A}" uniqueName="4" name="Купоны % от   Номинала" queryTableFieldId="4" dataDxfId="3"/>
    <tableColumn id="5" xr3:uid="{4C53BFAA-C48F-4499-A717-B9DF578E149B}" uniqueName="5" name="Купоны Размер   (ден)" queryTableFieldId="5" dataDxfId="2"/>
    <tableColumn id="6" xr3:uid="{3D8FDE62-3AB6-4AEA-BC3E-BBCF15D0AD9A}" uniqueName="6" name="Погашение % от   Номинала" queryTableFieldId="6" dataDxfId="1"/>
    <tableColumn id="7" xr3:uid="{9FC89D42-FD96-45DE-9FEB-8D21E92D9482}" uniqueName="7" name="Погашение Размер   (ден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B33-599E-44EE-ADBA-9DD3A8C4F66B}">
  <dimension ref="A1:F509"/>
  <sheetViews>
    <sheetView workbookViewId="0">
      <selection activeCell="G8" sqref="G8"/>
    </sheetView>
  </sheetViews>
  <sheetFormatPr defaultColWidth="11" defaultRowHeight="15.5" x14ac:dyDescent="0.35"/>
  <cols>
    <col min="1" max="1" width="17" style="1" bestFit="1" customWidth="1"/>
    <col min="2" max="2" width="17.1640625" customWidth="1"/>
    <col min="3" max="3" width="11.83203125" customWidth="1"/>
    <col min="4" max="4" width="15.6640625" customWidth="1"/>
    <col min="5" max="5" width="13.5" customWidth="1"/>
    <col min="6" max="6" width="15.5" customWidth="1"/>
  </cols>
  <sheetData>
    <row r="1" spans="1:6" x14ac:dyDescent="0.35">
      <c r="A1" s="6" t="s">
        <v>0</v>
      </c>
      <c r="B1" s="2" t="s">
        <v>10</v>
      </c>
      <c r="D1" s="4" t="s">
        <v>1</v>
      </c>
      <c r="E1" s="4" t="s">
        <v>2</v>
      </c>
      <c r="F1" s="4" t="s">
        <v>10</v>
      </c>
    </row>
    <row r="2" spans="1:6" x14ac:dyDescent="0.35">
      <c r="A2" s="7">
        <v>44173</v>
      </c>
      <c r="B2">
        <v>0</v>
      </c>
      <c r="D2" s="3">
        <v>290</v>
      </c>
      <c r="E2" s="3" t="s">
        <v>3</v>
      </c>
      <c r="F2" s="3">
        <f>IF(E2="Покупка",D2,-D2)</f>
        <v>290</v>
      </c>
    </row>
    <row r="3" spans="1:6" x14ac:dyDescent="0.35">
      <c r="A3" s="7">
        <v>44124</v>
      </c>
      <c r="B3">
        <v>-120</v>
      </c>
      <c r="D3" s="3">
        <v>90</v>
      </c>
      <c r="E3" s="3" t="s">
        <v>3</v>
      </c>
      <c r="F3" s="3">
        <f t="shared" ref="F3:F66" si="0">IF(E3="Покупка",D3,-D3)</f>
        <v>90</v>
      </c>
    </row>
    <row r="4" spans="1:6" x14ac:dyDescent="0.35">
      <c r="A4" s="7">
        <v>44120</v>
      </c>
      <c r="B4">
        <v>-370</v>
      </c>
      <c r="D4" s="3">
        <v>380</v>
      </c>
      <c r="E4" s="3" t="s">
        <v>3</v>
      </c>
      <c r="F4" s="3">
        <f t="shared" si="0"/>
        <v>380</v>
      </c>
    </row>
    <row r="5" spans="1:6" x14ac:dyDescent="0.35">
      <c r="A5" s="7">
        <v>44118</v>
      </c>
      <c r="B5">
        <v>340</v>
      </c>
      <c r="D5" s="3">
        <v>570</v>
      </c>
      <c r="E5" s="3" t="s">
        <v>3</v>
      </c>
      <c r="F5" s="3">
        <f t="shared" si="0"/>
        <v>570</v>
      </c>
    </row>
    <row r="6" spans="1:6" x14ac:dyDescent="0.35">
      <c r="A6" s="7">
        <v>44113</v>
      </c>
      <c r="B6">
        <v>0</v>
      </c>
      <c r="D6" s="3">
        <v>490</v>
      </c>
      <c r="E6" s="3" t="s">
        <v>4</v>
      </c>
      <c r="F6" s="3">
        <f t="shared" si="0"/>
        <v>-490</v>
      </c>
    </row>
    <row r="7" spans="1:6" x14ac:dyDescent="0.35">
      <c r="A7" s="7">
        <v>44106</v>
      </c>
      <c r="B7">
        <v>280</v>
      </c>
      <c r="D7" s="3">
        <v>800</v>
      </c>
      <c r="E7" s="3" t="s">
        <v>4</v>
      </c>
      <c r="F7" s="3">
        <f t="shared" si="0"/>
        <v>-800</v>
      </c>
    </row>
    <row r="8" spans="1:6" x14ac:dyDescent="0.35">
      <c r="A8" s="7">
        <v>44106</v>
      </c>
      <c r="B8">
        <v>260</v>
      </c>
      <c r="D8" s="3">
        <v>260</v>
      </c>
      <c r="E8" s="3" t="s">
        <v>3</v>
      </c>
      <c r="F8" s="3">
        <f t="shared" si="0"/>
        <v>260</v>
      </c>
    </row>
    <row r="9" spans="1:6" x14ac:dyDescent="0.35">
      <c r="A9" s="7">
        <v>44106</v>
      </c>
      <c r="B9">
        <v>-160</v>
      </c>
      <c r="D9" s="3">
        <v>230</v>
      </c>
      <c r="E9" s="3" t="s">
        <v>3</v>
      </c>
      <c r="F9" s="3">
        <f t="shared" si="0"/>
        <v>230</v>
      </c>
    </row>
    <row r="10" spans="1:6" x14ac:dyDescent="0.35">
      <c r="A10" s="7">
        <v>44106</v>
      </c>
      <c r="B10">
        <v>-410</v>
      </c>
      <c r="D10" s="3">
        <v>410</v>
      </c>
      <c r="E10" s="3" t="s">
        <v>3</v>
      </c>
      <c r="F10" s="3">
        <f t="shared" si="0"/>
        <v>410</v>
      </c>
    </row>
    <row r="11" spans="1:6" x14ac:dyDescent="0.35">
      <c r="A11" s="7">
        <v>44099</v>
      </c>
      <c r="B11">
        <v>-1100</v>
      </c>
      <c r="D11" s="3">
        <v>390</v>
      </c>
      <c r="E11" s="3" t="s">
        <v>4</v>
      </c>
      <c r="F11" s="3">
        <f t="shared" si="0"/>
        <v>-390</v>
      </c>
    </row>
    <row r="12" spans="1:6" x14ac:dyDescent="0.35">
      <c r="A12" s="7">
        <v>44097</v>
      </c>
      <c r="B12">
        <v>440</v>
      </c>
      <c r="D12" s="3">
        <v>90</v>
      </c>
      <c r="E12" s="3" t="s">
        <v>3</v>
      </c>
      <c r="F12" s="3">
        <f t="shared" si="0"/>
        <v>90</v>
      </c>
    </row>
    <row r="13" spans="1:6" x14ac:dyDescent="0.35">
      <c r="A13" s="7">
        <v>44092</v>
      </c>
      <c r="B13">
        <v>360</v>
      </c>
      <c r="D13" s="3">
        <v>100</v>
      </c>
      <c r="E13" s="3" t="s">
        <v>4</v>
      </c>
      <c r="F13" s="3">
        <f t="shared" si="0"/>
        <v>-100</v>
      </c>
    </row>
    <row r="14" spans="1:6" x14ac:dyDescent="0.35">
      <c r="A14" s="7">
        <v>44092</v>
      </c>
      <c r="B14">
        <v>-650</v>
      </c>
      <c r="D14" s="3">
        <v>700</v>
      </c>
      <c r="E14" s="3" t="s">
        <v>3</v>
      </c>
      <c r="F14" s="3">
        <f t="shared" si="0"/>
        <v>700</v>
      </c>
    </row>
    <row r="15" spans="1:6" x14ac:dyDescent="0.35">
      <c r="A15" s="7">
        <v>44088</v>
      </c>
      <c r="B15">
        <v>380</v>
      </c>
      <c r="D15" s="3">
        <v>330</v>
      </c>
      <c r="E15" s="3" t="s">
        <v>4</v>
      </c>
      <c r="F15" s="3">
        <f t="shared" si="0"/>
        <v>-330</v>
      </c>
    </row>
    <row r="16" spans="1:6" x14ac:dyDescent="0.35">
      <c r="A16" s="7">
        <v>44078</v>
      </c>
      <c r="B16">
        <v>520</v>
      </c>
      <c r="D16" s="3">
        <v>470</v>
      </c>
      <c r="E16" s="3" t="s">
        <v>4</v>
      </c>
      <c r="F16" s="3">
        <f t="shared" si="0"/>
        <v>-470</v>
      </c>
    </row>
    <row r="17" spans="1:6" x14ac:dyDescent="0.35">
      <c r="A17" s="7">
        <v>44078</v>
      </c>
      <c r="B17">
        <v>130</v>
      </c>
      <c r="D17" s="3">
        <v>150</v>
      </c>
      <c r="E17" s="3" t="s">
        <v>3</v>
      </c>
      <c r="F17" s="3">
        <f t="shared" si="0"/>
        <v>150</v>
      </c>
    </row>
    <row r="18" spans="1:6" x14ac:dyDescent="0.35">
      <c r="A18" s="7">
        <v>44078</v>
      </c>
      <c r="B18">
        <v>110</v>
      </c>
      <c r="D18" s="3">
        <v>90</v>
      </c>
      <c r="E18" s="3" t="s">
        <v>3</v>
      </c>
      <c r="F18" s="3">
        <f t="shared" si="0"/>
        <v>90</v>
      </c>
    </row>
    <row r="19" spans="1:6" x14ac:dyDescent="0.35">
      <c r="A19" s="7">
        <v>44078</v>
      </c>
      <c r="B19">
        <v>-120</v>
      </c>
      <c r="D19" s="3">
        <v>30</v>
      </c>
      <c r="E19" s="3" t="s">
        <v>3</v>
      </c>
      <c r="F19" s="3">
        <f t="shared" si="0"/>
        <v>30</v>
      </c>
    </row>
    <row r="20" spans="1:6" x14ac:dyDescent="0.35">
      <c r="A20" s="7">
        <v>44077</v>
      </c>
      <c r="B20">
        <v>-400</v>
      </c>
      <c r="D20" s="3">
        <v>250</v>
      </c>
      <c r="E20" s="3" t="s">
        <v>3</v>
      </c>
      <c r="F20" s="3">
        <f t="shared" si="0"/>
        <v>250</v>
      </c>
    </row>
    <row r="21" spans="1:6" x14ac:dyDescent="0.35">
      <c r="A21" s="7">
        <v>44077</v>
      </c>
      <c r="B21">
        <v>-1000</v>
      </c>
      <c r="D21" s="3">
        <v>700</v>
      </c>
      <c r="E21" s="3" t="s">
        <v>3</v>
      </c>
      <c r="F21" s="3">
        <f t="shared" si="0"/>
        <v>700</v>
      </c>
    </row>
    <row r="22" spans="1:6" x14ac:dyDescent="0.35">
      <c r="A22" s="7">
        <v>44076</v>
      </c>
      <c r="B22">
        <v>750</v>
      </c>
      <c r="D22" s="3">
        <v>620</v>
      </c>
      <c r="E22" s="3" t="s">
        <v>4</v>
      </c>
      <c r="F22" s="3">
        <f t="shared" si="0"/>
        <v>-620</v>
      </c>
    </row>
    <row r="23" spans="1:6" x14ac:dyDescent="0.35">
      <c r="A23" s="7">
        <v>44076</v>
      </c>
      <c r="B23">
        <v>100</v>
      </c>
      <c r="D23" s="3">
        <v>920</v>
      </c>
      <c r="E23" s="3" t="s">
        <v>4</v>
      </c>
      <c r="F23" s="3">
        <f t="shared" si="0"/>
        <v>-920</v>
      </c>
    </row>
    <row r="24" spans="1:6" x14ac:dyDescent="0.35">
      <c r="A24" s="7">
        <v>44075</v>
      </c>
      <c r="B24">
        <v>-60</v>
      </c>
      <c r="D24" s="3">
        <v>80</v>
      </c>
      <c r="E24" s="3" t="s">
        <v>4</v>
      </c>
      <c r="F24" s="3">
        <f t="shared" si="0"/>
        <v>-80</v>
      </c>
    </row>
    <row r="25" spans="1:6" x14ac:dyDescent="0.35">
      <c r="A25" s="7">
        <v>44074</v>
      </c>
      <c r="B25">
        <v>380</v>
      </c>
      <c r="D25" s="3">
        <v>330</v>
      </c>
      <c r="E25" s="3" t="s">
        <v>3</v>
      </c>
      <c r="F25" s="3">
        <f t="shared" si="0"/>
        <v>330</v>
      </c>
    </row>
    <row r="26" spans="1:6" x14ac:dyDescent="0.35">
      <c r="A26" s="7">
        <v>44071</v>
      </c>
      <c r="B26">
        <v>740</v>
      </c>
      <c r="D26" s="3">
        <v>550</v>
      </c>
      <c r="E26" s="3" t="s">
        <v>3</v>
      </c>
      <c r="F26" s="3">
        <f t="shared" si="0"/>
        <v>550</v>
      </c>
    </row>
    <row r="27" spans="1:6" x14ac:dyDescent="0.35">
      <c r="A27" s="7">
        <v>44071</v>
      </c>
      <c r="B27">
        <v>-510</v>
      </c>
      <c r="D27" s="3">
        <v>740</v>
      </c>
      <c r="E27" s="3" t="s">
        <v>3</v>
      </c>
      <c r="F27" s="3">
        <f t="shared" si="0"/>
        <v>740</v>
      </c>
    </row>
    <row r="28" spans="1:6" x14ac:dyDescent="0.35">
      <c r="A28" s="7">
        <v>44069</v>
      </c>
      <c r="B28">
        <v>-500</v>
      </c>
      <c r="D28" s="3">
        <v>1110</v>
      </c>
      <c r="E28" s="3" t="s">
        <v>4</v>
      </c>
      <c r="F28" s="3">
        <f t="shared" si="0"/>
        <v>-1110</v>
      </c>
    </row>
    <row r="29" spans="1:6" x14ac:dyDescent="0.35">
      <c r="A29" s="7">
        <v>44064</v>
      </c>
      <c r="B29">
        <v>590</v>
      </c>
      <c r="D29" s="3">
        <v>520</v>
      </c>
      <c r="E29" s="3" t="s">
        <v>4</v>
      </c>
      <c r="F29" s="3">
        <f t="shared" si="0"/>
        <v>-520</v>
      </c>
    </row>
    <row r="30" spans="1:6" x14ac:dyDescent="0.35">
      <c r="A30" s="7">
        <v>44064</v>
      </c>
      <c r="B30">
        <v>-420</v>
      </c>
      <c r="D30" s="3">
        <v>30</v>
      </c>
      <c r="E30" s="3" t="s">
        <v>4</v>
      </c>
      <c r="F30" s="3">
        <f t="shared" si="0"/>
        <v>-30</v>
      </c>
    </row>
    <row r="31" spans="1:6" x14ac:dyDescent="0.35">
      <c r="A31" s="7">
        <v>44060</v>
      </c>
      <c r="B31">
        <v>260</v>
      </c>
      <c r="D31" s="3">
        <v>610</v>
      </c>
      <c r="E31" s="3" t="s">
        <v>3</v>
      </c>
      <c r="F31" s="3">
        <f t="shared" si="0"/>
        <v>610</v>
      </c>
    </row>
    <row r="32" spans="1:6" x14ac:dyDescent="0.35">
      <c r="A32" s="7">
        <v>44057</v>
      </c>
      <c r="B32">
        <v>170</v>
      </c>
      <c r="D32" s="3">
        <v>460</v>
      </c>
      <c r="E32" s="3" t="s">
        <v>4</v>
      </c>
      <c r="F32" s="3">
        <f t="shared" si="0"/>
        <v>-460</v>
      </c>
    </row>
    <row r="33" spans="1:6" x14ac:dyDescent="0.35">
      <c r="A33" s="7">
        <v>44056</v>
      </c>
      <c r="B33">
        <v>-100</v>
      </c>
      <c r="D33" s="3">
        <v>570</v>
      </c>
      <c r="E33" s="3" t="s">
        <v>3</v>
      </c>
      <c r="F33" s="3">
        <f t="shared" si="0"/>
        <v>570</v>
      </c>
    </row>
    <row r="34" spans="1:6" x14ac:dyDescent="0.35">
      <c r="A34" s="7">
        <v>44056</v>
      </c>
      <c r="B34">
        <v>-250</v>
      </c>
      <c r="D34" s="3">
        <v>60</v>
      </c>
      <c r="E34" s="3" t="s">
        <v>3</v>
      </c>
      <c r="F34" s="3">
        <f t="shared" si="0"/>
        <v>60</v>
      </c>
    </row>
    <row r="35" spans="1:6" x14ac:dyDescent="0.35">
      <c r="A35" s="7">
        <v>44054</v>
      </c>
      <c r="B35">
        <v>-390</v>
      </c>
      <c r="D35" s="3">
        <v>320</v>
      </c>
      <c r="E35" s="3" t="s">
        <v>4</v>
      </c>
      <c r="F35" s="3">
        <f t="shared" si="0"/>
        <v>-320</v>
      </c>
    </row>
    <row r="36" spans="1:6" x14ac:dyDescent="0.35">
      <c r="A36" s="7">
        <v>44053</v>
      </c>
      <c r="B36">
        <v>100</v>
      </c>
      <c r="D36" s="3">
        <v>410</v>
      </c>
      <c r="E36" s="3" t="s">
        <v>3</v>
      </c>
      <c r="F36" s="3">
        <f t="shared" si="0"/>
        <v>410</v>
      </c>
    </row>
    <row r="37" spans="1:6" x14ac:dyDescent="0.35">
      <c r="A37" s="7">
        <v>44043</v>
      </c>
      <c r="B37">
        <v>350</v>
      </c>
      <c r="D37" s="3">
        <v>640</v>
      </c>
      <c r="E37" s="3" t="s">
        <v>4</v>
      </c>
      <c r="F37" s="3">
        <f t="shared" si="0"/>
        <v>-640</v>
      </c>
    </row>
    <row r="38" spans="1:6" x14ac:dyDescent="0.35">
      <c r="A38" s="7">
        <v>44043</v>
      </c>
      <c r="B38">
        <v>-530</v>
      </c>
      <c r="D38" s="3">
        <v>510</v>
      </c>
      <c r="E38" s="3" t="s">
        <v>3</v>
      </c>
      <c r="F38" s="3">
        <f t="shared" si="0"/>
        <v>510</v>
      </c>
    </row>
    <row r="39" spans="1:6" x14ac:dyDescent="0.35">
      <c r="A39" s="7">
        <v>44032</v>
      </c>
      <c r="B39">
        <v>200</v>
      </c>
      <c r="D39" s="3">
        <v>40</v>
      </c>
      <c r="E39" s="3" t="s">
        <v>3</v>
      </c>
      <c r="F39" s="3">
        <f t="shared" si="0"/>
        <v>40</v>
      </c>
    </row>
    <row r="40" spans="1:6" x14ac:dyDescent="0.35">
      <c r="A40" s="7">
        <v>44027</v>
      </c>
      <c r="B40">
        <v>410</v>
      </c>
      <c r="D40" s="3">
        <v>750</v>
      </c>
      <c r="E40" s="3" t="s">
        <v>4</v>
      </c>
      <c r="F40" s="3">
        <f t="shared" si="0"/>
        <v>-750</v>
      </c>
    </row>
    <row r="41" spans="1:6" x14ac:dyDescent="0.35">
      <c r="A41" s="7">
        <v>44025</v>
      </c>
      <c r="B41">
        <v>-540</v>
      </c>
      <c r="D41" s="3">
        <v>220</v>
      </c>
      <c r="E41" s="3" t="s">
        <v>3</v>
      </c>
      <c r="F41" s="3">
        <f t="shared" si="0"/>
        <v>220</v>
      </c>
    </row>
    <row r="42" spans="1:6" x14ac:dyDescent="0.35">
      <c r="A42" s="7">
        <v>44022</v>
      </c>
      <c r="B42">
        <v>-500</v>
      </c>
      <c r="D42" s="3">
        <v>170</v>
      </c>
      <c r="E42" s="3" t="s">
        <v>4</v>
      </c>
      <c r="F42" s="3">
        <f t="shared" si="0"/>
        <v>-170</v>
      </c>
    </row>
    <row r="43" spans="1:6" x14ac:dyDescent="0.35">
      <c r="A43" s="7">
        <v>44019</v>
      </c>
      <c r="B43">
        <v>690</v>
      </c>
      <c r="D43" s="3">
        <v>540</v>
      </c>
      <c r="E43" s="3" t="s">
        <v>3</v>
      </c>
      <c r="F43" s="3">
        <f t="shared" si="0"/>
        <v>540</v>
      </c>
    </row>
    <row r="44" spans="1:6" x14ac:dyDescent="0.35">
      <c r="A44" s="7">
        <v>44019</v>
      </c>
      <c r="B44">
        <v>-1260</v>
      </c>
      <c r="D44" s="3">
        <v>620</v>
      </c>
      <c r="E44" s="3" t="s">
        <v>4</v>
      </c>
      <c r="F44" s="3">
        <f t="shared" si="0"/>
        <v>-620</v>
      </c>
    </row>
    <row r="45" spans="1:6" x14ac:dyDescent="0.35">
      <c r="A45" s="7">
        <v>44018</v>
      </c>
      <c r="B45">
        <v>720</v>
      </c>
      <c r="D45" s="3">
        <v>50</v>
      </c>
      <c r="E45" s="3" t="s">
        <v>3</v>
      </c>
      <c r="F45" s="3">
        <f t="shared" si="0"/>
        <v>50</v>
      </c>
    </row>
    <row r="46" spans="1:6" x14ac:dyDescent="0.35">
      <c r="A46" s="7">
        <v>44018</v>
      </c>
      <c r="B46">
        <v>-380</v>
      </c>
      <c r="D46" s="3">
        <v>50</v>
      </c>
      <c r="E46" s="3" t="s">
        <v>3</v>
      </c>
      <c r="F46" s="3">
        <f t="shared" si="0"/>
        <v>50</v>
      </c>
    </row>
    <row r="47" spans="1:6" x14ac:dyDescent="0.35">
      <c r="A47" s="7">
        <v>44015</v>
      </c>
      <c r="B47">
        <v>570</v>
      </c>
      <c r="D47" s="3">
        <v>360</v>
      </c>
      <c r="E47" s="3" t="s">
        <v>3</v>
      </c>
      <c r="F47" s="3">
        <f t="shared" si="0"/>
        <v>360</v>
      </c>
    </row>
    <row r="48" spans="1:6" x14ac:dyDescent="0.35">
      <c r="A48" s="7">
        <v>44012</v>
      </c>
      <c r="B48">
        <v>600</v>
      </c>
      <c r="D48" s="3">
        <v>290</v>
      </c>
      <c r="E48" s="3" t="s">
        <v>4</v>
      </c>
      <c r="F48" s="3">
        <f t="shared" si="0"/>
        <v>-290</v>
      </c>
    </row>
    <row r="49" spans="1:6" x14ac:dyDescent="0.35">
      <c r="A49" s="7">
        <v>44012</v>
      </c>
      <c r="B49">
        <v>-250</v>
      </c>
      <c r="D49" s="3">
        <v>390</v>
      </c>
      <c r="E49" s="3" t="s">
        <v>3</v>
      </c>
      <c r="F49" s="3">
        <f t="shared" si="0"/>
        <v>390</v>
      </c>
    </row>
    <row r="50" spans="1:6" x14ac:dyDescent="0.35">
      <c r="A50" s="7">
        <v>44011</v>
      </c>
      <c r="B50">
        <v>-410</v>
      </c>
      <c r="D50" s="3">
        <v>200</v>
      </c>
      <c r="E50" s="3" t="s">
        <v>3</v>
      </c>
      <c r="F50" s="3">
        <f t="shared" si="0"/>
        <v>200</v>
      </c>
    </row>
    <row r="51" spans="1:6" x14ac:dyDescent="0.35">
      <c r="A51" s="7">
        <v>44008</v>
      </c>
      <c r="B51">
        <v>450</v>
      </c>
      <c r="D51" s="3">
        <v>750</v>
      </c>
      <c r="E51" s="3" t="s">
        <v>4</v>
      </c>
      <c r="F51" s="3">
        <f t="shared" si="0"/>
        <v>-750</v>
      </c>
    </row>
    <row r="52" spans="1:6" x14ac:dyDescent="0.35">
      <c r="A52" s="7">
        <v>44007</v>
      </c>
      <c r="B52">
        <v>290</v>
      </c>
      <c r="D52" s="3">
        <v>450</v>
      </c>
      <c r="E52" s="3" t="s">
        <v>3</v>
      </c>
      <c r="F52" s="3">
        <f t="shared" si="0"/>
        <v>450</v>
      </c>
    </row>
    <row r="53" spans="1:6" x14ac:dyDescent="0.35">
      <c r="A53" s="7">
        <v>44005</v>
      </c>
      <c r="B53">
        <v>-300</v>
      </c>
      <c r="D53" s="3">
        <v>390</v>
      </c>
      <c r="E53" s="3" t="s">
        <v>4</v>
      </c>
      <c r="F53" s="3">
        <f t="shared" si="0"/>
        <v>-390</v>
      </c>
    </row>
    <row r="54" spans="1:6" x14ac:dyDescent="0.35">
      <c r="A54" s="7">
        <v>44004</v>
      </c>
      <c r="B54">
        <v>-130</v>
      </c>
      <c r="D54" s="3">
        <v>350</v>
      </c>
      <c r="E54" s="3" t="s">
        <v>3</v>
      </c>
      <c r="F54" s="3">
        <f t="shared" si="0"/>
        <v>350</v>
      </c>
    </row>
    <row r="55" spans="1:6" x14ac:dyDescent="0.35">
      <c r="A55" s="7">
        <v>44004</v>
      </c>
      <c r="B55">
        <v>-420</v>
      </c>
      <c r="D55" s="3">
        <v>220</v>
      </c>
      <c r="E55" s="3" t="s">
        <v>4</v>
      </c>
      <c r="F55" s="3">
        <f t="shared" si="0"/>
        <v>-220</v>
      </c>
    </row>
    <row r="56" spans="1:6" x14ac:dyDescent="0.35">
      <c r="A56" s="7">
        <v>44001</v>
      </c>
      <c r="B56">
        <v>630</v>
      </c>
      <c r="D56" s="3">
        <v>30</v>
      </c>
      <c r="E56" s="3" t="s">
        <v>3</v>
      </c>
      <c r="F56" s="3">
        <f t="shared" si="0"/>
        <v>30</v>
      </c>
    </row>
    <row r="57" spans="1:6" x14ac:dyDescent="0.35">
      <c r="A57" s="7">
        <v>44000</v>
      </c>
      <c r="B57">
        <v>520</v>
      </c>
      <c r="D57" s="3">
        <v>80</v>
      </c>
      <c r="E57" s="3" t="s">
        <v>3</v>
      </c>
      <c r="F57" s="3">
        <f t="shared" si="0"/>
        <v>80</v>
      </c>
    </row>
    <row r="58" spans="1:6" x14ac:dyDescent="0.35">
      <c r="A58" s="7">
        <v>44000</v>
      </c>
      <c r="B58">
        <v>-110</v>
      </c>
      <c r="D58" s="3">
        <v>90</v>
      </c>
      <c r="E58" s="3" t="s">
        <v>4</v>
      </c>
      <c r="F58" s="3">
        <f t="shared" si="0"/>
        <v>-90</v>
      </c>
    </row>
    <row r="59" spans="1:6" x14ac:dyDescent="0.35">
      <c r="A59" s="7">
        <v>43997</v>
      </c>
      <c r="B59">
        <v>-70</v>
      </c>
      <c r="D59" s="3">
        <v>360</v>
      </c>
      <c r="E59" s="3" t="s">
        <v>3</v>
      </c>
      <c r="F59" s="3">
        <f t="shared" si="0"/>
        <v>360</v>
      </c>
    </row>
    <row r="60" spans="1:6" x14ac:dyDescent="0.35">
      <c r="A60" s="7">
        <v>43997</v>
      </c>
      <c r="B60">
        <v>-170</v>
      </c>
      <c r="D60" s="3">
        <v>600</v>
      </c>
      <c r="E60" s="3" t="s">
        <v>3</v>
      </c>
      <c r="F60" s="3">
        <f t="shared" si="0"/>
        <v>600</v>
      </c>
    </row>
    <row r="61" spans="1:6" x14ac:dyDescent="0.35">
      <c r="A61" s="7">
        <v>43993</v>
      </c>
      <c r="B61">
        <v>530</v>
      </c>
      <c r="D61" s="3">
        <v>660</v>
      </c>
      <c r="E61" s="3" t="s">
        <v>4</v>
      </c>
      <c r="F61" s="3">
        <f t="shared" si="0"/>
        <v>-660</v>
      </c>
    </row>
    <row r="62" spans="1:6" x14ac:dyDescent="0.35">
      <c r="A62" s="7">
        <v>43993</v>
      </c>
      <c r="B62">
        <v>-340</v>
      </c>
      <c r="D62" s="3">
        <v>230</v>
      </c>
      <c r="E62" s="3" t="s">
        <v>3</v>
      </c>
      <c r="F62" s="3">
        <f t="shared" si="0"/>
        <v>230</v>
      </c>
    </row>
    <row r="63" spans="1:6" x14ac:dyDescent="0.35">
      <c r="A63" s="7">
        <v>43987</v>
      </c>
      <c r="B63">
        <v>-170</v>
      </c>
      <c r="D63" s="3">
        <v>570</v>
      </c>
      <c r="E63" s="3" t="s">
        <v>3</v>
      </c>
      <c r="F63" s="3">
        <f t="shared" si="0"/>
        <v>570</v>
      </c>
    </row>
    <row r="64" spans="1:6" x14ac:dyDescent="0.35">
      <c r="A64" s="7">
        <v>43985</v>
      </c>
      <c r="B64">
        <v>-70</v>
      </c>
      <c r="D64" s="3">
        <v>1000</v>
      </c>
      <c r="E64" s="3" t="s">
        <v>4</v>
      </c>
      <c r="F64" s="3">
        <f t="shared" si="0"/>
        <v>-1000</v>
      </c>
    </row>
    <row r="65" spans="1:6" x14ac:dyDescent="0.35">
      <c r="A65" s="7">
        <v>43983</v>
      </c>
      <c r="B65">
        <v>-280</v>
      </c>
      <c r="D65" s="3">
        <v>200</v>
      </c>
      <c r="E65" s="3" t="s">
        <v>3</v>
      </c>
      <c r="F65" s="3">
        <f t="shared" si="0"/>
        <v>200</v>
      </c>
    </row>
    <row r="66" spans="1:6" x14ac:dyDescent="0.35">
      <c r="A66" s="7">
        <v>43977</v>
      </c>
      <c r="B66">
        <v>110</v>
      </c>
      <c r="D66" s="3">
        <v>320</v>
      </c>
      <c r="E66" s="3" t="s">
        <v>3</v>
      </c>
      <c r="F66" s="3">
        <f t="shared" si="0"/>
        <v>320</v>
      </c>
    </row>
    <row r="67" spans="1:6" x14ac:dyDescent="0.35">
      <c r="A67" s="7">
        <v>43973</v>
      </c>
      <c r="B67">
        <v>-790</v>
      </c>
      <c r="D67" s="3">
        <v>230</v>
      </c>
      <c r="E67" s="3" t="s">
        <v>4</v>
      </c>
      <c r="F67" s="3">
        <f t="shared" ref="F67:F130" si="1">IF(E67="Покупка",D67,-D67)</f>
        <v>-230</v>
      </c>
    </row>
    <row r="68" spans="1:6" x14ac:dyDescent="0.35">
      <c r="A68" s="7">
        <v>43972</v>
      </c>
      <c r="B68">
        <v>730</v>
      </c>
      <c r="D68" s="3">
        <v>110</v>
      </c>
      <c r="E68" s="3" t="s">
        <v>3</v>
      </c>
      <c r="F68" s="3">
        <f t="shared" si="1"/>
        <v>110</v>
      </c>
    </row>
    <row r="69" spans="1:6" x14ac:dyDescent="0.35">
      <c r="A69" s="7">
        <v>43972</v>
      </c>
      <c r="B69">
        <v>390</v>
      </c>
      <c r="D69" s="3">
        <v>500</v>
      </c>
      <c r="E69" s="3" t="s">
        <v>4</v>
      </c>
      <c r="F69" s="3">
        <f t="shared" si="1"/>
        <v>-500</v>
      </c>
    </row>
    <row r="70" spans="1:6" x14ac:dyDescent="0.35">
      <c r="A70" s="7">
        <v>43969</v>
      </c>
      <c r="B70">
        <v>-390</v>
      </c>
      <c r="D70" s="3">
        <v>500</v>
      </c>
      <c r="E70" s="3" t="s">
        <v>3</v>
      </c>
      <c r="F70" s="3">
        <f t="shared" si="1"/>
        <v>500</v>
      </c>
    </row>
    <row r="71" spans="1:6" x14ac:dyDescent="0.35">
      <c r="A71" s="7">
        <v>43966</v>
      </c>
      <c r="B71">
        <v>510</v>
      </c>
      <c r="D71" s="3">
        <v>40</v>
      </c>
      <c r="E71" s="3" t="s">
        <v>4</v>
      </c>
      <c r="F71" s="3">
        <f t="shared" si="1"/>
        <v>-40</v>
      </c>
    </row>
    <row r="72" spans="1:6" x14ac:dyDescent="0.35">
      <c r="A72" s="7">
        <v>43959</v>
      </c>
      <c r="B72">
        <v>180</v>
      </c>
      <c r="D72" s="3">
        <v>120</v>
      </c>
      <c r="E72" s="3" t="s">
        <v>4</v>
      </c>
      <c r="F72" s="3">
        <f t="shared" si="1"/>
        <v>-120</v>
      </c>
    </row>
    <row r="73" spans="1:6" x14ac:dyDescent="0.35">
      <c r="A73" s="7">
        <v>43959</v>
      </c>
      <c r="B73">
        <v>90</v>
      </c>
      <c r="D73" s="3">
        <v>580</v>
      </c>
      <c r="E73" s="3" t="s">
        <v>3</v>
      </c>
      <c r="F73" s="3">
        <f t="shared" si="1"/>
        <v>580</v>
      </c>
    </row>
    <row r="74" spans="1:6" x14ac:dyDescent="0.35">
      <c r="A74" s="7">
        <v>43959</v>
      </c>
      <c r="B74">
        <v>-450</v>
      </c>
      <c r="D74" s="3">
        <v>290</v>
      </c>
      <c r="E74" s="3" t="s">
        <v>4</v>
      </c>
      <c r="F74" s="3">
        <f t="shared" si="1"/>
        <v>-290</v>
      </c>
    </row>
    <row r="75" spans="1:6" x14ac:dyDescent="0.35">
      <c r="A75" s="7">
        <v>43959</v>
      </c>
      <c r="B75">
        <v>-480</v>
      </c>
      <c r="D75" s="3">
        <v>420</v>
      </c>
      <c r="E75" s="3" t="s">
        <v>3</v>
      </c>
      <c r="F75" s="3">
        <f t="shared" si="1"/>
        <v>420</v>
      </c>
    </row>
    <row r="76" spans="1:6" x14ac:dyDescent="0.35">
      <c r="A76" s="7">
        <v>43955</v>
      </c>
      <c r="B76">
        <v>510</v>
      </c>
      <c r="D76" s="3">
        <v>710</v>
      </c>
      <c r="E76" s="3" t="s">
        <v>4</v>
      </c>
      <c r="F76" s="3">
        <f t="shared" si="1"/>
        <v>-710</v>
      </c>
    </row>
    <row r="77" spans="1:6" x14ac:dyDescent="0.35">
      <c r="A77" s="7">
        <v>43951</v>
      </c>
      <c r="B77">
        <v>-170</v>
      </c>
      <c r="D77" s="3">
        <v>380</v>
      </c>
      <c r="E77" s="3" t="s">
        <v>4</v>
      </c>
      <c r="F77" s="3">
        <f t="shared" si="1"/>
        <v>-380</v>
      </c>
    </row>
    <row r="78" spans="1:6" x14ac:dyDescent="0.35">
      <c r="A78" s="7">
        <v>43951</v>
      </c>
      <c r="B78">
        <v>-480</v>
      </c>
      <c r="D78" s="3">
        <v>130</v>
      </c>
      <c r="E78" s="3" t="s">
        <v>3</v>
      </c>
      <c r="F78" s="3">
        <f t="shared" si="1"/>
        <v>130</v>
      </c>
    </row>
    <row r="79" spans="1:6" x14ac:dyDescent="0.35">
      <c r="A79" s="7">
        <v>43950</v>
      </c>
      <c r="B79">
        <v>510</v>
      </c>
      <c r="D79" s="3">
        <v>290</v>
      </c>
      <c r="E79" s="3" t="s">
        <v>3</v>
      </c>
      <c r="F79" s="3">
        <f t="shared" si="1"/>
        <v>290</v>
      </c>
    </row>
    <row r="80" spans="1:6" x14ac:dyDescent="0.35">
      <c r="A80" s="7">
        <v>43950</v>
      </c>
      <c r="B80">
        <v>-210</v>
      </c>
      <c r="D80" s="3">
        <v>590</v>
      </c>
      <c r="E80" s="3" t="s">
        <v>3</v>
      </c>
      <c r="F80" s="3">
        <f t="shared" si="1"/>
        <v>590</v>
      </c>
    </row>
    <row r="81" spans="1:6" x14ac:dyDescent="0.35">
      <c r="A81" s="7">
        <v>43949</v>
      </c>
      <c r="B81">
        <v>-400</v>
      </c>
      <c r="D81" s="3">
        <v>240</v>
      </c>
      <c r="E81" s="3" t="s">
        <v>4</v>
      </c>
      <c r="F81" s="3">
        <f t="shared" si="1"/>
        <v>-240</v>
      </c>
    </row>
    <row r="82" spans="1:6" x14ac:dyDescent="0.35">
      <c r="A82" s="7">
        <v>43948</v>
      </c>
      <c r="B82">
        <v>-220</v>
      </c>
      <c r="D82" s="3">
        <v>320</v>
      </c>
      <c r="E82" s="3" t="s">
        <v>4</v>
      </c>
      <c r="F82" s="3">
        <f t="shared" si="1"/>
        <v>-320</v>
      </c>
    </row>
    <row r="83" spans="1:6" x14ac:dyDescent="0.35">
      <c r="A83" s="7">
        <v>43945</v>
      </c>
      <c r="B83">
        <v>110</v>
      </c>
      <c r="D83" s="3">
        <v>40</v>
      </c>
      <c r="E83" s="3" t="s">
        <v>4</v>
      </c>
      <c r="F83" s="3">
        <f t="shared" si="1"/>
        <v>-40</v>
      </c>
    </row>
    <row r="84" spans="1:6" x14ac:dyDescent="0.35">
      <c r="A84" s="7">
        <v>43944</v>
      </c>
      <c r="B84">
        <v>390</v>
      </c>
      <c r="D84" s="3">
        <v>60</v>
      </c>
      <c r="E84" s="3" t="s">
        <v>4</v>
      </c>
      <c r="F84" s="3">
        <f t="shared" si="1"/>
        <v>-60</v>
      </c>
    </row>
    <row r="85" spans="1:6" x14ac:dyDescent="0.35">
      <c r="A85" s="7">
        <v>43943</v>
      </c>
      <c r="B85">
        <v>680</v>
      </c>
      <c r="D85" s="3">
        <v>590</v>
      </c>
      <c r="E85" s="3" t="s">
        <v>3</v>
      </c>
      <c r="F85" s="3">
        <f t="shared" si="1"/>
        <v>590</v>
      </c>
    </row>
    <row r="86" spans="1:6" x14ac:dyDescent="0.35">
      <c r="A86" s="7">
        <v>43943</v>
      </c>
      <c r="B86">
        <v>-640</v>
      </c>
      <c r="D86" s="3">
        <v>570</v>
      </c>
      <c r="E86" s="3" t="s">
        <v>3</v>
      </c>
      <c r="F86" s="3">
        <f t="shared" si="1"/>
        <v>570</v>
      </c>
    </row>
    <row r="87" spans="1:6" x14ac:dyDescent="0.35">
      <c r="A87" s="7">
        <v>43942</v>
      </c>
      <c r="B87">
        <v>340</v>
      </c>
      <c r="D87" s="3">
        <v>1000</v>
      </c>
      <c r="E87" s="3" t="s">
        <v>4</v>
      </c>
      <c r="F87" s="3">
        <f t="shared" si="1"/>
        <v>-1000</v>
      </c>
    </row>
    <row r="88" spans="1:6" x14ac:dyDescent="0.35">
      <c r="A88" s="7">
        <v>43942</v>
      </c>
      <c r="B88">
        <v>50</v>
      </c>
      <c r="D88" s="3">
        <v>640</v>
      </c>
      <c r="E88" s="3" t="s">
        <v>3</v>
      </c>
      <c r="F88" s="3">
        <f t="shared" si="1"/>
        <v>640</v>
      </c>
    </row>
    <row r="89" spans="1:6" x14ac:dyDescent="0.35">
      <c r="A89" s="7">
        <v>43938</v>
      </c>
      <c r="B89">
        <v>-130</v>
      </c>
      <c r="D89" s="3">
        <v>640</v>
      </c>
      <c r="E89" s="3" t="s">
        <v>3</v>
      </c>
      <c r="F89" s="3">
        <f t="shared" si="1"/>
        <v>640</v>
      </c>
    </row>
    <row r="90" spans="1:6" x14ac:dyDescent="0.35">
      <c r="A90" s="7">
        <v>43936</v>
      </c>
      <c r="B90">
        <v>-970</v>
      </c>
      <c r="D90" s="3">
        <v>1680</v>
      </c>
      <c r="E90" s="3" t="s">
        <v>4</v>
      </c>
      <c r="F90" s="3">
        <f t="shared" si="1"/>
        <v>-1680</v>
      </c>
    </row>
    <row r="91" spans="1:6" x14ac:dyDescent="0.35">
      <c r="A91" s="7">
        <v>43934</v>
      </c>
      <c r="B91">
        <v>150</v>
      </c>
      <c r="D91" s="3">
        <v>380</v>
      </c>
      <c r="E91" s="3" t="s">
        <v>3</v>
      </c>
      <c r="F91" s="3">
        <f t="shared" si="1"/>
        <v>380</v>
      </c>
    </row>
    <row r="92" spans="1:6" x14ac:dyDescent="0.35">
      <c r="A92" s="7">
        <v>43931</v>
      </c>
      <c r="B92">
        <v>0</v>
      </c>
      <c r="D92" s="3">
        <v>190</v>
      </c>
      <c r="E92" s="3" t="s">
        <v>3</v>
      </c>
      <c r="F92" s="3">
        <f t="shared" si="1"/>
        <v>190</v>
      </c>
    </row>
    <row r="93" spans="1:6" x14ac:dyDescent="0.35">
      <c r="A93" s="7">
        <v>43929</v>
      </c>
      <c r="B93">
        <v>170</v>
      </c>
      <c r="D93" s="3">
        <v>220</v>
      </c>
      <c r="E93" s="3" t="s">
        <v>3</v>
      </c>
      <c r="F93" s="3">
        <f t="shared" si="1"/>
        <v>220</v>
      </c>
    </row>
    <row r="94" spans="1:6" x14ac:dyDescent="0.35">
      <c r="A94" s="7">
        <v>43928</v>
      </c>
      <c r="B94">
        <v>300</v>
      </c>
      <c r="D94" s="3">
        <v>50</v>
      </c>
      <c r="E94" s="3" t="s">
        <v>4</v>
      </c>
      <c r="F94" s="3">
        <f t="shared" si="1"/>
        <v>-50</v>
      </c>
    </row>
    <row r="95" spans="1:6" x14ac:dyDescent="0.35">
      <c r="A95" s="7">
        <v>43927</v>
      </c>
      <c r="B95">
        <v>520</v>
      </c>
      <c r="D95" s="3">
        <v>470</v>
      </c>
      <c r="E95" s="3" t="s">
        <v>3</v>
      </c>
      <c r="F95" s="3">
        <f t="shared" si="1"/>
        <v>470</v>
      </c>
    </row>
    <row r="96" spans="1:6" x14ac:dyDescent="0.35">
      <c r="A96" s="7">
        <v>43924</v>
      </c>
      <c r="B96">
        <v>-180</v>
      </c>
      <c r="D96" s="3">
        <v>60</v>
      </c>
      <c r="E96" s="3" t="s">
        <v>3</v>
      </c>
      <c r="F96" s="3">
        <f t="shared" si="1"/>
        <v>60</v>
      </c>
    </row>
    <row r="97" spans="1:6" x14ac:dyDescent="0.35">
      <c r="A97" s="7">
        <v>43924</v>
      </c>
      <c r="B97">
        <v>-460</v>
      </c>
      <c r="D97" s="3">
        <v>740</v>
      </c>
      <c r="E97" s="3" t="s">
        <v>3</v>
      </c>
      <c r="F97" s="3">
        <f t="shared" si="1"/>
        <v>740</v>
      </c>
    </row>
    <row r="98" spans="1:6" x14ac:dyDescent="0.35">
      <c r="A98" s="7">
        <v>43916</v>
      </c>
      <c r="B98">
        <v>-220</v>
      </c>
      <c r="D98" s="3">
        <v>180</v>
      </c>
      <c r="E98" s="3" t="s">
        <v>3</v>
      </c>
      <c r="F98" s="3">
        <f t="shared" si="1"/>
        <v>180</v>
      </c>
    </row>
    <row r="99" spans="1:6" x14ac:dyDescent="0.35">
      <c r="A99" s="7">
        <v>43915</v>
      </c>
      <c r="B99">
        <v>690</v>
      </c>
      <c r="D99" s="3">
        <v>2130</v>
      </c>
      <c r="E99" s="3" t="s">
        <v>4</v>
      </c>
      <c r="F99" s="3">
        <f t="shared" si="1"/>
        <v>-2130</v>
      </c>
    </row>
    <row r="100" spans="1:6" x14ac:dyDescent="0.35">
      <c r="A100" s="7">
        <v>43914</v>
      </c>
      <c r="B100">
        <v>280</v>
      </c>
      <c r="D100" s="3">
        <v>310</v>
      </c>
      <c r="E100" s="3" t="s">
        <v>4</v>
      </c>
      <c r="F100" s="3">
        <f t="shared" si="1"/>
        <v>-310</v>
      </c>
    </row>
    <row r="101" spans="1:6" x14ac:dyDescent="0.35">
      <c r="A101" s="7">
        <v>43910</v>
      </c>
      <c r="B101">
        <v>670</v>
      </c>
      <c r="D101" s="3">
        <v>530</v>
      </c>
      <c r="E101" s="3" t="s">
        <v>3</v>
      </c>
      <c r="F101" s="3">
        <f t="shared" si="1"/>
        <v>530</v>
      </c>
    </row>
    <row r="102" spans="1:6" x14ac:dyDescent="0.35">
      <c r="A102" s="7">
        <v>43910</v>
      </c>
      <c r="B102">
        <v>-450</v>
      </c>
      <c r="D102" s="3">
        <v>360</v>
      </c>
      <c r="E102" s="3" t="s">
        <v>3</v>
      </c>
      <c r="F102" s="3">
        <f t="shared" si="1"/>
        <v>360</v>
      </c>
    </row>
    <row r="103" spans="1:6" x14ac:dyDescent="0.35">
      <c r="A103" s="7">
        <v>43910</v>
      </c>
      <c r="B103">
        <v>-580</v>
      </c>
      <c r="D103" s="3">
        <v>420</v>
      </c>
      <c r="E103" s="3" t="s">
        <v>3</v>
      </c>
      <c r="F103" s="3">
        <f t="shared" si="1"/>
        <v>420</v>
      </c>
    </row>
    <row r="104" spans="1:6" x14ac:dyDescent="0.35">
      <c r="A104" s="7">
        <v>43908</v>
      </c>
      <c r="B104">
        <v>120</v>
      </c>
      <c r="D104" s="3">
        <v>330</v>
      </c>
      <c r="E104" s="3" t="s">
        <v>4</v>
      </c>
      <c r="F104" s="3">
        <f t="shared" si="1"/>
        <v>-330</v>
      </c>
    </row>
    <row r="105" spans="1:6" x14ac:dyDescent="0.35">
      <c r="A105" s="7">
        <v>43903</v>
      </c>
      <c r="B105">
        <v>220</v>
      </c>
      <c r="D105" s="3">
        <v>660</v>
      </c>
      <c r="E105" s="3" t="s">
        <v>4</v>
      </c>
      <c r="F105" s="3">
        <f t="shared" si="1"/>
        <v>-660</v>
      </c>
    </row>
    <row r="106" spans="1:6" x14ac:dyDescent="0.35">
      <c r="A106" s="7">
        <v>43903</v>
      </c>
      <c r="B106">
        <v>-1360</v>
      </c>
      <c r="D106" s="3">
        <v>280</v>
      </c>
      <c r="E106" s="3" t="s">
        <v>3</v>
      </c>
      <c r="F106" s="3">
        <f t="shared" si="1"/>
        <v>280</v>
      </c>
    </row>
    <row r="107" spans="1:6" x14ac:dyDescent="0.35">
      <c r="A107" s="7">
        <v>43901</v>
      </c>
      <c r="B107">
        <v>500</v>
      </c>
      <c r="D107" s="3">
        <v>40</v>
      </c>
      <c r="E107" s="3" t="s">
        <v>4</v>
      </c>
      <c r="F107" s="3">
        <f t="shared" si="1"/>
        <v>-40</v>
      </c>
    </row>
    <row r="108" spans="1:6" x14ac:dyDescent="0.35">
      <c r="A108" s="7">
        <v>43896</v>
      </c>
      <c r="B108">
        <v>380</v>
      </c>
      <c r="D108" s="3">
        <v>90</v>
      </c>
      <c r="E108" s="3" t="s">
        <v>3</v>
      </c>
      <c r="F108" s="3">
        <f t="shared" si="1"/>
        <v>90</v>
      </c>
    </row>
    <row r="109" spans="1:6" x14ac:dyDescent="0.35">
      <c r="A109" s="7">
        <v>43896</v>
      </c>
      <c r="B109">
        <v>330</v>
      </c>
      <c r="D109" s="3">
        <v>380</v>
      </c>
      <c r="E109" s="3" t="s">
        <v>3</v>
      </c>
      <c r="F109" s="3">
        <f t="shared" si="1"/>
        <v>380</v>
      </c>
    </row>
    <row r="110" spans="1:6" x14ac:dyDescent="0.35">
      <c r="A110" s="7">
        <v>43889</v>
      </c>
      <c r="B110">
        <v>-560</v>
      </c>
      <c r="D110" s="3">
        <v>400</v>
      </c>
      <c r="E110" s="3" t="s">
        <v>4</v>
      </c>
      <c r="F110" s="3">
        <f t="shared" si="1"/>
        <v>-400</v>
      </c>
    </row>
    <row r="111" spans="1:6" x14ac:dyDescent="0.35">
      <c r="A111" s="7">
        <v>43887</v>
      </c>
      <c r="B111">
        <v>540</v>
      </c>
      <c r="D111" s="3">
        <v>680</v>
      </c>
      <c r="E111" s="3" t="s">
        <v>3</v>
      </c>
      <c r="F111" s="3">
        <f t="shared" si="1"/>
        <v>680</v>
      </c>
    </row>
    <row r="112" spans="1:6" x14ac:dyDescent="0.35">
      <c r="A112" s="7">
        <v>43887</v>
      </c>
      <c r="B112">
        <v>150</v>
      </c>
      <c r="D112" s="3">
        <v>770</v>
      </c>
      <c r="E112" s="3" t="s">
        <v>4</v>
      </c>
      <c r="F112" s="3">
        <f t="shared" si="1"/>
        <v>-770</v>
      </c>
    </row>
    <row r="113" spans="1:6" x14ac:dyDescent="0.35">
      <c r="A113" s="7">
        <v>43886</v>
      </c>
      <c r="B113">
        <v>-10</v>
      </c>
      <c r="D113" s="3">
        <v>550</v>
      </c>
      <c r="E113" s="3" t="s">
        <v>4</v>
      </c>
      <c r="F113" s="3">
        <f t="shared" si="1"/>
        <v>-550</v>
      </c>
    </row>
    <row r="114" spans="1:6" x14ac:dyDescent="0.35">
      <c r="A114" s="7">
        <v>43882</v>
      </c>
      <c r="B114">
        <v>570</v>
      </c>
      <c r="D114" s="3">
        <v>360</v>
      </c>
      <c r="E114" s="3" t="s">
        <v>3</v>
      </c>
      <c r="F114" s="3">
        <f t="shared" si="1"/>
        <v>360</v>
      </c>
    </row>
    <row r="115" spans="1:6" x14ac:dyDescent="0.35">
      <c r="A115" s="7">
        <v>43882</v>
      </c>
      <c r="B115">
        <v>-430</v>
      </c>
      <c r="D115" s="3">
        <v>450</v>
      </c>
      <c r="E115" s="3" t="s">
        <v>3</v>
      </c>
      <c r="F115" s="3">
        <f t="shared" si="1"/>
        <v>450</v>
      </c>
    </row>
    <row r="116" spans="1:6" x14ac:dyDescent="0.35">
      <c r="A116" s="7">
        <v>43881</v>
      </c>
      <c r="B116">
        <v>-2250</v>
      </c>
      <c r="D116" s="3">
        <v>310</v>
      </c>
      <c r="E116" s="3" t="s">
        <v>3</v>
      </c>
      <c r="F116" s="3">
        <f t="shared" si="1"/>
        <v>310</v>
      </c>
    </row>
    <row r="117" spans="1:6" x14ac:dyDescent="0.35">
      <c r="A117" s="7">
        <v>43879</v>
      </c>
      <c r="B117">
        <v>380</v>
      </c>
      <c r="D117" s="3">
        <v>1010</v>
      </c>
      <c r="E117" s="3" t="s">
        <v>4</v>
      </c>
      <c r="F117" s="3">
        <f t="shared" si="1"/>
        <v>-1010</v>
      </c>
    </row>
    <row r="118" spans="1:6" x14ac:dyDescent="0.35">
      <c r="A118" s="7">
        <v>43878</v>
      </c>
      <c r="B118">
        <v>750</v>
      </c>
      <c r="D118" s="3">
        <v>400</v>
      </c>
      <c r="E118" s="3" t="s">
        <v>3</v>
      </c>
      <c r="F118" s="3">
        <f t="shared" si="1"/>
        <v>400</v>
      </c>
    </row>
    <row r="119" spans="1:6" x14ac:dyDescent="0.35">
      <c r="A119" s="7">
        <v>43875</v>
      </c>
      <c r="B119">
        <v>640</v>
      </c>
      <c r="D119" s="3">
        <v>600</v>
      </c>
      <c r="E119" s="3" t="s">
        <v>3</v>
      </c>
      <c r="F119" s="3">
        <f t="shared" si="1"/>
        <v>600</v>
      </c>
    </row>
    <row r="120" spans="1:6" x14ac:dyDescent="0.35">
      <c r="A120" s="7">
        <v>43875</v>
      </c>
      <c r="B120">
        <v>10</v>
      </c>
      <c r="D120" s="3">
        <v>170</v>
      </c>
      <c r="E120" s="3" t="s">
        <v>4</v>
      </c>
      <c r="F120" s="3">
        <f t="shared" si="1"/>
        <v>-170</v>
      </c>
    </row>
    <row r="121" spans="1:6" x14ac:dyDescent="0.35">
      <c r="A121" s="7">
        <v>43874</v>
      </c>
      <c r="B121">
        <v>400</v>
      </c>
      <c r="D121" s="3">
        <v>410</v>
      </c>
      <c r="E121" s="3" t="s">
        <v>4</v>
      </c>
      <c r="F121" s="3">
        <f t="shared" si="1"/>
        <v>-410</v>
      </c>
    </row>
    <row r="122" spans="1:6" x14ac:dyDescent="0.35">
      <c r="A122" s="7">
        <v>43871</v>
      </c>
      <c r="B122">
        <v>-290</v>
      </c>
      <c r="D122" s="3">
        <v>380</v>
      </c>
      <c r="E122" s="3" t="s">
        <v>4</v>
      </c>
      <c r="F122" s="3">
        <f t="shared" si="1"/>
        <v>-380</v>
      </c>
    </row>
    <row r="123" spans="1:6" x14ac:dyDescent="0.35">
      <c r="A123" s="7">
        <v>43868</v>
      </c>
      <c r="B123">
        <v>250</v>
      </c>
      <c r="D123" s="3">
        <v>440</v>
      </c>
      <c r="E123" s="3" t="s">
        <v>3</v>
      </c>
      <c r="F123" s="3">
        <f t="shared" si="1"/>
        <v>440</v>
      </c>
    </row>
    <row r="124" spans="1:6" x14ac:dyDescent="0.35">
      <c r="A124" s="7">
        <v>43868</v>
      </c>
      <c r="B124">
        <v>-160</v>
      </c>
      <c r="D124" s="3">
        <v>610</v>
      </c>
      <c r="E124" s="3" t="s">
        <v>4</v>
      </c>
      <c r="F124" s="3">
        <f t="shared" si="1"/>
        <v>-610</v>
      </c>
    </row>
    <row r="125" spans="1:6" x14ac:dyDescent="0.35">
      <c r="A125" s="7">
        <v>43868</v>
      </c>
      <c r="B125">
        <v>-610</v>
      </c>
      <c r="D125" s="3">
        <v>490</v>
      </c>
      <c r="E125" s="3" t="s">
        <v>3</v>
      </c>
      <c r="F125" s="3">
        <f t="shared" si="1"/>
        <v>490</v>
      </c>
    </row>
    <row r="126" spans="1:6" x14ac:dyDescent="0.35">
      <c r="A126" s="7">
        <v>43866</v>
      </c>
      <c r="B126">
        <v>320</v>
      </c>
      <c r="D126" s="3">
        <v>210</v>
      </c>
      <c r="E126" s="3" t="s">
        <v>3</v>
      </c>
      <c r="F126" s="3">
        <f t="shared" si="1"/>
        <v>210</v>
      </c>
    </row>
    <row r="127" spans="1:6" x14ac:dyDescent="0.35">
      <c r="A127" s="7">
        <v>43865</v>
      </c>
      <c r="B127">
        <v>330</v>
      </c>
      <c r="D127" s="3">
        <v>170</v>
      </c>
      <c r="E127" s="3" t="s">
        <v>3</v>
      </c>
      <c r="F127" s="3">
        <f t="shared" si="1"/>
        <v>170</v>
      </c>
    </row>
    <row r="128" spans="1:6" x14ac:dyDescent="0.35">
      <c r="A128" s="7">
        <v>43865</v>
      </c>
      <c r="B128">
        <v>-940</v>
      </c>
      <c r="D128" s="3">
        <v>600</v>
      </c>
      <c r="E128" s="3" t="s">
        <v>4</v>
      </c>
      <c r="F128" s="3">
        <f t="shared" si="1"/>
        <v>-600</v>
      </c>
    </row>
    <row r="129" spans="1:6" x14ac:dyDescent="0.35">
      <c r="A129" s="7">
        <v>43864</v>
      </c>
      <c r="B129">
        <v>720</v>
      </c>
      <c r="D129" s="3">
        <v>100</v>
      </c>
      <c r="E129" s="3" t="s">
        <v>4</v>
      </c>
      <c r="F129" s="3">
        <f t="shared" si="1"/>
        <v>-100</v>
      </c>
    </row>
    <row r="130" spans="1:6" x14ac:dyDescent="0.35">
      <c r="A130" s="7">
        <v>43861</v>
      </c>
      <c r="B130">
        <v>120</v>
      </c>
      <c r="D130" s="3">
        <v>710</v>
      </c>
      <c r="E130" s="3" t="s">
        <v>3</v>
      </c>
      <c r="F130" s="3">
        <f t="shared" si="1"/>
        <v>710</v>
      </c>
    </row>
    <row r="131" spans="1:6" x14ac:dyDescent="0.35">
      <c r="A131" s="7">
        <v>43861</v>
      </c>
      <c r="B131">
        <v>40</v>
      </c>
      <c r="D131" s="3">
        <v>10</v>
      </c>
      <c r="E131" s="3" t="s">
        <v>4</v>
      </c>
      <c r="F131" s="3">
        <f t="shared" ref="F131:F194" si="2">IF(E131="Покупка",D131,-D131)</f>
        <v>-10</v>
      </c>
    </row>
    <row r="132" spans="1:6" x14ac:dyDescent="0.35">
      <c r="A132" s="7">
        <v>43860</v>
      </c>
      <c r="B132">
        <v>-200</v>
      </c>
      <c r="D132" s="3">
        <v>360</v>
      </c>
      <c r="E132" s="3" t="s">
        <v>3</v>
      </c>
      <c r="F132" s="3">
        <f t="shared" si="2"/>
        <v>360</v>
      </c>
    </row>
    <row r="133" spans="1:6" x14ac:dyDescent="0.35">
      <c r="A133" s="7">
        <v>43858</v>
      </c>
      <c r="B133">
        <v>-560</v>
      </c>
      <c r="D133" s="3">
        <v>540</v>
      </c>
      <c r="E133" s="3" t="s">
        <v>3</v>
      </c>
      <c r="F133" s="3">
        <f t="shared" si="2"/>
        <v>540</v>
      </c>
    </row>
    <row r="134" spans="1:6" x14ac:dyDescent="0.35">
      <c r="A134" s="7">
        <v>43854</v>
      </c>
      <c r="B134">
        <v>510</v>
      </c>
      <c r="D134" s="3">
        <v>1370</v>
      </c>
      <c r="E134" s="3" t="s">
        <v>4</v>
      </c>
      <c r="F134" s="3">
        <f t="shared" si="2"/>
        <v>-1370</v>
      </c>
    </row>
    <row r="135" spans="1:6" x14ac:dyDescent="0.35">
      <c r="A135" s="7">
        <v>43854</v>
      </c>
      <c r="B135">
        <v>-290</v>
      </c>
      <c r="D135" s="3">
        <v>690</v>
      </c>
      <c r="E135" s="3" t="s">
        <v>3</v>
      </c>
      <c r="F135" s="3">
        <f t="shared" si="2"/>
        <v>690</v>
      </c>
    </row>
    <row r="136" spans="1:6" x14ac:dyDescent="0.35">
      <c r="A136" s="7">
        <v>43853</v>
      </c>
      <c r="B136">
        <v>290</v>
      </c>
      <c r="D136" s="3">
        <v>810</v>
      </c>
      <c r="E136" s="3" t="s">
        <v>4</v>
      </c>
      <c r="F136" s="3">
        <f t="shared" si="2"/>
        <v>-810</v>
      </c>
    </row>
    <row r="137" spans="1:6" x14ac:dyDescent="0.35">
      <c r="A137" s="7">
        <v>43852</v>
      </c>
      <c r="B137">
        <v>-150</v>
      </c>
      <c r="D137" s="3">
        <v>100</v>
      </c>
      <c r="E137" s="3" t="s">
        <v>4</v>
      </c>
      <c r="F137" s="3">
        <f t="shared" si="2"/>
        <v>-100</v>
      </c>
    </row>
    <row r="138" spans="1:6" x14ac:dyDescent="0.35">
      <c r="A138" s="7">
        <v>43846</v>
      </c>
      <c r="B138">
        <v>160</v>
      </c>
      <c r="D138" s="3">
        <v>60</v>
      </c>
      <c r="E138" s="3" t="s">
        <v>3</v>
      </c>
      <c r="F138" s="3">
        <f t="shared" si="2"/>
        <v>60</v>
      </c>
    </row>
    <row r="139" spans="1:6" x14ac:dyDescent="0.35">
      <c r="A139" s="7">
        <v>43840</v>
      </c>
      <c r="B139">
        <v>-130</v>
      </c>
      <c r="D139" s="3">
        <v>440</v>
      </c>
      <c r="E139" s="3" t="s">
        <v>3</v>
      </c>
      <c r="F139" s="3">
        <f t="shared" si="2"/>
        <v>440</v>
      </c>
    </row>
    <row r="140" spans="1:6" x14ac:dyDescent="0.35">
      <c r="A140" s="7">
        <v>43836</v>
      </c>
      <c r="B140">
        <v>370</v>
      </c>
      <c r="D140" s="3">
        <v>600</v>
      </c>
      <c r="E140" s="3" t="s">
        <v>4</v>
      </c>
      <c r="F140" s="3">
        <f t="shared" si="2"/>
        <v>-600</v>
      </c>
    </row>
    <row r="141" spans="1:6" x14ac:dyDescent="0.35">
      <c r="A141" s="7">
        <v>43836</v>
      </c>
      <c r="B141">
        <v>-250</v>
      </c>
      <c r="D141" s="3">
        <v>530</v>
      </c>
      <c r="E141" s="3" t="s">
        <v>3</v>
      </c>
      <c r="F141" s="3">
        <f t="shared" si="2"/>
        <v>530</v>
      </c>
    </row>
    <row r="142" spans="1:6" x14ac:dyDescent="0.35">
      <c r="A142" s="7">
        <v>43833</v>
      </c>
      <c r="B142">
        <v>130</v>
      </c>
      <c r="D142" s="3">
        <v>610</v>
      </c>
      <c r="E142" s="3" t="s">
        <v>3</v>
      </c>
      <c r="F142" s="3">
        <f t="shared" si="2"/>
        <v>610</v>
      </c>
    </row>
    <row r="143" spans="1:6" x14ac:dyDescent="0.35">
      <c r="A143" s="7">
        <v>43829</v>
      </c>
      <c r="B143">
        <v>-540</v>
      </c>
      <c r="D143" s="3">
        <v>1070</v>
      </c>
      <c r="E143" s="3" t="s">
        <v>4</v>
      </c>
      <c r="F143" s="3">
        <f t="shared" si="2"/>
        <v>-1070</v>
      </c>
    </row>
    <row r="144" spans="1:6" x14ac:dyDescent="0.35">
      <c r="A144" s="7">
        <v>43823</v>
      </c>
      <c r="B144">
        <v>-80</v>
      </c>
      <c r="D144" s="3">
        <v>190</v>
      </c>
      <c r="E144" s="3" t="s">
        <v>3</v>
      </c>
      <c r="F144" s="3">
        <f t="shared" si="2"/>
        <v>190</v>
      </c>
    </row>
    <row r="145" spans="1:6" x14ac:dyDescent="0.35">
      <c r="A145" s="7">
        <v>43819</v>
      </c>
      <c r="B145">
        <v>540</v>
      </c>
      <c r="D145" s="3">
        <v>530</v>
      </c>
      <c r="E145" s="3" t="s">
        <v>3</v>
      </c>
      <c r="F145" s="3">
        <f t="shared" si="2"/>
        <v>530</v>
      </c>
    </row>
    <row r="146" spans="1:6" x14ac:dyDescent="0.35">
      <c r="A146" s="7">
        <v>43818</v>
      </c>
      <c r="B146">
        <v>330</v>
      </c>
      <c r="D146" s="3">
        <v>460</v>
      </c>
      <c r="E146" s="3" t="s">
        <v>3</v>
      </c>
      <c r="F146" s="3">
        <f t="shared" si="2"/>
        <v>460</v>
      </c>
    </row>
    <row r="147" spans="1:6" x14ac:dyDescent="0.35">
      <c r="A147" s="7">
        <v>43817</v>
      </c>
      <c r="B147">
        <v>-130</v>
      </c>
      <c r="D147" s="3">
        <v>160</v>
      </c>
      <c r="E147" s="3" t="s">
        <v>3</v>
      </c>
      <c r="F147" s="3">
        <f t="shared" si="2"/>
        <v>160</v>
      </c>
    </row>
    <row r="148" spans="1:6" x14ac:dyDescent="0.35">
      <c r="A148" s="7">
        <v>43817</v>
      </c>
      <c r="B148">
        <v>-630</v>
      </c>
      <c r="D148" s="3">
        <v>1320</v>
      </c>
      <c r="E148" s="3" t="s">
        <v>4</v>
      </c>
      <c r="F148" s="3">
        <f t="shared" si="2"/>
        <v>-1320</v>
      </c>
    </row>
    <row r="149" spans="1:6" x14ac:dyDescent="0.35">
      <c r="A149" s="7">
        <v>43816</v>
      </c>
      <c r="B149">
        <v>-70</v>
      </c>
      <c r="D149" s="3">
        <v>340</v>
      </c>
      <c r="E149" s="3" t="s">
        <v>3</v>
      </c>
      <c r="F149" s="3">
        <f t="shared" si="2"/>
        <v>340</v>
      </c>
    </row>
    <row r="150" spans="1:6" x14ac:dyDescent="0.35">
      <c r="A150" s="7">
        <v>43811</v>
      </c>
      <c r="B150">
        <v>730</v>
      </c>
      <c r="D150" s="3">
        <v>490</v>
      </c>
      <c r="E150" s="3" t="s">
        <v>4</v>
      </c>
      <c r="F150" s="3">
        <f t="shared" si="2"/>
        <v>-490</v>
      </c>
    </row>
    <row r="151" spans="1:6" x14ac:dyDescent="0.35">
      <c r="A151" s="7">
        <v>43811</v>
      </c>
      <c r="B151">
        <v>-220</v>
      </c>
      <c r="D151" s="3">
        <v>310</v>
      </c>
      <c r="E151" s="3" t="s">
        <v>3</v>
      </c>
      <c r="F151" s="3">
        <f t="shared" si="2"/>
        <v>310</v>
      </c>
    </row>
    <row r="152" spans="1:6" x14ac:dyDescent="0.35">
      <c r="A152" s="7">
        <v>43808</v>
      </c>
      <c r="B152">
        <v>690</v>
      </c>
      <c r="D152" s="3">
        <v>110</v>
      </c>
      <c r="E152" s="3" t="s">
        <v>3</v>
      </c>
      <c r="F152" s="3">
        <f t="shared" si="2"/>
        <v>110</v>
      </c>
    </row>
    <row r="153" spans="1:6" x14ac:dyDescent="0.35">
      <c r="A153" s="7">
        <v>43808</v>
      </c>
      <c r="B153">
        <v>-1140</v>
      </c>
      <c r="D153" s="3">
        <v>300</v>
      </c>
      <c r="E153" s="3" t="s">
        <v>4</v>
      </c>
      <c r="F153" s="3">
        <f t="shared" si="2"/>
        <v>-300</v>
      </c>
    </row>
    <row r="154" spans="1:6" x14ac:dyDescent="0.35">
      <c r="A154" s="7">
        <v>43805</v>
      </c>
      <c r="B154">
        <v>80</v>
      </c>
      <c r="D154" s="3">
        <v>80</v>
      </c>
      <c r="E154" s="3" t="s">
        <v>3</v>
      </c>
      <c r="F154" s="3">
        <f t="shared" si="2"/>
        <v>80</v>
      </c>
    </row>
    <row r="155" spans="1:6" x14ac:dyDescent="0.35">
      <c r="A155" s="7">
        <v>43805</v>
      </c>
      <c r="B155">
        <v>-190</v>
      </c>
      <c r="D155" s="3">
        <v>270</v>
      </c>
      <c r="E155" s="3" t="s">
        <v>3</v>
      </c>
      <c r="F155" s="3">
        <f t="shared" si="2"/>
        <v>270</v>
      </c>
    </row>
    <row r="156" spans="1:6" x14ac:dyDescent="0.35">
      <c r="A156" s="7">
        <v>43803</v>
      </c>
      <c r="B156">
        <v>-160</v>
      </c>
      <c r="D156" s="3">
        <v>350</v>
      </c>
      <c r="E156" s="3" t="s">
        <v>3</v>
      </c>
      <c r="F156" s="3">
        <f t="shared" si="2"/>
        <v>350</v>
      </c>
    </row>
    <row r="157" spans="1:6" x14ac:dyDescent="0.35">
      <c r="A157" s="7">
        <v>43796</v>
      </c>
      <c r="B157">
        <v>370</v>
      </c>
      <c r="D157" s="3">
        <v>580</v>
      </c>
      <c r="E157" s="3" t="s">
        <v>4</v>
      </c>
      <c r="F157" s="3">
        <f t="shared" si="2"/>
        <v>-580</v>
      </c>
    </row>
    <row r="158" spans="1:6" x14ac:dyDescent="0.35">
      <c r="A158" s="7">
        <v>43791</v>
      </c>
      <c r="B158">
        <v>610</v>
      </c>
      <c r="D158" s="3">
        <v>500</v>
      </c>
      <c r="E158" s="3" t="s">
        <v>3</v>
      </c>
      <c r="F158" s="3">
        <f t="shared" si="2"/>
        <v>500</v>
      </c>
    </row>
    <row r="159" spans="1:6" x14ac:dyDescent="0.35">
      <c r="A159" s="7">
        <v>43784</v>
      </c>
      <c r="B159">
        <v>280</v>
      </c>
      <c r="D159" s="3">
        <v>610</v>
      </c>
      <c r="E159" s="3" t="s">
        <v>3</v>
      </c>
      <c r="F159" s="3">
        <f t="shared" si="2"/>
        <v>610</v>
      </c>
    </row>
    <row r="160" spans="1:6" x14ac:dyDescent="0.35">
      <c r="A160" s="7">
        <v>43784</v>
      </c>
      <c r="B160">
        <v>-300</v>
      </c>
      <c r="D160" s="3">
        <v>1250</v>
      </c>
      <c r="E160" s="3" t="s">
        <v>4</v>
      </c>
      <c r="F160" s="3">
        <f t="shared" si="2"/>
        <v>-1250</v>
      </c>
    </row>
    <row r="161" spans="1:6" x14ac:dyDescent="0.35">
      <c r="A161" s="7">
        <v>43784</v>
      </c>
      <c r="B161">
        <v>-510</v>
      </c>
      <c r="D161" s="3">
        <v>640</v>
      </c>
      <c r="E161" s="3" t="s">
        <v>3</v>
      </c>
      <c r="F161" s="3">
        <f t="shared" si="2"/>
        <v>640</v>
      </c>
    </row>
    <row r="162" spans="1:6" x14ac:dyDescent="0.35">
      <c r="A162" s="7">
        <v>43784</v>
      </c>
      <c r="B162">
        <v>-1020</v>
      </c>
      <c r="D162" s="3">
        <v>80</v>
      </c>
      <c r="E162" s="3" t="s">
        <v>3</v>
      </c>
      <c r="F162" s="3">
        <f t="shared" si="2"/>
        <v>80</v>
      </c>
    </row>
    <row r="163" spans="1:6" x14ac:dyDescent="0.35">
      <c r="A163" s="7">
        <v>43777</v>
      </c>
      <c r="B163">
        <v>700</v>
      </c>
      <c r="D163" s="3">
        <v>690</v>
      </c>
      <c r="E163" s="3" t="s">
        <v>3</v>
      </c>
      <c r="F163" s="3">
        <f t="shared" si="2"/>
        <v>690</v>
      </c>
    </row>
    <row r="164" spans="1:6" x14ac:dyDescent="0.35">
      <c r="A164" s="7">
        <v>43777</v>
      </c>
      <c r="B164">
        <v>220</v>
      </c>
      <c r="D164" s="3">
        <v>1060</v>
      </c>
      <c r="E164" s="3" t="s">
        <v>4</v>
      </c>
      <c r="F164" s="3">
        <f t="shared" si="2"/>
        <v>-1060</v>
      </c>
    </row>
    <row r="165" spans="1:6" x14ac:dyDescent="0.35">
      <c r="A165" s="7">
        <v>43776</v>
      </c>
      <c r="B165">
        <v>690</v>
      </c>
      <c r="D165" s="3">
        <v>0</v>
      </c>
      <c r="E165" s="3" t="s">
        <v>3</v>
      </c>
      <c r="F165" s="3">
        <f t="shared" si="2"/>
        <v>0</v>
      </c>
    </row>
    <row r="166" spans="1:6" x14ac:dyDescent="0.35">
      <c r="A166" s="7">
        <v>43775</v>
      </c>
      <c r="B166">
        <v>-130</v>
      </c>
      <c r="D166" s="3">
        <v>400</v>
      </c>
      <c r="E166" s="3" t="s">
        <v>3</v>
      </c>
      <c r="F166" s="3">
        <f t="shared" si="2"/>
        <v>400</v>
      </c>
    </row>
    <row r="167" spans="1:6" x14ac:dyDescent="0.35">
      <c r="A167" s="7">
        <v>43770</v>
      </c>
      <c r="B167">
        <v>450</v>
      </c>
      <c r="D167" s="3">
        <v>640</v>
      </c>
      <c r="E167" s="3" t="s">
        <v>3</v>
      </c>
      <c r="F167" s="3">
        <f t="shared" si="2"/>
        <v>640</v>
      </c>
    </row>
    <row r="168" spans="1:6" x14ac:dyDescent="0.35">
      <c r="A168" s="7">
        <v>43770</v>
      </c>
      <c r="B168">
        <v>380</v>
      </c>
      <c r="D168" s="3">
        <v>1300</v>
      </c>
      <c r="E168" s="3" t="s">
        <v>4</v>
      </c>
      <c r="F168" s="3">
        <f t="shared" si="2"/>
        <v>-1300</v>
      </c>
    </row>
    <row r="169" spans="1:6" x14ac:dyDescent="0.35">
      <c r="A169" s="7">
        <v>43770</v>
      </c>
      <c r="B169">
        <v>-780</v>
      </c>
      <c r="D169" s="3">
        <v>60</v>
      </c>
      <c r="E169" s="3" t="s">
        <v>3</v>
      </c>
      <c r="F169" s="3">
        <f t="shared" si="2"/>
        <v>60</v>
      </c>
    </row>
    <row r="170" spans="1:6" x14ac:dyDescent="0.35">
      <c r="A170" s="7">
        <v>43762</v>
      </c>
      <c r="B170">
        <v>-1520</v>
      </c>
      <c r="D170" s="3">
        <v>750</v>
      </c>
      <c r="E170" s="3" t="s">
        <v>3</v>
      </c>
      <c r="F170" s="3">
        <f t="shared" si="2"/>
        <v>750</v>
      </c>
    </row>
    <row r="171" spans="1:6" x14ac:dyDescent="0.35">
      <c r="A171" s="7">
        <v>43756</v>
      </c>
      <c r="B171">
        <v>460</v>
      </c>
      <c r="D171" s="3">
        <v>430</v>
      </c>
      <c r="E171" s="3" t="s">
        <v>4</v>
      </c>
      <c r="F171" s="3">
        <f t="shared" si="2"/>
        <v>-430</v>
      </c>
    </row>
    <row r="172" spans="1:6" x14ac:dyDescent="0.35">
      <c r="A172" s="7">
        <v>43756</v>
      </c>
      <c r="B172">
        <v>-400</v>
      </c>
      <c r="D172" s="3">
        <v>530</v>
      </c>
      <c r="E172" s="3" t="s">
        <v>3</v>
      </c>
      <c r="F172" s="3">
        <f t="shared" si="2"/>
        <v>530</v>
      </c>
    </row>
    <row r="173" spans="1:6" x14ac:dyDescent="0.35">
      <c r="A173" s="7">
        <v>43754</v>
      </c>
      <c r="B173">
        <v>310</v>
      </c>
      <c r="D173" s="3">
        <v>1120</v>
      </c>
      <c r="E173" s="3" t="s">
        <v>4</v>
      </c>
      <c r="F173" s="3">
        <f t="shared" si="2"/>
        <v>-1120</v>
      </c>
    </row>
    <row r="174" spans="1:6" x14ac:dyDescent="0.35">
      <c r="A174" s="7">
        <v>43753</v>
      </c>
      <c r="B174">
        <v>110</v>
      </c>
      <c r="D174" s="3">
        <v>220</v>
      </c>
      <c r="E174" s="3" t="s">
        <v>3</v>
      </c>
      <c r="F174" s="3">
        <f t="shared" si="2"/>
        <v>220</v>
      </c>
    </row>
    <row r="175" spans="1:6" x14ac:dyDescent="0.35">
      <c r="A175" s="7">
        <v>43752</v>
      </c>
      <c r="B175">
        <v>630</v>
      </c>
      <c r="D175" s="3">
        <v>50</v>
      </c>
      <c r="E175" s="3" t="s">
        <v>3</v>
      </c>
      <c r="F175" s="3">
        <f t="shared" si="2"/>
        <v>50</v>
      </c>
    </row>
    <row r="176" spans="1:6" x14ac:dyDescent="0.35">
      <c r="A176" s="7">
        <v>43749</v>
      </c>
      <c r="B176">
        <v>170</v>
      </c>
      <c r="D176" s="3">
        <v>20</v>
      </c>
      <c r="E176" s="3" t="s">
        <v>4</v>
      </c>
      <c r="F176" s="3">
        <f t="shared" si="2"/>
        <v>-20</v>
      </c>
    </row>
    <row r="177" spans="1:6" x14ac:dyDescent="0.35">
      <c r="A177" s="7">
        <v>43749</v>
      </c>
      <c r="B177">
        <v>0</v>
      </c>
      <c r="D177" s="3">
        <v>540</v>
      </c>
      <c r="E177" s="3" t="s">
        <v>3</v>
      </c>
      <c r="F177" s="3">
        <f t="shared" si="2"/>
        <v>540</v>
      </c>
    </row>
    <row r="178" spans="1:6" x14ac:dyDescent="0.35">
      <c r="A178" s="7">
        <v>43748</v>
      </c>
      <c r="B178">
        <v>490</v>
      </c>
      <c r="D178" s="3">
        <v>540</v>
      </c>
      <c r="E178" s="3" t="s">
        <v>3</v>
      </c>
      <c r="F178" s="3">
        <f t="shared" si="2"/>
        <v>540</v>
      </c>
    </row>
    <row r="179" spans="1:6" x14ac:dyDescent="0.35">
      <c r="A179" s="7">
        <v>43748</v>
      </c>
      <c r="B179">
        <v>-70</v>
      </c>
      <c r="D179" s="3">
        <v>830</v>
      </c>
      <c r="E179" s="3" t="s">
        <v>4</v>
      </c>
      <c r="F179" s="3">
        <f t="shared" si="2"/>
        <v>-830</v>
      </c>
    </row>
    <row r="180" spans="1:6" x14ac:dyDescent="0.35">
      <c r="A180" s="7">
        <v>43746</v>
      </c>
      <c r="B180">
        <v>-610</v>
      </c>
      <c r="D180" s="3">
        <v>270</v>
      </c>
      <c r="E180" s="3" t="s">
        <v>3</v>
      </c>
      <c r="F180" s="3">
        <f t="shared" si="2"/>
        <v>270</v>
      </c>
    </row>
    <row r="181" spans="1:6" x14ac:dyDescent="0.35">
      <c r="A181" s="7">
        <v>43734</v>
      </c>
      <c r="B181">
        <v>580</v>
      </c>
      <c r="D181" s="3">
        <v>80</v>
      </c>
      <c r="E181" s="3" t="s">
        <v>3</v>
      </c>
      <c r="F181" s="3">
        <f t="shared" si="2"/>
        <v>80</v>
      </c>
    </row>
    <row r="182" spans="1:6" x14ac:dyDescent="0.35">
      <c r="A182" s="7">
        <v>43733</v>
      </c>
      <c r="B182">
        <v>-1280</v>
      </c>
      <c r="D182" s="3">
        <v>80</v>
      </c>
      <c r="E182" s="3" t="s">
        <v>3</v>
      </c>
      <c r="F182" s="3">
        <f t="shared" si="2"/>
        <v>80</v>
      </c>
    </row>
    <row r="183" spans="1:6" x14ac:dyDescent="0.35">
      <c r="A183" s="7">
        <v>43725</v>
      </c>
      <c r="B183">
        <v>-790</v>
      </c>
      <c r="D183" s="3">
        <v>720</v>
      </c>
      <c r="E183" s="3" t="s">
        <v>4</v>
      </c>
      <c r="F183" s="3">
        <f t="shared" si="2"/>
        <v>-720</v>
      </c>
    </row>
    <row r="184" spans="1:6" x14ac:dyDescent="0.35">
      <c r="A184" s="7">
        <v>43724</v>
      </c>
      <c r="B184">
        <v>750</v>
      </c>
      <c r="D184" s="3">
        <v>370</v>
      </c>
      <c r="E184" s="3" t="s">
        <v>3</v>
      </c>
      <c r="F184" s="3">
        <f t="shared" si="2"/>
        <v>370</v>
      </c>
    </row>
    <row r="185" spans="1:6" x14ac:dyDescent="0.35">
      <c r="A185" s="7">
        <v>43724</v>
      </c>
      <c r="B185">
        <v>730</v>
      </c>
      <c r="D185" s="3">
        <v>340</v>
      </c>
      <c r="E185" s="3" t="s">
        <v>4</v>
      </c>
      <c r="F185" s="3">
        <f t="shared" si="2"/>
        <v>-340</v>
      </c>
    </row>
    <row r="186" spans="1:6" x14ac:dyDescent="0.35">
      <c r="A186" s="7">
        <v>43721</v>
      </c>
      <c r="B186">
        <v>690</v>
      </c>
      <c r="D186" s="3">
        <v>590</v>
      </c>
      <c r="E186" s="3" t="s">
        <v>3</v>
      </c>
      <c r="F186" s="3">
        <f t="shared" si="2"/>
        <v>590</v>
      </c>
    </row>
    <row r="187" spans="1:6" x14ac:dyDescent="0.35">
      <c r="A187" s="7">
        <v>43721</v>
      </c>
      <c r="B187">
        <v>-160</v>
      </c>
      <c r="D187" s="3">
        <v>130</v>
      </c>
      <c r="E187" s="3" t="s">
        <v>3</v>
      </c>
      <c r="F187" s="3">
        <f t="shared" si="2"/>
        <v>130</v>
      </c>
    </row>
    <row r="188" spans="1:6" x14ac:dyDescent="0.35">
      <c r="A188" s="7">
        <v>43721</v>
      </c>
      <c r="B188">
        <v>-660</v>
      </c>
      <c r="D188" s="3">
        <v>180</v>
      </c>
      <c r="E188" s="3" t="s">
        <v>4</v>
      </c>
      <c r="F188" s="3">
        <f t="shared" si="2"/>
        <v>-180</v>
      </c>
    </row>
    <row r="189" spans="1:6" x14ac:dyDescent="0.35">
      <c r="A189" s="7">
        <v>43714</v>
      </c>
      <c r="B189">
        <v>570</v>
      </c>
      <c r="D189" s="3">
        <v>410</v>
      </c>
      <c r="E189" s="3" t="s">
        <v>3</v>
      </c>
      <c r="F189" s="3">
        <f t="shared" si="2"/>
        <v>410</v>
      </c>
    </row>
    <row r="190" spans="1:6" x14ac:dyDescent="0.35">
      <c r="A190" s="7">
        <v>43710</v>
      </c>
      <c r="B190">
        <v>-340</v>
      </c>
      <c r="D190" s="3">
        <v>610</v>
      </c>
      <c r="E190" s="3" t="s">
        <v>3</v>
      </c>
      <c r="F190" s="3">
        <f t="shared" si="2"/>
        <v>610</v>
      </c>
    </row>
    <row r="191" spans="1:6" x14ac:dyDescent="0.35">
      <c r="A191" s="7">
        <v>43710</v>
      </c>
      <c r="B191">
        <v>-340</v>
      </c>
      <c r="D191" s="3">
        <v>690</v>
      </c>
      <c r="E191" s="3" t="s">
        <v>3</v>
      </c>
      <c r="F191" s="3">
        <f t="shared" si="2"/>
        <v>690</v>
      </c>
    </row>
    <row r="192" spans="1:6" x14ac:dyDescent="0.35">
      <c r="A192" s="7">
        <v>43707</v>
      </c>
      <c r="B192">
        <v>-40</v>
      </c>
      <c r="D192" s="3">
        <v>970</v>
      </c>
      <c r="E192" s="3" t="s">
        <v>4</v>
      </c>
      <c r="F192" s="3">
        <f t="shared" si="2"/>
        <v>-970</v>
      </c>
    </row>
    <row r="193" spans="1:6" x14ac:dyDescent="0.35">
      <c r="A193" s="7">
        <v>43706</v>
      </c>
      <c r="B193">
        <v>-140</v>
      </c>
      <c r="D193" s="3">
        <v>240</v>
      </c>
      <c r="E193" s="3" t="s">
        <v>3</v>
      </c>
      <c r="F193" s="3">
        <f t="shared" si="2"/>
        <v>240</v>
      </c>
    </row>
    <row r="194" spans="1:6" x14ac:dyDescent="0.35">
      <c r="A194" s="7">
        <v>43705</v>
      </c>
      <c r="B194">
        <v>-460</v>
      </c>
      <c r="D194" s="3">
        <v>610</v>
      </c>
      <c r="E194" s="3" t="s">
        <v>3</v>
      </c>
      <c r="F194" s="3">
        <f t="shared" si="2"/>
        <v>610</v>
      </c>
    </row>
    <row r="195" spans="1:6" x14ac:dyDescent="0.35">
      <c r="A195" s="7">
        <v>43696</v>
      </c>
      <c r="B195">
        <v>580</v>
      </c>
      <c r="D195" s="3">
        <v>1320</v>
      </c>
      <c r="E195" s="3" t="s">
        <v>4</v>
      </c>
      <c r="F195" s="3">
        <f t="shared" ref="F195:F258" si="3">IF(E195="Покупка",D195,-D195)</f>
        <v>-1320</v>
      </c>
    </row>
    <row r="196" spans="1:6" x14ac:dyDescent="0.35">
      <c r="A196" s="7">
        <v>43686</v>
      </c>
      <c r="B196">
        <v>570</v>
      </c>
      <c r="D196" s="3">
        <v>710</v>
      </c>
      <c r="E196" s="3" t="s">
        <v>4</v>
      </c>
      <c r="F196" s="3">
        <f t="shared" si="3"/>
        <v>-710</v>
      </c>
    </row>
    <row r="197" spans="1:6" x14ac:dyDescent="0.35">
      <c r="A197" s="7">
        <v>43686</v>
      </c>
      <c r="B197">
        <v>-530</v>
      </c>
      <c r="D197" s="3">
        <v>750</v>
      </c>
      <c r="E197" s="3" t="s">
        <v>3</v>
      </c>
      <c r="F197" s="3">
        <f t="shared" si="3"/>
        <v>750</v>
      </c>
    </row>
    <row r="198" spans="1:6" x14ac:dyDescent="0.35">
      <c r="A198" s="7">
        <v>43685</v>
      </c>
      <c r="B198">
        <v>650</v>
      </c>
      <c r="D198" s="3">
        <v>170</v>
      </c>
      <c r="E198" s="3" t="s">
        <v>3</v>
      </c>
      <c r="F198" s="3">
        <f t="shared" si="3"/>
        <v>170</v>
      </c>
    </row>
    <row r="199" spans="1:6" x14ac:dyDescent="0.35">
      <c r="A199" s="7">
        <v>43676</v>
      </c>
      <c r="B199">
        <v>210</v>
      </c>
      <c r="D199" s="3">
        <v>780</v>
      </c>
      <c r="E199" s="3" t="s">
        <v>4</v>
      </c>
      <c r="F199" s="3">
        <f t="shared" si="3"/>
        <v>-780</v>
      </c>
    </row>
    <row r="200" spans="1:6" x14ac:dyDescent="0.35">
      <c r="A200" s="7">
        <v>43676</v>
      </c>
      <c r="B200">
        <v>-1540</v>
      </c>
      <c r="D200" s="3">
        <v>660</v>
      </c>
      <c r="E200" s="3" t="s">
        <v>3</v>
      </c>
      <c r="F200" s="3">
        <f t="shared" si="3"/>
        <v>660</v>
      </c>
    </row>
    <row r="201" spans="1:6" x14ac:dyDescent="0.35">
      <c r="A201" s="7">
        <v>43669</v>
      </c>
      <c r="B201">
        <v>480</v>
      </c>
      <c r="D201" s="3">
        <v>180</v>
      </c>
      <c r="E201" s="3" t="s">
        <v>4</v>
      </c>
      <c r="F201" s="3">
        <f t="shared" si="3"/>
        <v>-180</v>
      </c>
    </row>
    <row r="202" spans="1:6" x14ac:dyDescent="0.35">
      <c r="A202" s="7">
        <v>43665</v>
      </c>
      <c r="B202">
        <v>730</v>
      </c>
      <c r="D202" s="3">
        <v>340</v>
      </c>
      <c r="E202" s="3" t="s">
        <v>4</v>
      </c>
      <c r="F202" s="3">
        <f t="shared" si="3"/>
        <v>-340</v>
      </c>
    </row>
    <row r="203" spans="1:6" x14ac:dyDescent="0.35">
      <c r="A203" s="7">
        <v>43665</v>
      </c>
      <c r="B203">
        <v>-720</v>
      </c>
      <c r="D203" s="3">
        <v>610</v>
      </c>
      <c r="E203" s="3" t="s">
        <v>3</v>
      </c>
      <c r="F203" s="3">
        <f t="shared" si="3"/>
        <v>610</v>
      </c>
    </row>
    <row r="204" spans="1:6" x14ac:dyDescent="0.35">
      <c r="A204" s="7">
        <v>43664</v>
      </c>
      <c r="B204">
        <v>580</v>
      </c>
      <c r="D204" s="3">
        <v>1190</v>
      </c>
      <c r="E204" s="3" t="s">
        <v>4</v>
      </c>
      <c r="F204" s="3">
        <f t="shared" si="3"/>
        <v>-1190</v>
      </c>
    </row>
    <row r="205" spans="1:6" x14ac:dyDescent="0.35">
      <c r="A205" s="7">
        <v>43658</v>
      </c>
      <c r="B205">
        <v>80</v>
      </c>
      <c r="D205" s="3">
        <v>280</v>
      </c>
      <c r="E205" s="3" t="s">
        <v>3</v>
      </c>
      <c r="F205" s="3">
        <f t="shared" si="3"/>
        <v>280</v>
      </c>
    </row>
    <row r="206" spans="1:6" x14ac:dyDescent="0.35">
      <c r="A206" s="7">
        <v>43656</v>
      </c>
      <c r="B206">
        <v>-630</v>
      </c>
      <c r="D206" s="3">
        <v>90</v>
      </c>
      <c r="E206" s="3" t="s">
        <v>4</v>
      </c>
      <c r="F206" s="3">
        <f t="shared" si="3"/>
        <v>-90</v>
      </c>
    </row>
    <row r="207" spans="1:6" x14ac:dyDescent="0.35">
      <c r="A207" s="7">
        <v>43655</v>
      </c>
      <c r="B207">
        <v>440</v>
      </c>
      <c r="D207" s="3">
        <v>570</v>
      </c>
      <c r="E207" s="3" t="s">
        <v>3</v>
      </c>
      <c r="F207" s="3">
        <f t="shared" si="3"/>
        <v>570</v>
      </c>
    </row>
    <row r="208" spans="1:6" x14ac:dyDescent="0.35">
      <c r="A208" s="7">
        <v>43654</v>
      </c>
      <c r="B208">
        <v>-80</v>
      </c>
      <c r="D208" s="3">
        <v>290</v>
      </c>
      <c r="E208" s="3" t="s">
        <v>3</v>
      </c>
      <c r="F208" s="3">
        <f t="shared" si="3"/>
        <v>290</v>
      </c>
    </row>
    <row r="209" spans="1:6" x14ac:dyDescent="0.35">
      <c r="A209" s="7">
        <v>43650</v>
      </c>
      <c r="B209">
        <v>280</v>
      </c>
      <c r="D209" s="3">
        <v>190</v>
      </c>
      <c r="E209" s="3" t="s">
        <v>4</v>
      </c>
      <c r="F209" s="3">
        <f t="shared" si="3"/>
        <v>-190</v>
      </c>
    </row>
    <row r="210" spans="1:6" x14ac:dyDescent="0.35">
      <c r="A210" s="7">
        <v>43641</v>
      </c>
      <c r="B210">
        <v>-1180</v>
      </c>
      <c r="D210" s="3">
        <v>310</v>
      </c>
      <c r="E210" s="3" t="s">
        <v>4</v>
      </c>
      <c r="F210" s="3">
        <f t="shared" si="3"/>
        <v>-310</v>
      </c>
    </row>
    <row r="211" spans="1:6" x14ac:dyDescent="0.35">
      <c r="A211" s="7">
        <v>43637</v>
      </c>
      <c r="B211">
        <v>750</v>
      </c>
      <c r="D211" s="3">
        <v>580</v>
      </c>
      <c r="E211" s="3" t="s">
        <v>3</v>
      </c>
      <c r="F211" s="3">
        <f t="shared" si="3"/>
        <v>580</v>
      </c>
    </row>
    <row r="212" spans="1:6" x14ac:dyDescent="0.35">
      <c r="A212" s="7">
        <v>43630</v>
      </c>
      <c r="B212">
        <v>670</v>
      </c>
      <c r="D212" s="3">
        <v>720</v>
      </c>
      <c r="E212" s="3" t="s">
        <v>3</v>
      </c>
      <c r="F212" s="3">
        <f t="shared" si="3"/>
        <v>720</v>
      </c>
    </row>
    <row r="213" spans="1:6" x14ac:dyDescent="0.35">
      <c r="A213" s="7">
        <v>43630</v>
      </c>
      <c r="B213">
        <v>530</v>
      </c>
      <c r="D213" s="3">
        <v>1420</v>
      </c>
      <c r="E213" s="3" t="s">
        <v>4</v>
      </c>
      <c r="F213" s="3">
        <f t="shared" si="3"/>
        <v>-1420</v>
      </c>
    </row>
    <row r="214" spans="1:6" x14ac:dyDescent="0.35">
      <c r="A214" s="7">
        <v>43630</v>
      </c>
      <c r="B214">
        <v>410</v>
      </c>
      <c r="D214" s="3">
        <v>730</v>
      </c>
      <c r="E214" s="3" t="s">
        <v>3</v>
      </c>
      <c r="F214" s="3">
        <f t="shared" si="3"/>
        <v>730</v>
      </c>
    </row>
    <row r="215" spans="1:6" x14ac:dyDescent="0.35">
      <c r="A215" s="7">
        <v>43630</v>
      </c>
      <c r="B215">
        <v>-1750</v>
      </c>
      <c r="D215" s="3">
        <v>460</v>
      </c>
      <c r="E215" s="3" t="s">
        <v>3</v>
      </c>
      <c r="F215" s="3">
        <f t="shared" si="3"/>
        <v>460</v>
      </c>
    </row>
    <row r="216" spans="1:6" x14ac:dyDescent="0.35">
      <c r="A216" s="7">
        <v>43627</v>
      </c>
      <c r="B216">
        <v>20</v>
      </c>
      <c r="D216" s="3">
        <v>970</v>
      </c>
      <c r="E216" s="3" t="s">
        <v>4</v>
      </c>
      <c r="F216" s="3">
        <f t="shared" si="3"/>
        <v>-970</v>
      </c>
    </row>
    <row r="217" spans="1:6" x14ac:dyDescent="0.35">
      <c r="A217" s="7">
        <v>43626</v>
      </c>
      <c r="B217">
        <v>540</v>
      </c>
      <c r="D217" s="3">
        <v>590</v>
      </c>
      <c r="E217" s="3" t="s">
        <v>4</v>
      </c>
      <c r="F217" s="3">
        <f t="shared" si="3"/>
        <v>-590</v>
      </c>
    </row>
    <row r="218" spans="1:6" x14ac:dyDescent="0.35">
      <c r="A218" s="7">
        <v>43626</v>
      </c>
      <c r="B218">
        <v>520</v>
      </c>
      <c r="D218" s="3">
        <v>250</v>
      </c>
      <c r="E218" s="3" t="s">
        <v>3</v>
      </c>
      <c r="F218" s="3">
        <f t="shared" si="3"/>
        <v>250</v>
      </c>
    </row>
    <row r="219" spans="1:6" x14ac:dyDescent="0.35">
      <c r="A219" s="7">
        <v>43626</v>
      </c>
      <c r="B219">
        <v>-680</v>
      </c>
      <c r="D219" s="3">
        <v>50</v>
      </c>
      <c r="E219" s="3" t="s">
        <v>3</v>
      </c>
      <c r="F219" s="3">
        <f t="shared" si="3"/>
        <v>50</v>
      </c>
    </row>
    <row r="220" spans="1:6" x14ac:dyDescent="0.35">
      <c r="A220" s="7">
        <v>43623</v>
      </c>
      <c r="B220">
        <v>-330</v>
      </c>
      <c r="D220" s="3">
        <v>110</v>
      </c>
      <c r="E220" s="3" t="s">
        <v>4</v>
      </c>
      <c r="F220" s="3">
        <f t="shared" si="3"/>
        <v>-110</v>
      </c>
    </row>
    <row r="221" spans="1:6" x14ac:dyDescent="0.35">
      <c r="A221" s="7">
        <v>43621</v>
      </c>
      <c r="B221">
        <v>680</v>
      </c>
      <c r="D221" s="3">
        <v>230</v>
      </c>
      <c r="E221" s="3" t="s">
        <v>3</v>
      </c>
      <c r="F221" s="3">
        <f t="shared" si="3"/>
        <v>230</v>
      </c>
    </row>
    <row r="222" spans="1:6" x14ac:dyDescent="0.35">
      <c r="A222" s="7">
        <v>43616</v>
      </c>
      <c r="B222">
        <v>-160</v>
      </c>
      <c r="D222" s="3">
        <v>270</v>
      </c>
      <c r="E222" s="3" t="s">
        <v>4</v>
      </c>
      <c r="F222" s="3">
        <f t="shared" si="3"/>
        <v>-270</v>
      </c>
    </row>
    <row r="223" spans="1:6" x14ac:dyDescent="0.35">
      <c r="A223" s="7">
        <v>43616</v>
      </c>
      <c r="B223">
        <v>-520</v>
      </c>
      <c r="D223" s="3">
        <v>420</v>
      </c>
      <c r="E223" s="3" t="s">
        <v>3</v>
      </c>
      <c r="F223" s="3">
        <f t="shared" si="3"/>
        <v>420</v>
      </c>
    </row>
    <row r="224" spans="1:6" x14ac:dyDescent="0.35">
      <c r="A224" s="7">
        <v>43615</v>
      </c>
      <c r="B224">
        <v>30</v>
      </c>
      <c r="D224" s="3">
        <v>490</v>
      </c>
      <c r="E224" s="3" t="s">
        <v>3</v>
      </c>
      <c r="F224" s="3">
        <f t="shared" si="3"/>
        <v>490</v>
      </c>
    </row>
    <row r="225" spans="1:6" x14ac:dyDescent="0.35">
      <c r="A225" s="7">
        <v>43609</v>
      </c>
      <c r="B225">
        <v>400</v>
      </c>
      <c r="D225" s="3">
        <v>390</v>
      </c>
      <c r="E225" s="3" t="s">
        <v>4</v>
      </c>
      <c r="F225" s="3">
        <f t="shared" si="3"/>
        <v>-390</v>
      </c>
    </row>
    <row r="226" spans="1:6" x14ac:dyDescent="0.35">
      <c r="A226" s="7">
        <v>43608</v>
      </c>
      <c r="B226">
        <v>330</v>
      </c>
      <c r="D226" s="3">
        <v>690</v>
      </c>
      <c r="E226" s="3" t="s">
        <v>4</v>
      </c>
      <c r="F226" s="3">
        <f t="shared" si="3"/>
        <v>-690</v>
      </c>
    </row>
    <row r="227" spans="1:6" x14ac:dyDescent="0.35">
      <c r="A227" s="7">
        <v>43605</v>
      </c>
      <c r="B227">
        <v>-660</v>
      </c>
      <c r="D227" s="3">
        <v>680</v>
      </c>
      <c r="E227" s="3" t="s">
        <v>3</v>
      </c>
      <c r="F227" s="3">
        <f t="shared" si="3"/>
        <v>680</v>
      </c>
    </row>
    <row r="228" spans="1:6" x14ac:dyDescent="0.35">
      <c r="A228" s="7">
        <v>43601</v>
      </c>
      <c r="B228">
        <v>550</v>
      </c>
      <c r="D228" s="3">
        <v>310</v>
      </c>
      <c r="E228" s="3" t="s">
        <v>4</v>
      </c>
      <c r="F228" s="3">
        <f t="shared" si="3"/>
        <v>-310</v>
      </c>
    </row>
    <row r="229" spans="1:6" x14ac:dyDescent="0.35">
      <c r="A229" s="7">
        <v>43600</v>
      </c>
      <c r="B229">
        <v>-230</v>
      </c>
      <c r="D229" s="3">
        <v>310</v>
      </c>
      <c r="E229" s="3" t="s">
        <v>4</v>
      </c>
      <c r="F229" s="3">
        <f t="shared" si="3"/>
        <v>-310</v>
      </c>
    </row>
    <row r="230" spans="1:6" x14ac:dyDescent="0.35">
      <c r="A230" s="7">
        <v>43599</v>
      </c>
      <c r="B230">
        <v>-280</v>
      </c>
      <c r="D230" s="3">
        <v>360</v>
      </c>
      <c r="E230" s="3" t="s">
        <v>3</v>
      </c>
      <c r="F230" s="3">
        <f t="shared" si="3"/>
        <v>360</v>
      </c>
    </row>
    <row r="231" spans="1:6" x14ac:dyDescent="0.35">
      <c r="A231" s="7">
        <v>43598</v>
      </c>
      <c r="B231">
        <v>140</v>
      </c>
      <c r="D231" s="3">
        <v>540</v>
      </c>
      <c r="E231" s="3" t="s">
        <v>3</v>
      </c>
      <c r="F231" s="3">
        <f t="shared" si="3"/>
        <v>540</v>
      </c>
    </row>
    <row r="232" spans="1:6" x14ac:dyDescent="0.35">
      <c r="A232" s="7">
        <v>43593</v>
      </c>
      <c r="B232">
        <v>140</v>
      </c>
      <c r="D232" s="3">
        <v>610</v>
      </c>
      <c r="E232" s="3" t="s">
        <v>4</v>
      </c>
      <c r="F232" s="3">
        <f t="shared" si="3"/>
        <v>-610</v>
      </c>
    </row>
    <row r="233" spans="1:6" x14ac:dyDescent="0.35">
      <c r="A233" s="7">
        <v>43588</v>
      </c>
      <c r="B233">
        <v>-360</v>
      </c>
      <c r="D233" s="3">
        <v>450</v>
      </c>
      <c r="E233" s="3" t="s">
        <v>3</v>
      </c>
      <c r="F233" s="3">
        <f t="shared" si="3"/>
        <v>450</v>
      </c>
    </row>
    <row r="234" spans="1:6" x14ac:dyDescent="0.35">
      <c r="A234" s="7">
        <v>43587</v>
      </c>
      <c r="B234">
        <v>220</v>
      </c>
      <c r="D234" s="3">
        <v>310</v>
      </c>
      <c r="E234" s="3" t="s">
        <v>4</v>
      </c>
      <c r="F234" s="3">
        <f t="shared" si="3"/>
        <v>-310</v>
      </c>
    </row>
    <row r="235" spans="1:6" x14ac:dyDescent="0.35">
      <c r="A235" s="7">
        <v>43585</v>
      </c>
      <c r="B235">
        <v>-160</v>
      </c>
      <c r="D235" s="3">
        <v>460</v>
      </c>
      <c r="E235" s="3" t="s">
        <v>4</v>
      </c>
      <c r="F235" s="3">
        <f t="shared" si="3"/>
        <v>-460</v>
      </c>
    </row>
    <row r="236" spans="1:6" x14ac:dyDescent="0.35">
      <c r="A236" s="7">
        <v>43581</v>
      </c>
      <c r="B236">
        <v>730</v>
      </c>
      <c r="D236" s="3">
        <v>0</v>
      </c>
      <c r="E236" s="3" t="s">
        <v>3</v>
      </c>
      <c r="F236" s="3">
        <f t="shared" si="3"/>
        <v>0</v>
      </c>
    </row>
    <row r="237" spans="1:6" x14ac:dyDescent="0.35">
      <c r="A237" s="7">
        <v>43581</v>
      </c>
      <c r="B237">
        <v>-140</v>
      </c>
      <c r="D237" s="3">
        <v>560</v>
      </c>
      <c r="E237" s="3" t="s">
        <v>3</v>
      </c>
      <c r="F237" s="3">
        <f t="shared" si="3"/>
        <v>560</v>
      </c>
    </row>
    <row r="238" spans="1:6" x14ac:dyDescent="0.35">
      <c r="A238" s="7">
        <v>43579</v>
      </c>
      <c r="B238">
        <v>-310</v>
      </c>
      <c r="D238" s="3">
        <v>500</v>
      </c>
      <c r="E238" s="3" t="s">
        <v>4</v>
      </c>
      <c r="F238" s="3">
        <f t="shared" si="3"/>
        <v>-500</v>
      </c>
    </row>
    <row r="239" spans="1:6" x14ac:dyDescent="0.35">
      <c r="A239" s="7">
        <v>43579</v>
      </c>
      <c r="B239">
        <v>-630</v>
      </c>
      <c r="D239" s="3">
        <v>450</v>
      </c>
      <c r="E239" s="3" t="s">
        <v>3</v>
      </c>
      <c r="F239" s="3">
        <f t="shared" si="3"/>
        <v>450</v>
      </c>
    </row>
    <row r="240" spans="1:6" x14ac:dyDescent="0.35">
      <c r="A240" s="7">
        <v>43578</v>
      </c>
      <c r="B240">
        <v>660</v>
      </c>
      <c r="D240" s="3">
        <v>600</v>
      </c>
      <c r="E240" s="3" t="s">
        <v>4</v>
      </c>
      <c r="F240" s="3">
        <f t="shared" si="3"/>
        <v>-600</v>
      </c>
    </row>
    <row r="241" spans="1:6" x14ac:dyDescent="0.35">
      <c r="A241" s="7">
        <v>43574</v>
      </c>
      <c r="B241">
        <v>510</v>
      </c>
      <c r="D241" s="3">
        <v>120</v>
      </c>
      <c r="E241" s="3" t="s">
        <v>3</v>
      </c>
      <c r="F241" s="3">
        <f t="shared" si="3"/>
        <v>120</v>
      </c>
    </row>
    <row r="242" spans="1:6" x14ac:dyDescent="0.35">
      <c r="A242" s="7">
        <v>43572</v>
      </c>
      <c r="B242">
        <v>-1120</v>
      </c>
      <c r="D242" s="3">
        <v>590</v>
      </c>
      <c r="E242" s="3" t="s">
        <v>3</v>
      </c>
      <c r="F242" s="3">
        <f t="shared" si="3"/>
        <v>590</v>
      </c>
    </row>
    <row r="243" spans="1:6" x14ac:dyDescent="0.35">
      <c r="A243" s="7">
        <v>43570</v>
      </c>
      <c r="B243">
        <v>670</v>
      </c>
      <c r="D243" s="3">
        <v>20</v>
      </c>
      <c r="E243" s="3" t="s">
        <v>4</v>
      </c>
      <c r="F243" s="3">
        <f t="shared" si="3"/>
        <v>-20</v>
      </c>
    </row>
    <row r="244" spans="1:6" x14ac:dyDescent="0.35">
      <c r="A244" s="7">
        <v>43567</v>
      </c>
      <c r="B244">
        <v>0</v>
      </c>
      <c r="D244" s="3">
        <v>510</v>
      </c>
      <c r="E244" s="3" t="s">
        <v>3</v>
      </c>
      <c r="F244" s="3">
        <f t="shared" si="3"/>
        <v>510</v>
      </c>
    </row>
    <row r="245" spans="1:6" x14ac:dyDescent="0.35">
      <c r="A245" s="7">
        <v>43565</v>
      </c>
      <c r="B245">
        <v>370</v>
      </c>
      <c r="D245" s="3">
        <v>1020</v>
      </c>
      <c r="E245" s="3" t="s">
        <v>4</v>
      </c>
      <c r="F245" s="3">
        <f t="shared" si="3"/>
        <v>-1020</v>
      </c>
    </row>
    <row r="246" spans="1:6" x14ac:dyDescent="0.35">
      <c r="A246" s="7">
        <v>43564</v>
      </c>
      <c r="B246">
        <v>10</v>
      </c>
      <c r="D246" s="3">
        <v>650</v>
      </c>
      <c r="E246" s="3" t="s">
        <v>3</v>
      </c>
      <c r="F246" s="3">
        <f t="shared" si="3"/>
        <v>650</v>
      </c>
    </row>
    <row r="247" spans="1:6" x14ac:dyDescent="0.35">
      <c r="A247" s="7">
        <v>43560</v>
      </c>
      <c r="B247">
        <v>550</v>
      </c>
      <c r="D247" s="3">
        <v>410</v>
      </c>
      <c r="E247" s="3" t="s">
        <v>4</v>
      </c>
      <c r="F247" s="3">
        <f t="shared" si="3"/>
        <v>-410</v>
      </c>
    </row>
    <row r="248" spans="1:6" x14ac:dyDescent="0.35">
      <c r="A248" s="7">
        <v>43560</v>
      </c>
      <c r="B248">
        <v>-20</v>
      </c>
      <c r="D248" s="3">
        <v>350</v>
      </c>
      <c r="E248" s="3" t="s">
        <v>4</v>
      </c>
      <c r="F248" s="3">
        <f t="shared" si="3"/>
        <v>-350</v>
      </c>
    </row>
    <row r="249" spans="1:6" x14ac:dyDescent="0.35">
      <c r="A249" s="7">
        <v>43560</v>
      </c>
      <c r="B249">
        <v>-570</v>
      </c>
      <c r="D249" s="3">
        <v>40</v>
      </c>
      <c r="E249" s="3" t="s">
        <v>4</v>
      </c>
      <c r="F249" s="3">
        <f t="shared" si="3"/>
        <v>-40</v>
      </c>
    </row>
    <row r="250" spans="1:6" x14ac:dyDescent="0.35">
      <c r="A250" s="7">
        <v>43559</v>
      </c>
      <c r="B250">
        <v>120</v>
      </c>
      <c r="D250" s="3">
        <v>130</v>
      </c>
      <c r="E250" s="3" t="s">
        <v>3</v>
      </c>
      <c r="F250" s="3">
        <f t="shared" si="3"/>
        <v>130</v>
      </c>
    </row>
    <row r="251" spans="1:6" x14ac:dyDescent="0.35">
      <c r="A251" s="7">
        <v>43559</v>
      </c>
      <c r="B251">
        <v>-600</v>
      </c>
      <c r="D251" s="3">
        <v>300</v>
      </c>
      <c r="E251" s="3" t="s">
        <v>3</v>
      </c>
      <c r="F251" s="3">
        <f t="shared" si="3"/>
        <v>300</v>
      </c>
    </row>
    <row r="252" spans="1:6" x14ac:dyDescent="0.35">
      <c r="A252" s="7">
        <v>43557</v>
      </c>
      <c r="B252">
        <v>220</v>
      </c>
      <c r="D252" s="3">
        <v>570</v>
      </c>
      <c r="E252" s="3" t="s">
        <v>3</v>
      </c>
      <c r="F252" s="3">
        <f t="shared" si="3"/>
        <v>570</v>
      </c>
    </row>
    <row r="253" spans="1:6" x14ac:dyDescent="0.35">
      <c r="A253" s="7">
        <v>43553</v>
      </c>
      <c r="B253">
        <v>380</v>
      </c>
      <c r="D253" s="3">
        <v>40</v>
      </c>
      <c r="E253" s="3" t="s">
        <v>3</v>
      </c>
      <c r="F253" s="3">
        <f t="shared" si="3"/>
        <v>40</v>
      </c>
    </row>
    <row r="254" spans="1:6" x14ac:dyDescent="0.35">
      <c r="A254" s="7">
        <v>43553</v>
      </c>
      <c r="B254">
        <v>-780</v>
      </c>
      <c r="D254" s="3">
        <v>300</v>
      </c>
      <c r="E254" s="3" t="s">
        <v>4</v>
      </c>
      <c r="F254" s="3">
        <f t="shared" si="3"/>
        <v>-300</v>
      </c>
    </row>
    <row r="255" spans="1:6" x14ac:dyDescent="0.35">
      <c r="A255" s="7">
        <v>43551</v>
      </c>
      <c r="B255">
        <v>-300</v>
      </c>
      <c r="D255" s="3">
        <v>780</v>
      </c>
      <c r="E255" s="3" t="s">
        <v>4</v>
      </c>
      <c r="F255" s="3">
        <f t="shared" si="3"/>
        <v>-780</v>
      </c>
    </row>
    <row r="256" spans="1:6" x14ac:dyDescent="0.35">
      <c r="A256" s="7">
        <v>43550</v>
      </c>
      <c r="B256">
        <v>40</v>
      </c>
      <c r="D256" s="3">
        <v>380</v>
      </c>
      <c r="E256" s="3" t="s">
        <v>3</v>
      </c>
      <c r="F256" s="3">
        <f t="shared" si="3"/>
        <v>380</v>
      </c>
    </row>
    <row r="257" spans="1:6" x14ac:dyDescent="0.35">
      <c r="A257" s="7">
        <v>43546</v>
      </c>
      <c r="B257">
        <v>570</v>
      </c>
      <c r="D257" s="3">
        <v>220</v>
      </c>
      <c r="E257" s="3" t="s">
        <v>3</v>
      </c>
      <c r="F257" s="3">
        <f t="shared" si="3"/>
        <v>220</v>
      </c>
    </row>
    <row r="258" spans="1:6" x14ac:dyDescent="0.35">
      <c r="A258" s="7">
        <v>43544</v>
      </c>
      <c r="B258">
        <v>300</v>
      </c>
      <c r="D258" s="3">
        <v>120</v>
      </c>
      <c r="E258" s="3" t="s">
        <v>3</v>
      </c>
      <c r="F258" s="3">
        <f t="shared" si="3"/>
        <v>120</v>
      </c>
    </row>
    <row r="259" spans="1:6" x14ac:dyDescent="0.35">
      <c r="A259" s="7">
        <v>43542</v>
      </c>
      <c r="B259">
        <v>130</v>
      </c>
      <c r="D259" s="3">
        <v>600</v>
      </c>
      <c r="E259" s="3" t="s">
        <v>4</v>
      </c>
      <c r="F259" s="3">
        <f t="shared" ref="F259:F322" si="4">IF(E259="Покупка",D259,-D259)</f>
        <v>-600</v>
      </c>
    </row>
    <row r="260" spans="1:6" x14ac:dyDescent="0.35">
      <c r="A260" s="7">
        <v>43539</v>
      </c>
      <c r="B260">
        <v>-40</v>
      </c>
      <c r="D260" s="3">
        <v>550</v>
      </c>
      <c r="E260" s="3" t="s">
        <v>3</v>
      </c>
      <c r="F260" s="3">
        <f t="shared" si="4"/>
        <v>550</v>
      </c>
    </row>
    <row r="261" spans="1:6" x14ac:dyDescent="0.35">
      <c r="A261" s="7">
        <v>43538</v>
      </c>
      <c r="B261">
        <v>-350</v>
      </c>
      <c r="D261" s="3">
        <v>570</v>
      </c>
      <c r="E261" s="3" t="s">
        <v>4</v>
      </c>
      <c r="F261" s="3">
        <f t="shared" si="4"/>
        <v>-570</v>
      </c>
    </row>
    <row r="262" spans="1:6" x14ac:dyDescent="0.35">
      <c r="A262" s="7">
        <v>43531</v>
      </c>
      <c r="B262">
        <v>-410</v>
      </c>
      <c r="D262" s="3">
        <v>20</v>
      </c>
      <c r="E262" s="3" t="s">
        <v>4</v>
      </c>
      <c r="F262" s="3">
        <f t="shared" si="4"/>
        <v>-20</v>
      </c>
    </row>
    <row r="263" spans="1:6" x14ac:dyDescent="0.35">
      <c r="A263" s="7">
        <v>43530</v>
      </c>
      <c r="B263">
        <v>650</v>
      </c>
      <c r="D263" s="3">
        <v>10</v>
      </c>
      <c r="E263" s="3" t="s">
        <v>3</v>
      </c>
      <c r="F263" s="3">
        <f t="shared" si="4"/>
        <v>10</v>
      </c>
    </row>
    <row r="264" spans="1:6" x14ac:dyDescent="0.35">
      <c r="A264" s="7">
        <v>43525</v>
      </c>
      <c r="B264">
        <v>510</v>
      </c>
      <c r="D264" s="3">
        <v>370</v>
      </c>
      <c r="E264" s="3" t="s">
        <v>3</v>
      </c>
      <c r="F264" s="3">
        <f t="shared" si="4"/>
        <v>370</v>
      </c>
    </row>
    <row r="265" spans="1:6" x14ac:dyDescent="0.35">
      <c r="A265" s="7">
        <v>43525</v>
      </c>
      <c r="B265">
        <v>-1020</v>
      </c>
      <c r="D265" s="3">
        <v>670</v>
      </c>
      <c r="E265" s="3" t="s">
        <v>3</v>
      </c>
      <c r="F265" s="3">
        <f t="shared" si="4"/>
        <v>670</v>
      </c>
    </row>
    <row r="266" spans="1:6" x14ac:dyDescent="0.35">
      <c r="A266" s="7">
        <v>43518</v>
      </c>
      <c r="B266">
        <v>590</v>
      </c>
      <c r="D266" s="3">
        <v>1120</v>
      </c>
      <c r="E266" s="3" t="s">
        <v>4</v>
      </c>
      <c r="F266" s="3">
        <f t="shared" si="4"/>
        <v>-1120</v>
      </c>
    </row>
    <row r="267" spans="1:6" x14ac:dyDescent="0.35">
      <c r="A267" s="7">
        <v>43518</v>
      </c>
      <c r="B267">
        <v>-20</v>
      </c>
      <c r="D267" s="3">
        <v>510</v>
      </c>
      <c r="E267" s="3" t="s">
        <v>3</v>
      </c>
      <c r="F267" s="3">
        <f t="shared" si="4"/>
        <v>510</v>
      </c>
    </row>
    <row r="268" spans="1:6" x14ac:dyDescent="0.35">
      <c r="A268" s="7">
        <v>43511</v>
      </c>
      <c r="B268">
        <v>120</v>
      </c>
      <c r="D268" s="3">
        <v>660</v>
      </c>
      <c r="E268" s="3" t="s">
        <v>3</v>
      </c>
      <c r="F268" s="3">
        <f t="shared" si="4"/>
        <v>660</v>
      </c>
    </row>
    <row r="269" spans="1:6" x14ac:dyDescent="0.35">
      <c r="A269" s="7">
        <v>43511</v>
      </c>
      <c r="B269">
        <v>-600</v>
      </c>
      <c r="D269" s="3">
        <v>310</v>
      </c>
      <c r="E269" s="3" t="s">
        <v>4</v>
      </c>
      <c r="F269" s="3">
        <f t="shared" si="4"/>
        <v>-310</v>
      </c>
    </row>
    <row r="270" spans="1:6" x14ac:dyDescent="0.35">
      <c r="A270" s="7">
        <v>43509</v>
      </c>
      <c r="B270">
        <v>450</v>
      </c>
      <c r="D270" s="3">
        <v>630</v>
      </c>
      <c r="E270" s="3" t="s">
        <v>4</v>
      </c>
      <c r="F270" s="3">
        <f t="shared" si="4"/>
        <v>-630</v>
      </c>
    </row>
    <row r="271" spans="1:6" x14ac:dyDescent="0.35">
      <c r="A271" s="7">
        <v>43503</v>
      </c>
      <c r="B271">
        <v>-500</v>
      </c>
      <c r="D271" s="3">
        <v>140</v>
      </c>
      <c r="E271" s="3" t="s">
        <v>4</v>
      </c>
      <c r="F271" s="3">
        <f t="shared" si="4"/>
        <v>-140</v>
      </c>
    </row>
    <row r="272" spans="1:6" x14ac:dyDescent="0.35">
      <c r="A272" s="7">
        <v>43501</v>
      </c>
      <c r="B272">
        <v>560</v>
      </c>
      <c r="D272" s="3">
        <v>730</v>
      </c>
      <c r="E272" s="3" t="s">
        <v>3</v>
      </c>
      <c r="F272" s="3">
        <f t="shared" si="4"/>
        <v>730</v>
      </c>
    </row>
    <row r="273" spans="1:6" x14ac:dyDescent="0.35">
      <c r="A273" s="7">
        <v>43501</v>
      </c>
      <c r="B273">
        <v>0</v>
      </c>
      <c r="D273" s="3">
        <v>160</v>
      </c>
      <c r="E273" s="3" t="s">
        <v>4</v>
      </c>
      <c r="F273" s="3">
        <f t="shared" si="4"/>
        <v>-160</v>
      </c>
    </row>
    <row r="274" spans="1:6" x14ac:dyDescent="0.35">
      <c r="A274" s="7">
        <v>43497</v>
      </c>
      <c r="B274">
        <v>-460</v>
      </c>
      <c r="D274" s="3">
        <v>220</v>
      </c>
      <c r="E274" s="3" t="s">
        <v>3</v>
      </c>
      <c r="F274" s="3">
        <f t="shared" si="4"/>
        <v>220</v>
      </c>
    </row>
    <row r="275" spans="1:6" x14ac:dyDescent="0.35">
      <c r="A275" s="7">
        <v>43494</v>
      </c>
      <c r="B275">
        <v>-310</v>
      </c>
      <c r="D275" s="3">
        <v>360</v>
      </c>
      <c r="E275" s="3" t="s">
        <v>4</v>
      </c>
      <c r="F275" s="3">
        <f t="shared" si="4"/>
        <v>-360</v>
      </c>
    </row>
    <row r="276" spans="1:6" x14ac:dyDescent="0.35">
      <c r="A276" s="7">
        <v>43490</v>
      </c>
      <c r="B276">
        <v>450</v>
      </c>
      <c r="D276" s="3">
        <v>140</v>
      </c>
      <c r="E276" s="3" t="s">
        <v>3</v>
      </c>
      <c r="F276" s="3">
        <f t="shared" si="4"/>
        <v>140</v>
      </c>
    </row>
    <row r="277" spans="1:6" x14ac:dyDescent="0.35">
      <c r="A277" s="7">
        <v>43490</v>
      </c>
      <c r="B277">
        <v>-610</v>
      </c>
      <c r="D277" s="3">
        <v>140</v>
      </c>
      <c r="E277" s="3" t="s">
        <v>3</v>
      </c>
      <c r="F277" s="3">
        <f t="shared" si="4"/>
        <v>140</v>
      </c>
    </row>
    <row r="278" spans="1:6" x14ac:dyDescent="0.35">
      <c r="A278" s="7">
        <v>43489</v>
      </c>
      <c r="B278">
        <v>540</v>
      </c>
      <c r="D278" s="3">
        <v>280</v>
      </c>
      <c r="E278" s="3" t="s">
        <v>4</v>
      </c>
      <c r="F278" s="3">
        <f t="shared" si="4"/>
        <v>-280</v>
      </c>
    </row>
    <row r="279" spans="1:6" x14ac:dyDescent="0.35">
      <c r="A279" s="7">
        <v>43486</v>
      </c>
      <c r="B279">
        <v>360</v>
      </c>
      <c r="D279" s="3">
        <v>230</v>
      </c>
      <c r="E279" s="3" t="s">
        <v>4</v>
      </c>
      <c r="F279" s="3">
        <f t="shared" si="4"/>
        <v>-230</v>
      </c>
    </row>
    <row r="280" spans="1:6" x14ac:dyDescent="0.35">
      <c r="A280" s="7">
        <v>43486</v>
      </c>
      <c r="B280">
        <v>-310</v>
      </c>
      <c r="D280" s="3">
        <v>550</v>
      </c>
      <c r="E280" s="3" t="s">
        <v>3</v>
      </c>
      <c r="F280" s="3">
        <f t="shared" si="4"/>
        <v>550</v>
      </c>
    </row>
    <row r="281" spans="1:6" x14ac:dyDescent="0.35">
      <c r="A281" s="7">
        <v>43483</v>
      </c>
      <c r="B281">
        <v>680</v>
      </c>
      <c r="D281" s="3">
        <v>660</v>
      </c>
      <c r="E281" s="3" t="s">
        <v>4</v>
      </c>
      <c r="F281" s="3">
        <f t="shared" si="4"/>
        <v>-660</v>
      </c>
    </row>
    <row r="282" spans="1:6" x14ac:dyDescent="0.35">
      <c r="A282" s="7">
        <v>43483</v>
      </c>
      <c r="B282">
        <v>-310</v>
      </c>
      <c r="D282" s="3">
        <v>330</v>
      </c>
      <c r="E282" s="3" t="s">
        <v>3</v>
      </c>
      <c r="F282" s="3">
        <f t="shared" si="4"/>
        <v>330</v>
      </c>
    </row>
    <row r="283" spans="1:6" x14ac:dyDescent="0.35">
      <c r="A283" s="7">
        <v>43482</v>
      </c>
      <c r="B283">
        <v>-390</v>
      </c>
      <c r="D283" s="3">
        <v>400</v>
      </c>
      <c r="E283" s="3" t="s">
        <v>3</v>
      </c>
      <c r="F283" s="3">
        <f t="shared" si="4"/>
        <v>400</v>
      </c>
    </row>
    <row r="284" spans="1:6" x14ac:dyDescent="0.35">
      <c r="A284" s="7">
        <v>43482</v>
      </c>
      <c r="B284">
        <v>-690</v>
      </c>
      <c r="D284" s="3">
        <v>30</v>
      </c>
      <c r="E284" s="3" t="s">
        <v>3</v>
      </c>
      <c r="F284" s="3">
        <f t="shared" si="4"/>
        <v>30</v>
      </c>
    </row>
    <row r="285" spans="1:6" x14ac:dyDescent="0.35">
      <c r="A285" s="7">
        <v>43481</v>
      </c>
      <c r="B285">
        <v>490</v>
      </c>
      <c r="D285" s="3">
        <v>520</v>
      </c>
      <c r="E285" s="3" t="s">
        <v>4</v>
      </c>
      <c r="F285" s="3">
        <f t="shared" si="4"/>
        <v>-520</v>
      </c>
    </row>
    <row r="286" spans="1:6" x14ac:dyDescent="0.35">
      <c r="A286" s="7">
        <v>43481</v>
      </c>
      <c r="B286">
        <v>420</v>
      </c>
      <c r="D286" s="3">
        <v>160</v>
      </c>
      <c r="E286" s="3" t="s">
        <v>4</v>
      </c>
      <c r="F286" s="3">
        <f t="shared" si="4"/>
        <v>-160</v>
      </c>
    </row>
    <row r="287" spans="1:6" x14ac:dyDescent="0.35">
      <c r="A287" s="7">
        <v>43480</v>
      </c>
      <c r="B287">
        <v>-270</v>
      </c>
      <c r="D287" s="3">
        <v>680</v>
      </c>
      <c r="E287" s="3" t="s">
        <v>3</v>
      </c>
      <c r="F287" s="3">
        <f t="shared" si="4"/>
        <v>680</v>
      </c>
    </row>
    <row r="288" spans="1:6" x14ac:dyDescent="0.35">
      <c r="A288" s="7">
        <v>43479</v>
      </c>
      <c r="B288">
        <v>230</v>
      </c>
      <c r="D288" s="3">
        <v>330</v>
      </c>
      <c r="E288" s="3" t="s">
        <v>4</v>
      </c>
      <c r="F288" s="3">
        <f t="shared" si="4"/>
        <v>-330</v>
      </c>
    </row>
    <row r="289" spans="1:6" x14ac:dyDescent="0.35">
      <c r="A289" s="7">
        <v>43476</v>
      </c>
      <c r="B289">
        <v>-110</v>
      </c>
      <c r="D289" s="3">
        <v>540</v>
      </c>
      <c r="E289" s="3" t="s">
        <v>3</v>
      </c>
      <c r="F289" s="3">
        <f t="shared" si="4"/>
        <v>540</v>
      </c>
    </row>
    <row r="290" spans="1:6" x14ac:dyDescent="0.35">
      <c r="A290" s="7">
        <v>43474</v>
      </c>
      <c r="B290">
        <v>50</v>
      </c>
      <c r="D290" s="3">
        <v>520</v>
      </c>
      <c r="E290" s="3" t="s">
        <v>3</v>
      </c>
      <c r="F290" s="3">
        <f t="shared" si="4"/>
        <v>520</v>
      </c>
    </row>
    <row r="291" spans="1:6" x14ac:dyDescent="0.35">
      <c r="A291" s="7">
        <v>43468</v>
      </c>
      <c r="B291">
        <v>250</v>
      </c>
      <c r="D291" s="3">
        <v>680</v>
      </c>
      <c r="E291" s="3" t="s">
        <v>4</v>
      </c>
      <c r="F291" s="3">
        <f t="shared" si="4"/>
        <v>-680</v>
      </c>
    </row>
    <row r="292" spans="1:6" x14ac:dyDescent="0.35">
      <c r="A292" s="7">
        <v>43460</v>
      </c>
      <c r="B292">
        <v>-590</v>
      </c>
      <c r="D292" s="3">
        <v>20</v>
      </c>
      <c r="E292" s="3" t="s">
        <v>3</v>
      </c>
      <c r="F292" s="3">
        <f t="shared" si="4"/>
        <v>20</v>
      </c>
    </row>
    <row r="293" spans="1:6" x14ac:dyDescent="0.35">
      <c r="A293" s="7">
        <v>43460</v>
      </c>
      <c r="B293">
        <v>-970</v>
      </c>
      <c r="D293" s="3">
        <v>410</v>
      </c>
      <c r="E293" s="3" t="s">
        <v>3</v>
      </c>
      <c r="F293" s="3">
        <f t="shared" si="4"/>
        <v>410</v>
      </c>
    </row>
    <row r="294" spans="1:6" x14ac:dyDescent="0.35">
      <c r="A294" s="7">
        <v>43455</v>
      </c>
      <c r="B294">
        <v>730</v>
      </c>
      <c r="D294" s="3">
        <v>670</v>
      </c>
      <c r="E294" s="3" t="s">
        <v>3</v>
      </c>
      <c r="F294" s="3">
        <f t="shared" si="4"/>
        <v>670</v>
      </c>
    </row>
    <row r="295" spans="1:6" x14ac:dyDescent="0.35">
      <c r="A295" s="7">
        <v>43455</v>
      </c>
      <c r="B295">
        <v>460</v>
      </c>
      <c r="D295" s="3">
        <v>1750</v>
      </c>
      <c r="E295" s="3" t="s">
        <v>4</v>
      </c>
      <c r="F295" s="3">
        <f t="shared" si="4"/>
        <v>-1750</v>
      </c>
    </row>
    <row r="296" spans="1:6" x14ac:dyDescent="0.35">
      <c r="A296" s="7">
        <v>43455</v>
      </c>
      <c r="B296">
        <v>-1420</v>
      </c>
      <c r="D296" s="3">
        <v>530</v>
      </c>
      <c r="E296" s="3" t="s">
        <v>3</v>
      </c>
      <c r="F296" s="3">
        <f t="shared" si="4"/>
        <v>530</v>
      </c>
    </row>
    <row r="297" spans="1:6" x14ac:dyDescent="0.35">
      <c r="A297" s="7">
        <v>43453</v>
      </c>
      <c r="B297">
        <v>720</v>
      </c>
      <c r="D297" s="3">
        <v>750</v>
      </c>
      <c r="E297" s="3" t="s">
        <v>3</v>
      </c>
      <c r="F297" s="3">
        <f t="shared" si="4"/>
        <v>750</v>
      </c>
    </row>
    <row r="298" spans="1:6" x14ac:dyDescent="0.35">
      <c r="A298" s="7">
        <v>43452</v>
      </c>
      <c r="B298">
        <v>580</v>
      </c>
      <c r="D298" s="3">
        <v>1180</v>
      </c>
      <c r="E298" s="3" t="s">
        <v>4</v>
      </c>
      <c r="F298" s="3">
        <f t="shared" si="4"/>
        <v>-1180</v>
      </c>
    </row>
    <row r="299" spans="1:6" x14ac:dyDescent="0.35">
      <c r="A299" s="7">
        <v>43448</v>
      </c>
      <c r="B299">
        <v>-310</v>
      </c>
      <c r="D299" s="3">
        <v>280</v>
      </c>
      <c r="E299" s="3" t="s">
        <v>3</v>
      </c>
      <c r="F299" s="3">
        <f t="shared" si="4"/>
        <v>280</v>
      </c>
    </row>
    <row r="300" spans="1:6" x14ac:dyDescent="0.35">
      <c r="A300" s="7">
        <v>43445</v>
      </c>
      <c r="B300">
        <v>290</v>
      </c>
      <c r="D300" s="3">
        <v>80</v>
      </c>
      <c r="E300" s="3" t="s">
        <v>4</v>
      </c>
      <c r="F300" s="3">
        <f t="shared" si="4"/>
        <v>-80</v>
      </c>
    </row>
    <row r="301" spans="1:6" x14ac:dyDescent="0.35">
      <c r="A301" s="7">
        <v>43445</v>
      </c>
      <c r="B301">
        <v>-190</v>
      </c>
      <c r="D301" s="3">
        <v>440</v>
      </c>
      <c r="E301" s="3" t="s">
        <v>3</v>
      </c>
      <c r="F301" s="3">
        <f t="shared" si="4"/>
        <v>440</v>
      </c>
    </row>
    <row r="302" spans="1:6" x14ac:dyDescent="0.35">
      <c r="A302" s="7">
        <v>43441</v>
      </c>
      <c r="B302">
        <v>570</v>
      </c>
      <c r="D302" s="3">
        <v>630</v>
      </c>
      <c r="E302" s="3" t="s">
        <v>4</v>
      </c>
      <c r="F302" s="3">
        <f t="shared" si="4"/>
        <v>-630</v>
      </c>
    </row>
    <row r="303" spans="1:6" x14ac:dyDescent="0.35">
      <c r="A303" s="7">
        <v>43440</v>
      </c>
      <c r="B303">
        <v>280</v>
      </c>
      <c r="D303" s="3">
        <v>80</v>
      </c>
      <c r="E303" s="3" t="s">
        <v>3</v>
      </c>
      <c r="F303" s="3">
        <f t="shared" si="4"/>
        <v>80</v>
      </c>
    </row>
    <row r="304" spans="1:6" x14ac:dyDescent="0.35">
      <c r="A304" s="7">
        <v>43440</v>
      </c>
      <c r="B304">
        <v>-90</v>
      </c>
      <c r="D304" s="3">
        <v>580</v>
      </c>
      <c r="E304" s="3" t="s">
        <v>3</v>
      </c>
      <c r="F304" s="3">
        <f t="shared" si="4"/>
        <v>580</v>
      </c>
    </row>
    <row r="305" spans="1:6" x14ac:dyDescent="0.35">
      <c r="A305" s="7">
        <v>43438</v>
      </c>
      <c r="B305">
        <v>-1190</v>
      </c>
      <c r="D305" s="3">
        <v>720</v>
      </c>
      <c r="E305" s="3" t="s">
        <v>4</v>
      </c>
      <c r="F305" s="3">
        <f t="shared" si="4"/>
        <v>-720</v>
      </c>
    </row>
    <row r="306" spans="1:6" x14ac:dyDescent="0.35">
      <c r="A306" s="7">
        <v>43434</v>
      </c>
      <c r="B306">
        <v>610</v>
      </c>
      <c r="D306" s="3">
        <v>730</v>
      </c>
      <c r="E306" s="3" t="s">
        <v>3</v>
      </c>
      <c r="F306" s="3">
        <f t="shared" si="4"/>
        <v>730</v>
      </c>
    </row>
    <row r="307" spans="1:6" x14ac:dyDescent="0.35">
      <c r="A307" s="7">
        <v>43434</v>
      </c>
      <c r="B307">
        <v>-180</v>
      </c>
      <c r="D307" s="3">
        <v>480</v>
      </c>
      <c r="E307" s="3" t="s">
        <v>3</v>
      </c>
      <c r="F307" s="3">
        <f t="shared" si="4"/>
        <v>480</v>
      </c>
    </row>
    <row r="308" spans="1:6" x14ac:dyDescent="0.35">
      <c r="A308" s="7">
        <v>43434</v>
      </c>
      <c r="B308">
        <v>-340</v>
      </c>
      <c r="D308" s="3">
        <v>1540</v>
      </c>
      <c r="E308" s="3" t="s">
        <v>4</v>
      </c>
      <c r="F308" s="3">
        <f t="shared" si="4"/>
        <v>-1540</v>
      </c>
    </row>
    <row r="309" spans="1:6" x14ac:dyDescent="0.35">
      <c r="A309" s="7">
        <v>43433</v>
      </c>
      <c r="B309">
        <v>660</v>
      </c>
      <c r="D309" s="3">
        <v>210</v>
      </c>
      <c r="E309" s="3" t="s">
        <v>3</v>
      </c>
      <c r="F309" s="3">
        <f t="shared" si="4"/>
        <v>210</v>
      </c>
    </row>
    <row r="310" spans="1:6" x14ac:dyDescent="0.35">
      <c r="A310" s="7">
        <v>43433</v>
      </c>
      <c r="B310">
        <v>-780</v>
      </c>
      <c r="D310" s="3">
        <v>650</v>
      </c>
      <c r="E310" s="3" t="s">
        <v>3</v>
      </c>
      <c r="F310" s="3">
        <f t="shared" si="4"/>
        <v>650</v>
      </c>
    </row>
    <row r="311" spans="1:6" x14ac:dyDescent="0.35">
      <c r="A311" s="7">
        <v>43431</v>
      </c>
      <c r="B311">
        <v>170</v>
      </c>
      <c r="D311" s="3">
        <v>530</v>
      </c>
      <c r="E311" s="3" t="s">
        <v>4</v>
      </c>
      <c r="F311" s="3">
        <f t="shared" si="4"/>
        <v>-530</v>
      </c>
    </row>
    <row r="312" spans="1:6" x14ac:dyDescent="0.35">
      <c r="A312" s="7">
        <v>43426</v>
      </c>
      <c r="B312">
        <v>750</v>
      </c>
      <c r="D312" s="3">
        <v>570</v>
      </c>
      <c r="E312" s="3" t="s">
        <v>3</v>
      </c>
      <c r="F312" s="3">
        <f t="shared" si="4"/>
        <v>570</v>
      </c>
    </row>
    <row r="313" spans="1:6" x14ac:dyDescent="0.35">
      <c r="A313" s="7">
        <v>43423</v>
      </c>
      <c r="B313">
        <v>-710</v>
      </c>
      <c r="D313" s="3">
        <v>580</v>
      </c>
      <c r="E313" s="3" t="s">
        <v>3</v>
      </c>
      <c r="F313" s="3">
        <f t="shared" si="4"/>
        <v>580</v>
      </c>
    </row>
    <row r="314" spans="1:6" x14ac:dyDescent="0.35">
      <c r="A314" s="7">
        <v>43420</v>
      </c>
      <c r="B314">
        <v>610</v>
      </c>
      <c r="D314" s="3">
        <v>460</v>
      </c>
      <c r="E314" s="3" t="s">
        <v>4</v>
      </c>
      <c r="F314" s="3">
        <f t="shared" si="4"/>
        <v>-460</v>
      </c>
    </row>
    <row r="315" spans="1:6" x14ac:dyDescent="0.35">
      <c r="A315" s="7">
        <v>43420</v>
      </c>
      <c r="B315">
        <v>-1320</v>
      </c>
      <c r="D315" s="3">
        <v>140</v>
      </c>
      <c r="E315" s="3" t="s">
        <v>4</v>
      </c>
      <c r="F315" s="3">
        <f t="shared" si="4"/>
        <v>-140</v>
      </c>
    </row>
    <row r="316" spans="1:6" x14ac:dyDescent="0.35">
      <c r="A316" s="7">
        <v>43413</v>
      </c>
      <c r="B316">
        <v>240</v>
      </c>
      <c r="D316" s="3">
        <v>40</v>
      </c>
      <c r="E316" s="3" t="s">
        <v>4</v>
      </c>
      <c r="F316" s="3">
        <f t="shared" si="4"/>
        <v>-40</v>
      </c>
    </row>
    <row r="317" spans="1:6" x14ac:dyDescent="0.35">
      <c r="A317" s="7">
        <v>43413</v>
      </c>
      <c r="B317">
        <v>-970</v>
      </c>
      <c r="D317" s="3">
        <v>340</v>
      </c>
      <c r="E317" s="3" t="s">
        <v>4</v>
      </c>
      <c r="F317" s="3">
        <f t="shared" si="4"/>
        <v>-340</v>
      </c>
    </row>
    <row r="318" spans="1:6" x14ac:dyDescent="0.35">
      <c r="A318" s="7">
        <v>43412</v>
      </c>
      <c r="B318">
        <v>690</v>
      </c>
      <c r="D318" s="3">
        <v>340</v>
      </c>
      <c r="E318" s="3" t="s">
        <v>4</v>
      </c>
      <c r="F318" s="3">
        <f t="shared" si="4"/>
        <v>-340</v>
      </c>
    </row>
    <row r="319" spans="1:6" x14ac:dyDescent="0.35">
      <c r="A319" s="7">
        <v>43410</v>
      </c>
      <c r="B319">
        <v>610</v>
      </c>
      <c r="D319" s="3">
        <v>570</v>
      </c>
      <c r="E319" s="3" t="s">
        <v>3</v>
      </c>
      <c r="F319" s="3">
        <f t="shared" si="4"/>
        <v>570</v>
      </c>
    </row>
    <row r="320" spans="1:6" x14ac:dyDescent="0.35">
      <c r="A320" s="7">
        <v>43406</v>
      </c>
      <c r="B320">
        <v>410</v>
      </c>
      <c r="D320" s="3">
        <v>660</v>
      </c>
      <c r="E320" s="3" t="s">
        <v>4</v>
      </c>
      <c r="F320" s="3">
        <f t="shared" si="4"/>
        <v>-660</v>
      </c>
    </row>
    <row r="321" spans="1:6" x14ac:dyDescent="0.35">
      <c r="A321" s="7">
        <v>43403</v>
      </c>
      <c r="B321">
        <v>-180</v>
      </c>
      <c r="D321" s="3">
        <v>160</v>
      </c>
      <c r="E321" s="3" t="s">
        <v>4</v>
      </c>
      <c r="F321" s="3">
        <f t="shared" si="4"/>
        <v>-160</v>
      </c>
    </row>
    <row r="322" spans="1:6" x14ac:dyDescent="0.35">
      <c r="A322" s="7">
        <v>43402</v>
      </c>
      <c r="B322">
        <v>590</v>
      </c>
      <c r="D322" s="3">
        <v>690</v>
      </c>
      <c r="E322" s="3" t="s">
        <v>3</v>
      </c>
      <c r="F322" s="3">
        <f t="shared" si="4"/>
        <v>690</v>
      </c>
    </row>
    <row r="323" spans="1:6" x14ac:dyDescent="0.35">
      <c r="A323" s="7">
        <v>43402</v>
      </c>
      <c r="B323">
        <v>130</v>
      </c>
      <c r="D323" s="3">
        <v>730</v>
      </c>
      <c r="E323" s="3" t="s">
        <v>3</v>
      </c>
      <c r="F323" s="3">
        <f t="shared" ref="F323:F386" si="5">IF(E323="Покупка",D323,-D323)</f>
        <v>730</v>
      </c>
    </row>
    <row r="324" spans="1:6" x14ac:dyDescent="0.35">
      <c r="A324" s="7">
        <v>43399</v>
      </c>
      <c r="B324">
        <v>-340</v>
      </c>
      <c r="D324" s="3">
        <v>750</v>
      </c>
      <c r="E324" s="3" t="s">
        <v>3</v>
      </c>
      <c r="F324" s="3">
        <f t="shared" si="5"/>
        <v>750</v>
      </c>
    </row>
    <row r="325" spans="1:6" x14ac:dyDescent="0.35">
      <c r="A325" s="7">
        <v>43397</v>
      </c>
      <c r="B325">
        <v>370</v>
      </c>
      <c r="D325" s="3">
        <v>790</v>
      </c>
      <c r="E325" s="3" t="s">
        <v>4</v>
      </c>
      <c r="F325" s="3">
        <f t="shared" si="5"/>
        <v>-790</v>
      </c>
    </row>
    <row r="326" spans="1:6" x14ac:dyDescent="0.35">
      <c r="A326" s="7">
        <v>43392</v>
      </c>
      <c r="B326">
        <v>80</v>
      </c>
      <c r="D326" s="3">
        <v>1280</v>
      </c>
      <c r="E326" s="3" t="s">
        <v>4</v>
      </c>
      <c r="F326" s="3">
        <f t="shared" si="5"/>
        <v>-1280</v>
      </c>
    </row>
    <row r="327" spans="1:6" x14ac:dyDescent="0.35">
      <c r="A327" s="7">
        <v>43392</v>
      </c>
      <c r="B327">
        <v>-720</v>
      </c>
      <c r="D327" s="3">
        <v>580</v>
      </c>
      <c r="E327" s="3" t="s">
        <v>3</v>
      </c>
      <c r="F327" s="3">
        <f t="shared" si="5"/>
        <v>580</v>
      </c>
    </row>
    <row r="328" spans="1:6" x14ac:dyDescent="0.35">
      <c r="A328" s="7">
        <v>43388</v>
      </c>
      <c r="B328">
        <v>80</v>
      </c>
      <c r="D328" s="3">
        <v>610</v>
      </c>
      <c r="E328" s="3" t="s">
        <v>4</v>
      </c>
      <c r="F328" s="3">
        <f t="shared" si="5"/>
        <v>-610</v>
      </c>
    </row>
    <row r="329" spans="1:6" x14ac:dyDescent="0.35">
      <c r="A329" s="7">
        <v>43385</v>
      </c>
      <c r="B329">
        <v>540</v>
      </c>
      <c r="D329" s="3">
        <v>490</v>
      </c>
      <c r="E329" s="3" t="s">
        <v>3</v>
      </c>
      <c r="F329" s="3">
        <f t="shared" si="5"/>
        <v>490</v>
      </c>
    </row>
    <row r="330" spans="1:6" x14ac:dyDescent="0.35">
      <c r="A330" s="7">
        <v>43385</v>
      </c>
      <c r="B330">
        <v>270</v>
      </c>
      <c r="D330" s="3">
        <v>70</v>
      </c>
      <c r="E330" s="3" t="s">
        <v>4</v>
      </c>
      <c r="F330" s="3">
        <f t="shared" si="5"/>
        <v>-70</v>
      </c>
    </row>
    <row r="331" spans="1:6" x14ac:dyDescent="0.35">
      <c r="A331" s="7">
        <v>43385</v>
      </c>
      <c r="B331">
        <v>0</v>
      </c>
      <c r="D331" s="3">
        <v>170</v>
      </c>
      <c r="E331" s="3" t="s">
        <v>3</v>
      </c>
      <c r="F331" s="3">
        <f t="shared" si="5"/>
        <v>170</v>
      </c>
    </row>
    <row r="332" spans="1:6" x14ac:dyDescent="0.35">
      <c r="A332" s="7">
        <v>43385</v>
      </c>
      <c r="B332">
        <v>-830</v>
      </c>
      <c r="D332" s="3">
        <v>630</v>
      </c>
      <c r="E332" s="3" t="s">
        <v>3</v>
      </c>
      <c r="F332" s="3">
        <f t="shared" si="5"/>
        <v>630</v>
      </c>
    </row>
    <row r="333" spans="1:6" x14ac:dyDescent="0.35">
      <c r="A333" s="7">
        <v>43384</v>
      </c>
      <c r="B333">
        <v>540</v>
      </c>
      <c r="D333" s="3">
        <v>110</v>
      </c>
      <c r="E333" s="3" t="s">
        <v>3</v>
      </c>
      <c r="F333" s="3">
        <f t="shared" si="5"/>
        <v>110</v>
      </c>
    </row>
    <row r="334" spans="1:6" x14ac:dyDescent="0.35">
      <c r="A334" s="7">
        <v>43383</v>
      </c>
      <c r="B334">
        <v>-20</v>
      </c>
      <c r="D334" s="3">
        <v>310</v>
      </c>
      <c r="E334" s="3" t="s">
        <v>3</v>
      </c>
      <c r="F334" s="3">
        <f t="shared" si="5"/>
        <v>310</v>
      </c>
    </row>
    <row r="335" spans="1:6" x14ac:dyDescent="0.35">
      <c r="A335" s="7">
        <v>43382</v>
      </c>
      <c r="B335">
        <v>50</v>
      </c>
      <c r="D335" s="3">
        <v>460</v>
      </c>
      <c r="E335" s="3" t="s">
        <v>3</v>
      </c>
      <c r="F335" s="3">
        <f t="shared" si="5"/>
        <v>460</v>
      </c>
    </row>
    <row r="336" spans="1:6" x14ac:dyDescent="0.35">
      <c r="A336" s="7">
        <v>43378</v>
      </c>
      <c r="B336">
        <v>220</v>
      </c>
      <c r="D336" s="3">
        <v>400</v>
      </c>
      <c r="E336" s="3" t="s">
        <v>4</v>
      </c>
      <c r="F336" s="3">
        <f t="shared" si="5"/>
        <v>-400</v>
      </c>
    </row>
    <row r="337" spans="1:6" x14ac:dyDescent="0.35">
      <c r="A337" s="7">
        <v>43378</v>
      </c>
      <c r="B337">
        <v>-1120</v>
      </c>
      <c r="D337" s="3">
        <v>1520</v>
      </c>
      <c r="E337" s="3" t="s">
        <v>4</v>
      </c>
      <c r="F337" s="3">
        <f t="shared" si="5"/>
        <v>-1520</v>
      </c>
    </row>
    <row r="338" spans="1:6" x14ac:dyDescent="0.35">
      <c r="A338" s="7">
        <v>43371</v>
      </c>
      <c r="B338">
        <v>750</v>
      </c>
      <c r="D338" s="3">
        <v>380</v>
      </c>
      <c r="E338" s="3" t="s">
        <v>3</v>
      </c>
      <c r="F338" s="3">
        <f t="shared" si="5"/>
        <v>380</v>
      </c>
    </row>
    <row r="339" spans="1:6" x14ac:dyDescent="0.35">
      <c r="A339" s="7">
        <v>43371</v>
      </c>
      <c r="B339">
        <v>530</v>
      </c>
      <c r="D339" s="3">
        <v>450</v>
      </c>
      <c r="E339" s="3" t="s">
        <v>3</v>
      </c>
      <c r="F339" s="3">
        <f t="shared" si="5"/>
        <v>450</v>
      </c>
    </row>
    <row r="340" spans="1:6" x14ac:dyDescent="0.35">
      <c r="A340" s="7">
        <v>43371</v>
      </c>
      <c r="B340">
        <v>-430</v>
      </c>
      <c r="D340" s="3">
        <v>780</v>
      </c>
      <c r="E340" s="3" t="s">
        <v>4</v>
      </c>
      <c r="F340" s="3">
        <f t="shared" si="5"/>
        <v>-780</v>
      </c>
    </row>
    <row r="341" spans="1:6" x14ac:dyDescent="0.35">
      <c r="A341" s="7">
        <v>43368</v>
      </c>
      <c r="B341">
        <v>60</v>
      </c>
      <c r="D341" s="3">
        <v>130</v>
      </c>
      <c r="E341" s="3" t="s">
        <v>4</v>
      </c>
      <c r="F341" s="3">
        <f t="shared" si="5"/>
        <v>-130</v>
      </c>
    </row>
    <row r="342" spans="1:6" x14ac:dyDescent="0.35">
      <c r="A342" s="7">
        <v>43367</v>
      </c>
      <c r="B342">
        <v>-1300</v>
      </c>
      <c r="D342" s="3">
        <v>690</v>
      </c>
      <c r="E342" s="3" t="s">
        <v>3</v>
      </c>
      <c r="F342" s="3">
        <f t="shared" si="5"/>
        <v>690</v>
      </c>
    </row>
    <row r="343" spans="1:6" x14ac:dyDescent="0.35">
      <c r="A343" s="7">
        <v>43364</v>
      </c>
      <c r="B343">
        <v>640</v>
      </c>
      <c r="D343" s="3">
        <v>220</v>
      </c>
      <c r="E343" s="3" t="s">
        <v>3</v>
      </c>
      <c r="F343" s="3">
        <f t="shared" si="5"/>
        <v>220</v>
      </c>
    </row>
    <row r="344" spans="1:6" x14ac:dyDescent="0.35">
      <c r="A344" s="7">
        <v>43361</v>
      </c>
      <c r="B344">
        <v>400</v>
      </c>
      <c r="D344" s="3">
        <v>700</v>
      </c>
      <c r="E344" s="3" t="s">
        <v>3</v>
      </c>
      <c r="F344" s="3">
        <f t="shared" si="5"/>
        <v>700</v>
      </c>
    </row>
    <row r="345" spans="1:6" x14ac:dyDescent="0.35">
      <c r="A345" s="7">
        <v>43360</v>
      </c>
      <c r="B345">
        <v>0</v>
      </c>
      <c r="D345" s="3">
        <v>300</v>
      </c>
      <c r="E345" s="3" t="s">
        <v>4</v>
      </c>
      <c r="F345" s="3">
        <f t="shared" si="5"/>
        <v>-300</v>
      </c>
    </row>
    <row r="346" spans="1:6" x14ac:dyDescent="0.35">
      <c r="A346" s="7">
        <v>43357</v>
      </c>
      <c r="B346">
        <v>-1060</v>
      </c>
      <c r="D346" s="3">
        <v>1020</v>
      </c>
      <c r="E346" s="3" t="s">
        <v>4</v>
      </c>
      <c r="F346" s="3">
        <f t="shared" si="5"/>
        <v>-1020</v>
      </c>
    </row>
    <row r="347" spans="1:6" x14ac:dyDescent="0.35">
      <c r="A347" s="7">
        <v>43355</v>
      </c>
      <c r="B347">
        <v>690</v>
      </c>
      <c r="D347" s="3">
        <v>280</v>
      </c>
      <c r="E347" s="3" t="s">
        <v>3</v>
      </c>
      <c r="F347" s="3">
        <f t="shared" si="5"/>
        <v>280</v>
      </c>
    </row>
    <row r="348" spans="1:6" x14ac:dyDescent="0.35">
      <c r="A348" s="7">
        <v>43350</v>
      </c>
      <c r="B348">
        <v>80</v>
      </c>
      <c r="D348" s="3">
        <v>510</v>
      </c>
      <c r="E348" s="3" t="s">
        <v>4</v>
      </c>
      <c r="F348" s="3">
        <f t="shared" si="5"/>
        <v>-510</v>
      </c>
    </row>
    <row r="349" spans="1:6" x14ac:dyDescent="0.35">
      <c r="A349" s="7">
        <v>43349</v>
      </c>
      <c r="B349">
        <v>640</v>
      </c>
      <c r="D349" s="3">
        <v>610</v>
      </c>
      <c r="E349" s="3" t="s">
        <v>3</v>
      </c>
      <c r="F349" s="3">
        <f t="shared" si="5"/>
        <v>610</v>
      </c>
    </row>
    <row r="350" spans="1:6" x14ac:dyDescent="0.35">
      <c r="A350" s="7">
        <v>43349</v>
      </c>
      <c r="B350">
        <v>610</v>
      </c>
      <c r="D350" s="3">
        <v>370</v>
      </c>
      <c r="E350" s="3" t="s">
        <v>3</v>
      </c>
      <c r="F350" s="3">
        <f t="shared" si="5"/>
        <v>370</v>
      </c>
    </row>
    <row r="351" spans="1:6" x14ac:dyDescent="0.35">
      <c r="A351" s="7">
        <v>43349</v>
      </c>
      <c r="B351">
        <v>-1250</v>
      </c>
      <c r="D351" s="3">
        <v>160</v>
      </c>
      <c r="E351" s="3" t="s">
        <v>4</v>
      </c>
      <c r="F351" s="3">
        <f t="shared" si="5"/>
        <v>-160</v>
      </c>
    </row>
    <row r="352" spans="1:6" x14ac:dyDescent="0.35">
      <c r="A352" s="7">
        <v>43348</v>
      </c>
      <c r="B352">
        <v>500</v>
      </c>
      <c r="D352" s="3">
        <v>190</v>
      </c>
      <c r="E352" s="3" t="s">
        <v>4</v>
      </c>
      <c r="F352" s="3">
        <f t="shared" si="5"/>
        <v>-190</v>
      </c>
    </row>
    <row r="353" spans="1:6" x14ac:dyDescent="0.35">
      <c r="A353" s="7">
        <v>43347</v>
      </c>
      <c r="B353">
        <v>-580</v>
      </c>
      <c r="D353" s="3">
        <v>80</v>
      </c>
      <c r="E353" s="3" t="s">
        <v>3</v>
      </c>
      <c r="F353" s="3">
        <f t="shared" si="5"/>
        <v>80</v>
      </c>
    </row>
    <row r="354" spans="1:6" x14ac:dyDescent="0.35">
      <c r="A354" s="7">
        <v>43346</v>
      </c>
      <c r="B354">
        <v>350</v>
      </c>
      <c r="D354" s="3">
        <v>690</v>
      </c>
      <c r="E354" s="3" t="s">
        <v>3</v>
      </c>
      <c r="F354" s="3">
        <f t="shared" si="5"/>
        <v>690</v>
      </c>
    </row>
    <row r="355" spans="1:6" x14ac:dyDescent="0.35">
      <c r="A355" s="7">
        <v>43346</v>
      </c>
      <c r="B355">
        <v>270</v>
      </c>
      <c r="D355" s="3">
        <v>1140</v>
      </c>
      <c r="E355" s="3" t="s">
        <v>4</v>
      </c>
      <c r="F355" s="3">
        <f t="shared" si="5"/>
        <v>-1140</v>
      </c>
    </row>
    <row r="356" spans="1:6" x14ac:dyDescent="0.35">
      <c r="A356" s="7">
        <v>43346</v>
      </c>
      <c r="B356">
        <v>80</v>
      </c>
      <c r="D356" s="3">
        <v>220</v>
      </c>
      <c r="E356" s="3" t="s">
        <v>4</v>
      </c>
      <c r="F356" s="3">
        <f t="shared" si="5"/>
        <v>-220</v>
      </c>
    </row>
    <row r="357" spans="1:6" x14ac:dyDescent="0.35">
      <c r="A357" s="7">
        <v>43343</v>
      </c>
      <c r="B357">
        <v>-300</v>
      </c>
      <c r="D357" s="3">
        <v>730</v>
      </c>
      <c r="E357" s="3" t="s">
        <v>3</v>
      </c>
      <c r="F357" s="3">
        <f t="shared" si="5"/>
        <v>730</v>
      </c>
    </row>
    <row r="358" spans="1:6" x14ac:dyDescent="0.35">
      <c r="A358" s="7">
        <v>43341</v>
      </c>
      <c r="B358">
        <v>110</v>
      </c>
      <c r="D358" s="3">
        <v>70</v>
      </c>
      <c r="E358" s="3" t="s">
        <v>4</v>
      </c>
      <c r="F358" s="3">
        <f t="shared" si="5"/>
        <v>-70</v>
      </c>
    </row>
    <row r="359" spans="1:6" x14ac:dyDescent="0.35">
      <c r="A359" s="7">
        <v>43340</v>
      </c>
      <c r="B359">
        <v>310</v>
      </c>
      <c r="D359" s="3">
        <v>630</v>
      </c>
      <c r="E359" s="3" t="s">
        <v>4</v>
      </c>
      <c r="F359" s="3">
        <f t="shared" si="5"/>
        <v>-630</v>
      </c>
    </row>
    <row r="360" spans="1:6" x14ac:dyDescent="0.35">
      <c r="A360" s="7">
        <v>43334</v>
      </c>
      <c r="B360">
        <v>-490</v>
      </c>
      <c r="D360" s="3">
        <v>130</v>
      </c>
      <c r="E360" s="3" t="s">
        <v>4</v>
      </c>
      <c r="F360" s="3">
        <f t="shared" si="5"/>
        <v>-130</v>
      </c>
    </row>
    <row r="361" spans="1:6" x14ac:dyDescent="0.35">
      <c r="A361" s="7">
        <v>43333</v>
      </c>
      <c r="B361">
        <v>340</v>
      </c>
      <c r="D361" s="3">
        <v>330</v>
      </c>
      <c r="E361" s="3" t="s">
        <v>3</v>
      </c>
      <c r="F361" s="3">
        <f t="shared" si="5"/>
        <v>330</v>
      </c>
    </row>
    <row r="362" spans="1:6" x14ac:dyDescent="0.35">
      <c r="A362" s="7">
        <v>43332</v>
      </c>
      <c r="B362">
        <v>-1320</v>
      </c>
      <c r="D362" s="3">
        <v>540</v>
      </c>
      <c r="E362" s="3" t="s">
        <v>3</v>
      </c>
      <c r="F362" s="3">
        <f t="shared" si="5"/>
        <v>540</v>
      </c>
    </row>
    <row r="363" spans="1:6" x14ac:dyDescent="0.35">
      <c r="A363" s="7">
        <v>43329</v>
      </c>
      <c r="B363">
        <v>530</v>
      </c>
      <c r="D363" s="3">
        <v>80</v>
      </c>
      <c r="E363" s="3" t="s">
        <v>4</v>
      </c>
      <c r="F363" s="3">
        <f t="shared" si="5"/>
        <v>-80</v>
      </c>
    </row>
    <row r="364" spans="1:6" x14ac:dyDescent="0.35">
      <c r="A364" s="7">
        <v>43329</v>
      </c>
      <c r="B364">
        <v>460</v>
      </c>
      <c r="D364" s="3">
        <v>540</v>
      </c>
      <c r="E364" s="3" t="s">
        <v>4</v>
      </c>
      <c r="F364" s="3">
        <f t="shared" si="5"/>
        <v>-540</v>
      </c>
    </row>
    <row r="365" spans="1:6" x14ac:dyDescent="0.35">
      <c r="A365" s="7">
        <v>43329</v>
      </c>
      <c r="B365">
        <v>160</v>
      </c>
      <c r="D365" s="3">
        <v>130</v>
      </c>
      <c r="E365" s="3" t="s">
        <v>3</v>
      </c>
      <c r="F365" s="3">
        <f t="shared" si="5"/>
        <v>130</v>
      </c>
    </row>
    <row r="366" spans="1:6" x14ac:dyDescent="0.35">
      <c r="A366" s="7">
        <v>43328</v>
      </c>
      <c r="B366">
        <v>190</v>
      </c>
      <c r="D366" s="3">
        <v>250</v>
      </c>
      <c r="E366" s="3" t="s">
        <v>4</v>
      </c>
      <c r="F366" s="3">
        <f t="shared" si="5"/>
        <v>-250</v>
      </c>
    </row>
    <row r="367" spans="1:6" x14ac:dyDescent="0.35">
      <c r="A367" s="7">
        <v>43327</v>
      </c>
      <c r="B367">
        <v>-1070</v>
      </c>
      <c r="D367" s="3">
        <v>370</v>
      </c>
      <c r="E367" s="3" t="s">
        <v>3</v>
      </c>
      <c r="F367" s="3">
        <f t="shared" si="5"/>
        <v>370</v>
      </c>
    </row>
    <row r="368" spans="1:6" x14ac:dyDescent="0.35">
      <c r="A368" s="7">
        <v>43326</v>
      </c>
      <c r="B368">
        <v>610</v>
      </c>
      <c r="D368" s="3">
        <v>130</v>
      </c>
      <c r="E368" s="3" t="s">
        <v>4</v>
      </c>
      <c r="F368" s="3">
        <f t="shared" si="5"/>
        <v>-130</v>
      </c>
    </row>
    <row r="369" spans="1:6" x14ac:dyDescent="0.35">
      <c r="A369" s="7">
        <v>43322</v>
      </c>
      <c r="B369">
        <v>530</v>
      </c>
      <c r="D369" s="3">
        <v>160</v>
      </c>
      <c r="E369" s="3" t="s">
        <v>3</v>
      </c>
      <c r="F369" s="3">
        <f t="shared" si="5"/>
        <v>160</v>
      </c>
    </row>
    <row r="370" spans="1:6" x14ac:dyDescent="0.35">
      <c r="A370" s="7">
        <v>43319</v>
      </c>
      <c r="B370">
        <v>440</v>
      </c>
      <c r="D370" s="3">
        <v>150</v>
      </c>
      <c r="E370" s="3" t="s">
        <v>4</v>
      </c>
      <c r="F370" s="3">
        <f t="shared" si="5"/>
        <v>-150</v>
      </c>
    </row>
    <row r="371" spans="1:6" x14ac:dyDescent="0.35">
      <c r="A371" s="7">
        <v>43319</v>
      </c>
      <c r="B371">
        <v>-600</v>
      </c>
      <c r="D371" s="3">
        <v>290</v>
      </c>
      <c r="E371" s="3" t="s">
        <v>3</v>
      </c>
      <c r="F371" s="3">
        <f t="shared" si="5"/>
        <v>290</v>
      </c>
    </row>
    <row r="372" spans="1:6" x14ac:dyDescent="0.35">
      <c r="A372" s="7">
        <v>43318</v>
      </c>
      <c r="B372">
        <v>60</v>
      </c>
      <c r="D372" s="3">
        <v>290</v>
      </c>
      <c r="E372" s="3" t="s">
        <v>4</v>
      </c>
      <c r="F372" s="3">
        <f t="shared" si="5"/>
        <v>-290</v>
      </c>
    </row>
    <row r="373" spans="1:6" x14ac:dyDescent="0.35">
      <c r="A373" s="7">
        <v>43315</v>
      </c>
      <c r="B373">
        <v>-100</v>
      </c>
      <c r="D373" s="3">
        <v>510</v>
      </c>
      <c r="E373" s="3" t="s">
        <v>3</v>
      </c>
      <c r="F373" s="3">
        <f t="shared" si="5"/>
        <v>510</v>
      </c>
    </row>
    <row r="374" spans="1:6" x14ac:dyDescent="0.35">
      <c r="A374" s="7">
        <v>43315</v>
      </c>
      <c r="B374">
        <v>-810</v>
      </c>
      <c r="D374" s="3">
        <v>560</v>
      </c>
      <c r="E374" s="3" t="s">
        <v>4</v>
      </c>
      <c r="F374" s="3">
        <f t="shared" si="5"/>
        <v>-560</v>
      </c>
    </row>
    <row r="375" spans="1:6" x14ac:dyDescent="0.35">
      <c r="A375" s="7">
        <v>43314</v>
      </c>
      <c r="B375">
        <v>690</v>
      </c>
      <c r="D375" s="3">
        <v>200</v>
      </c>
      <c r="E375" s="3" t="s">
        <v>4</v>
      </c>
      <c r="F375" s="3">
        <f t="shared" si="5"/>
        <v>-200</v>
      </c>
    </row>
    <row r="376" spans="1:6" x14ac:dyDescent="0.35">
      <c r="A376" s="7">
        <v>43314</v>
      </c>
      <c r="B376">
        <v>-1370</v>
      </c>
      <c r="D376" s="3">
        <v>40</v>
      </c>
      <c r="E376" s="3" t="s">
        <v>3</v>
      </c>
      <c r="F376" s="3">
        <f t="shared" si="5"/>
        <v>40</v>
      </c>
    </row>
    <row r="377" spans="1:6" x14ac:dyDescent="0.35">
      <c r="A377" s="7">
        <v>43313</v>
      </c>
      <c r="B377">
        <v>540</v>
      </c>
      <c r="D377" s="3">
        <v>120</v>
      </c>
      <c r="E377" s="3" t="s">
        <v>3</v>
      </c>
      <c r="F377" s="3">
        <f t="shared" si="5"/>
        <v>120</v>
      </c>
    </row>
    <row r="378" spans="1:6" x14ac:dyDescent="0.35">
      <c r="A378" s="7">
        <v>43313</v>
      </c>
      <c r="B378">
        <v>360</v>
      </c>
      <c r="D378" s="3">
        <v>720</v>
      </c>
      <c r="E378" s="3" t="s">
        <v>3</v>
      </c>
      <c r="F378" s="3">
        <f t="shared" si="5"/>
        <v>720</v>
      </c>
    </row>
    <row r="379" spans="1:6" x14ac:dyDescent="0.35">
      <c r="A379" s="7">
        <v>43311</v>
      </c>
      <c r="B379">
        <v>-10</v>
      </c>
      <c r="D379" s="3">
        <v>330</v>
      </c>
      <c r="E379" s="3" t="s">
        <v>3</v>
      </c>
      <c r="F379" s="3">
        <f t="shared" si="5"/>
        <v>330</v>
      </c>
    </row>
    <row r="380" spans="1:6" x14ac:dyDescent="0.35">
      <c r="A380" s="7">
        <v>43308</v>
      </c>
      <c r="B380">
        <v>710</v>
      </c>
      <c r="D380" s="3">
        <v>940</v>
      </c>
      <c r="E380" s="3" t="s">
        <v>4</v>
      </c>
      <c r="F380" s="3">
        <f t="shared" si="5"/>
        <v>-940</v>
      </c>
    </row>
    <row r="381" spans="1:6" x14ac:dyDescent="0.35">
      <c r="A381" s="7">
        <v>43308</v>
      </c>
      <c r="B381">
        <v>-100</v>
      </c>
      <c r="D381" s="3">
        <v>320</v>
      </c>
      <c r="E381" s="3" t="s">
        <v>3</v>
      </c>
      <c r="F381" s="3">
        <f t="shared" si="5"/>
        <v>320</v>
      </c>
    </row>
    <row r="382" spans="1:6" x14ac:dyDescent="0.35">
      <c r="A382" s="7">
        <v>43307</v>
      </c>
      <c r="B382">
        <v>-600</v>
      </c>
      <c r="D382" s="3">
        <v>160</v>
      </c>
      <c r="E382" s="3" t="s">
        <v>4</v>
      </c>
      <c r="F382" s="3">
        <f t="shared" si="5"/>
        <v>-160</v>
      </c>
    </row>
    <row r="383" spans="1:6" x14ac:dyDescent="0.35">
      <c r="A383" s="7">
        <v>43299</v>
      </c>
      <c r="B383">
        <v>170</v>
      </c>
      <c r="D383" s="3">
        <v>610</v>
      </c>
      <c r="E383" s="3" t="s">
        <v>4</v>
      </c>
      <c r="F383" s="3">
        <f t="shared" si="5"/>
        <v>-610</v>
      </c>
    </row>
    <row r="384" spans="1:6" x14ac:dyDescent="0.35">
      <c r="A384" s="7">
        <v>43294</v>
      </c>
      <c r="B384">
        <v>490</v>
      </c>
      <c r="D384" s="3">
        <v>250</v>
      </c>
      <c r="E384" s="3" t="s">
        <v>3</v>
      </c>
      <c r="F384" s="3">
        <f t="shared" si="5"/>
        <v>250</v>
      </c>
    </row>
    <row r="385" spans="1:6" x14ac:dyDescent="0.35">
      <c r="A385" s="7">
        <v>43294</v>
      </c>
      <c r="B385">
        <v>210</v>
      </c>
      <c r="D385" s="3">
        <v>290</v>
      </c>
      <c r="E385" s="3" t="s">
        <v>4</v>
      </c>
      <c r="F385" s="3">
        <f t="shared" si="5"/>
        <v>-290</v>
      </c>
    </row>
    <row r="386" spans="1:6" x14ac:dyDescent="0.35">
      <c r="A386" s="7">
        <v>43294</v>
      </c>
      <c r="B386">
        <v>-610</v>
      </c>
      <c r="D386" s="3">
        <v>400</v>
      </c>
      <c r="E386" s="3" t="s">
        <v>3</v>
      </c>
      <c r="F386" s="3">
        <f t="shared" si="5"/>
        <v>400</v>
      </c>
    </row>
    <row r="387" spans="1:6" x14ac:dyDescent="0.35">
      <c r="A387" s="7">
        <v>43287</v>
      </c>
      <c r="B387">
        <v>440</v>
      </c>
      <c r="D387" s="3">
        <v>10</v>
      </c>
      <c r="E387" s="3" t="s">
        <v>3</v>
      </c>
      <c r="F387" s="3">
        <f t="shared" ref="F387:F450" si="6">IF(E387="Покупка",D387,-D387)</f>
        <v>10</v>
      </c>
    </row>
    <row r="388" spans="1:6" x14ac:dyDescent="0.35">
      <c r="A388" s="7">
        <v>43283</v>
      </c>
      <c r="B388">
        <v>-380</v>
      </c>
      <c r="D388" s="3">
        <v>640</v>
      </c>
      <c r="E388" s="3" t="s">
        <v>3</v>
      </c>
      <c r="F388" s="3">
        <f t="shared" si="6"/>
        <v>640</v>
      </c>
    </row>
    <row r="389" spans="1:6" x14ac:dyDescent="0.35">
      <c r="A389" s="7">
        <v>43280</v>
      </c>
      <c r="B389">
        <v>-410</v>
      </c>
      <c r="D389" s="3">
        <v>750</v>
      </c>
      <c r="E389" s="3" t="s">
        <v>3</v>
      </c>
      <c r="F389" s="3">
        <f t="shared" si="6"/>
        <v>750</v>
      </c>
    </row>
    <row r="390" spans="1:6" x14ac:dyDescent="0.35">
      <c r="A390" s="7">
        <v>43276</v>
      </c>
      <c r="B390">
        <v>-170</v>
      </c>
      <c r="D390" s="3">
        <v>380</v>
      </c>
      <c r="E390" s="3" t="s">
        <v>3</v>
      </c>
      <c r="F390" s="3">
        <f t="shared" si="6"/>
        <v>380</v>
      </c>
    </row>
    <row r="391" spans="1:6" x14ac:dyDescent="0.35">
      <c r="A391" s="7">
        <v>43273</v>
      </c>
      <c r="B391">
        <v>600</v>
      </c>
      <c r="D391" s="3">
        <v>2250</v>
      </c>
      <c r="E391" s="3" t="s">
        <v>4</v>
      </c>
      <c r="F391" s="3">
        <f t="shared" si="6"/>
        <v>-2250</v>
      </c>
    </row>
    <row r="392" spans="1:6" x14ac:dyDescent="0.35">
      <c r="A392" s="7">
        <v>43273</v>
      </c>
      <c r="B392">
        <v>400</v>
      </c>
      <c r="D392" s="3">
        <v>570</v>
      </c>
      <c r="E392" s="3" t="s">
        <v>3</v>
      </c>
      <c r="F392" s="3">
        <f t="shared" si="6"/>
        <v>570</v>
      </c>
    </row>
    <row r="393" spans="1:6" x14ac:dyDescent="0.35">
      <c r="A393" s="7">
        <v>43270</v>
      </c>
      <c r="B393">
        <v>-1010</v>
      </c>
      <c r="D393" s="3">
        <v>430</v>
      </c>
      <c r="E393" s="3" t="s">
        <v>4</v>
      </c>
      <c r="F393" s="3">
        <f t="shared" si="6"/>
        <v>-430</v>
      </c>
    </row>
    <row r="394" spans="1:6" x14ac:dyDescent="0.35">
      <c r="A394" s="7">
        <v>43269</v>
      </c>
      <c r="B394">
        <v>310</v>
      </c>
      <c r="D394" s="3">
        <v>10</v>
      </c>
      <c r="E394" s="3" t="s">
        <v>4</v>
      </c>
      <c r="F394" s="3">
        <f t="shared" si="6"/>
        <v>-10</v>
      </c>
    </row>
    <row r="395" spans="1:6" x14ac:dyDescent="0.35">
      <c r="A395" s="7">
        <v>43266</v>
      </c>
      <c r="B395">
        <v>450</v>
      </c>
      <c r="D395" s="3">
        <v>540</v>
      </c>
      <c r="E395" s="3" t="s">
        <v>3</v>
      </c>
      <c r="F395" s="3">
        <f t="shared" si="6"/>
        <v>540</v>
      </c>
    </row>
    <row r="396" spans="1:6" x14ac:dyDescent="0.35">
      <c r="A396" s="7">
        <v>43262</v>
      </c>
      <c r="B396">
        <v>360</v>
      </c>
      <c r="D396" s="3">
        <v>150</v>
      </c>
      <c r="E396" s="3" t="s">
        <v>3</v>
      </c>
      <c r="F396" s="3">
        <f t="shared" si="6"/>
        <v>150</v>
      </c>
    </row>
    <row r="397" spans="1:6" x14ac:dyDescent="0.35">
      <c r="A397" s="7">
        <v>43262</v>
      </c>
      <c r="B397">
        <v>-550</v>
      </c>
      <c r="D397" s="3">
        <v>560</v>
      </c>
      <c r="E397" s="3" t="s">
        <v>4</v>
      </c>
      <c r="F397" s="3">
        <f t="shared" si="6"/>
        <v>-560</v>
      </c>
    </row>
    <row r="398" spans="1:6" x14ac:dyDescent="0.35">
      <c r="A398" s="7">
        <v>43252</v>
      </c>
      <c r="B398">
        <v>680</v>
      </c>
      <c r="D398" s="3">
        <v>380</v>
      </c>
      <c r="E398" s="3" t="s">
        <v>3</v>
      </c>
      <c r="F398" s="3">
        <f t="shared" si="6"/>
        <v>380</v>
      </c>
    </row>
    <row r="399" spans="1:6" x14ac:dyDescent="0.35">
      <c r="A399" s="7">
        <v>43252</v>
      </c>
      <c r="B399">
        <v>-770</v>
      </c>
      <c r="D399" s="3">
        <v>330</v>
      </c>
      <c r="E399" s="3" t="s">
        <v>3</v>
      </c>
      <c r="F399" s="3">
        <f t="shared" si="6"/>
        <v>330</v>
      </c>
    </row>
    <row r="400" spans="1:6" x14ac:dyDescent="0.35">
      <c r="A400" s="7">
        <v>43250</v>
      </c>
      <c r="B400">
        <v>-400</v>
      </c>
      <c r="D400" s="3">
        <v>500</v>
      </c>
      <c r="E400" s="3" t="s">
        <v>3</v>
      </c>
      <c r="F400" s="3">
        <f t="shared" si="6"/>
        <v>500</v>
      </c>
    </row>
    <row r="401" spans="1:6" x14ac:dyDescent="0.35">
      <c r="A401" s="7">
        <v>43244</v>
      </c>
      <c r="B401">
        <v>380</v>
      </c>
      <c r="D401" s="3">
        <v>1360</v>
      </c>
      <c r="E401" s="3" t="s">
        <v>4</v>
      </c>
      <c r="F401" s="3">
        <f t="shared" si="6"/>
        <v>-1360</v>
      </c>
    </row>
    <row r="402" spans="1:6" x14ac:dyDescent="0.35">
      <c r="A402" s="7">
        <v>43242</v>
      </c>
      <c r="B402">
        <v>90</v>
      </c>
      <c r="D402" s="3">
        <v>220</v>
      </c>
      <c r="E402" s="3" t="s">
        <v>3</v>
      </c>
      <c r="F402" s="3">
        <f t="shared" si="6"/>
        <v>220</v>
      </c>
    </row>
    <row r="403" spans="1:6" x14ac:dyDescent="0.35">
      <c r="A403" s="7">
        <v>43242</v>
      </c>
      <c r="B403">
        <v>-40</v>
      </c>
      <c r="D403" s="3">
        <v>120</v>
      </c>
      <c r="E403" s="3" t="s">
        <v>3</v>
      </c>
      <c r="F403" s="3">
        <f t="shared" si="6"/>
        <v>120</v>
      </c>
    </row>
    <row r="404" spans="1:6" x14ac:dyDescent="0.35">
      <c r="A404" s="7">
        <v>43238</v>
      </c>
      <c r="B404">
        <v>280</v>
      </c>
      <c r="D404" s="3">
        <v>450</v>
      </c>
      <c r="E404" s="3" t="s">
        <v>4</v>
      </c>
      <c r="F404" s="3">
        <f t="shared" si="6"/>
        <v>-450</v>
      </c>
    </row>
    <row r="405" spans="1:6" x14ac:dyDescent="0.35">
      <c r="A405" s="7">
        <v>43238</v>
      </c>
      <c r="B405">
        <v>-660</v>
      </c>
      <c r="D405" s="3">
        <v>670</v>
      </c>
      <c r="E405" s="3" t="s">
        <v>3</v>
      </c>
      <c r="F405" s="3">
        <f t="shared" si="6"/>
        <v>670</v>
      </c>
    </row>
    <row r="406" spans="1:6" x14ac:dyDescent="0.35">
      <c r="A406" s="7">
        <v>43234</v>
      </c>
      <c r="B406">
        <v>420</v>
      </c>
      <c r="D406" s="3">
        <v>580</v>
      </c>
      <c r="E406" s="3" t="s">
        <v>4</v>
      </c>
      <c r="F406" s="3">
        <f t="shared" si="6"/>
        <v>-580</v>
      </c>
    </row>
    <row r="407" spans="1:6" x14ac:dyDescent="0.35">
      <c r="A407" s="7">
        <v>43234</v>
      </c>
      <c r="B407">
        <v>-330</v>
      </c>
      <c r="D407" s="3">
        <v>280</v>
      </c>
      <c r="E407" s="3" t="s">
        <v>3</v>
      </c>
      <c r="F407" s="3">
        <f t="shared" si="6"/>
        <v>280</v>
      </c>
    </row>
    <row r="408" spans="1:6" x14ac:dyDescent="0.35">
      <c r="A408" s="7">
        <v>43231</v>
      </c>
      <c r="B408">
        <v>530</v>
      </c>
      <c r="D408" s="3">
        <v>690</v>
      </c>
      <c r="E408" s="3" t="s">
        <v>3</v>
      </c>
      <c r="F408" s="3">
        <f t="shared" si="6"/>
        <v>690</v>
      </c>
    </row>
    <row r="409" spans="1:6" x14ac:dyDescent="0.35">
      <c r="A409" s="7">
        <v>43231</v>
      </c>
      <c r="B409">
        <v>360</v>
      </c>
      <c r="D409" s="3">
        <v>220</v>
      </c>
      <c r="E409" s="3" t="s">
        <v>4</v>
      </c>
      <c r="F409" s="3">
        <f t="shared" si="6"/>
        <v>-220</v>
      </c>
    </row>
    <row r="410" spans="1:6" x14ac:dyDescent="0.35">
      <c r="A410" s="7">
        <v>43230</v>
      </c>
      <c r="B410">
        <v>-310</v>
      </c>
      <c r="D410" s="3">
        <v>460</v>
      </c>
      <c r="E410" s="3" t="s">
        <v>4</v>
      </c>
      <c r="F410" s="3">
        <f t="shared" si="6"/>
        <v>-460</v>
      </c>
    </row>
    <row r="411" spans="1:6" x14ac:dyDescent="0.35">
      <c r="A411" s="7">
        <v>43228</v>
      </c>
      <c r="B411">
        <v>-2130</v>
      </c>
      <c r="D411" s="3">
        <v>180</v>
      </c>
      <c r="E411" s="3" t="s">
        <v>4</v>
      </c>
      <c r="F411" s="3">
        <f t="shared" si="6"/>
        <v>-180</v>
      </c>
    </row>
    <row r="412" spans="1:6" x14ac:dyDescent="0.35">
      <c r="A412" s="7">
        <v>43220</v>
      </c>
      <c r="B412">
        <v>740</v>
      </c>
      <c r="D412" s="3">
        <v>520</v>
      </c>
      <c r="E412" s="3" t="s">
        <v>3</v>
      </c>
      <c r="F412" s="3">
        <f t="shared" si="6"/>
        <v>520</v>
      </c>
    </row>
    <row r="413" spans="1:6" x14ac:dyDescent="0.35">
      <c r="A413" s="7">
        <v>43220</v>
      </c>
      <c r="B413">
        <v>180</v>
      </c>
      <c r="D413" s="3">
        <v>300</v>
      </c>
      <c r="E413" s="3" t="s">
        <v>3</v>
      </c>
      <c r="F413" s="3">
        <f t="shared" si="6"/>
        <v>300</v>
      </c>
    </row>
    <row r="414" spans="1:6" x14ac:dyDescent="0.35">
      <c r="A414" s="7">
        <v>43215</v>
      </c>
      <c r="B414">
        <v>60</v>
      </c>
      <c r="D414" s="3">
        <v>170</v>
      </c>
      <c r="E414" s="3" t="s">
        <v>3</v>
      </c>
      <c r="F414" s="3">
        <f t="shared" si="6"/>
        <v>170</v>
      </c>
    </row>
    <row r="415" spans="1:6" x14ac:dyDescent="0.35">
      <c r="A415" s="7">
        <v>43213</v>
      </c>
      <c r="B415">
        <v>470</v>
      </c>
      <c r="D415" s="3">
        <v>150</v>
      </c>
      <c r="E415" s="3" t="s">
        <v>3</v>
      </c>
      <c r="F415" s="3">
        <f t="shared" si="6"/>
        <v>150</v>
      </c>
    </row>
    <row r="416" spans="1:6" x14ac:dyDescent="0.35">
      <c r="A416" s="7">
        <v>43203</v>
      </c>
      <c r="B416">
        <v>220</v>
      </c>
      <c r="D416" s="3">
        <v>970</v>
      </c>
      <c r="E416" s="3" t="s">
        <v>4</v>
      </c>
      <c r="F416" s="3">
        <f t="shared" si="6"/>
        <v>-970</v>
      </c>
    </row>
    <row r="417" spans="1:6" x14ac:dyDescent="0.35">
      <c r="A417" s="7">
        <v>43203</v>
      </c>
      <c r="B417">
        <v>190</v>
      </c>
      <c r="D417" s="3">
        <v>130</v>
      </c>
      <c r="E417" s="3" t="s">
        <v>4</v>
      </c>
      <c r="F417" s="3">
        <f t="shared" si="6"/>
        <v>-130</v>
      </c>
    </row>
    <row r="418" spans="1:6" x14ac:dyDescent="0.35">
      <c r="A418" s="7">
        <v>43203</v>
      </c>
      <c r="B418">
        <v>0</v>
      </c>
      <c r="D418" s="3">
        <v>340</v>
      </c>
      <c r="E418" s="3" t="s">
        <v>3</v>
      </c>
      <c r="F418" s="3">
        <f t="shared" si="6"/>
        <v>340</v>
      </c>
    </row>
    <row r="419" spans="1:6" x14ac:dyDescent="0.35">
      <c r="A419" s="7">
        <v>43203</v>
      </c>
      <c r="B419">
        <v>-50</v>
      </c>
      <c r="D419" s="3">
        <v>50</v>
      </c>
      <c r="E419" s="3" t="s">
        <v>3</v>
      </c>
      <c r="F419" s="3">
        <f t="shared" si="6"/>
        <v>50</v>
      </c>
    </row>
    <row r="420" spans="1:6" x14ac:dyDescent="0.35">
      <c r="A420" s="7">
        <v>43202</v>
      </c>
      <c r="B420">
        <v>380</v>
      </c>
      <c r="D420" s="3">
        <v>640</v>
      </c>
      <c r="E420" s="3" t="s">
        <v>4</v>
      </c>
      <c r="F420" s="3">
        <f t="shared" si="6"/>
        <v>-640</v>
      </c>
    </row>
    <row r="421" spans="1:6" x14ac:dyDescent="0.35">
      <c r="A421" s="7">
        <v>43200</v>
      </c>
      <c r="B421">
        <v>-1680</v>
      </c>
      <c r="D421" s="3">
        <v>680</v>
      </c>
      <c r="E421" s="3" t="s">
        <v>3</v>
      </c>
      <c r="F421" s="3">
        <f t="shared" si="6"/>
        <v>680</v>
      </c>
    </row>
    <row r="422" spans="1:6" x14ac:dyDescent="0.35">
      <c r="A422" s="7">
        <v>43196</v>
      </c>
      <c r="B422">
        <v>640</v>
      </c>
      <c r="D422" s="3">
        <v>390</v>
      </c>
      <c r="E422" s="3" t="s">
        <v>3</v>
      </c>
      <c r="F422" s="3">
        <f t="shared" si="6"/>
        <v>390</v>
      </c>
    </row>
    <row r="423" spans="1:6" x14ac:dyDescent="0.35">
      <c r="A423" s="7">
        <v>43196</v>
      </c>
      <c r="B423">
        <v>640</v>
      </c>
      <c r="D423" s="3">
        <v>110</v>
      </c>
      <c r="E423" s="3" t="s">
        <v>3</v>
      </c>
      <c r="F423" s="3">
        <f t="shared" si="6"/>
        <v>110</v>
      </c>
    </row>
    <row r="424" spans="1:6" x14ac:dyDescent="0.35">
      <c r="A424" s="7">
        <v>43193</v>
      </c>
      <c r="B424">
        <v>570</v>
      </c>
      <c r="D424" s="3">
        <v>220</v>
      </c>
      <c r="E424" s="3" t="s">
        <v>4</v>
      </c>
      <c r="F424" s="3">
        <f t="shared" si="6"/>
        <v>-220</v>
      </c>
    </row>
    <row r="425" spans="1:6" x14ac:dyDescent="0.35">
      <c r="A425" s="7">
        <v>43193</v>
      </c>
      <c r="B425">
        <v>-1000</v>
      </c>
      <c r="D425" s="3">
        <v>400</v>
      </c>
      <c r="E425" s="3" t="s">
        <v>4</v>
      </c>
      <c r="F425" s="3">
        <f t="shared" si="6"/>
        <v>-400</v>
      </c>
    </row>
    <row r="426" spans="1:6" x14ac:dyDescent="0.35">
      <c r="A426" s="7">
        <v>43189</v>
      </c>
      <c r="B426">
        <v>590</v>
      </c>
      <c r="D426" s="3">
        <v>510</v>
      </c>
      <c r="E426" s="3" t="s">
        <v>3</v>
      </c>
      <c r="F426" s="3">
        <f t="shared" si="6"/>
        <v>510</v>
      </c>
    </row>
    <row r="427" spans="1:6" x14ac:dyDescent="0.35">
      <c r="A427" s="7">
        <v>43189</v>
      </c>
      <c r="B427">
        <v>-60</v>
      </c>
      <c r="D427" s="3">
        <v>210</v>
      </c>
      <c r="E427" s="3" t="s">
        <v>4</v>
      </c>
      <c r="F427" s="3">
        <f t="shared" si="6"/>
        <v>-210</v>
      </c>
    </row>
    <row r="428" spans="1:6" x14ac:dyDescent="0.35">
      <c r="A428" s="7">
        <v>43188</v>
      </c>
      <c r="B428">
        <v>-40</v>
      </c>
      <c r="D428" s="3">
        <v>170</v>
      </c>
      <c r="E428" s="3" t="s">
        <v>4</v>
      </c>
      <c r="F428" s="3">
        <f t="shared" si="6"/>
        <v>-170</v>
      </c>
    </row>
    <row r="429" spans="1:6" x14ac:dyDescent="0.35">
      <c r="A429" s="7">
        <v>43187</v>
      </c>
      <c r="B429">
        <v>-320</v>
      </c>
      <c r="D429" s="3">
        <v>480</v>
      </c>
      <c r="E429" s="3" t="s">
        <v>4</v>
      </c>
      <c r="F429" s="3">
        <f t="shared" si="6"/>
        <v>-480</v>
      </c>
    </row>
    <row r="430" spans="1:6" x14ac:dyDescent="0.35">
      <c r="A430" s="7">
        <v>43182</v>
      </c>
      <c r="B430">
        <v>590</v>
      </c>
      <c r="D430" s="3">
        <v>510</v>
      </c>
      <c r="E430" s="3" t="s">
        <v>3</v>
      </c>
      <c r="F430" s="3">
        <f t="shared" si="6"/>
        <v>510</v>
      </c>
    </row>
    <row r="431" spans="1:6" x14ac:dyDescent="0.35">
      <c r="A431" s="7">
        <v>43182</v>
      </c>
      <c r="B431">
        <v>290</v>
      </c>
      <c r="D431" s="3">
        <v>480</v>
      </c>
      <c r="E431" s="3" t="s">
        <v>4</v>
      </c>
      <c r="F431" s="3">
        <f t="shared" si="6"/>
        <v>-480</v>
      </c>
    </row>
    <row r="432" spans="1:6" x14ac:dyDescent="0.35">
      <c r="A432" s="7">
        <v>43182</v>
      </c>
      <c r="B432">
        <v>130</v>
      </c>
      <c r="D432" s="3">
        <v>90</v>
      </c>
      <c r="E432" s="3" t="s">
        <v>3</v>
      </c>
      <c r="F432" s="3">
        <f t="shared" si="6"/>
        <v>90</v>
      </c>
    </row>
    <row r="433" spans="1:6" x14ac:dyDescent="0.35">
      <c r="A433" s="7">
        <v>43182</v>
      </c>
      <c r="B433">
        <v>-240</v>
      </c>
      <c r="D433" s="3">
        <v>180</v>
      </c>
      <c r="E433" s="3" t="s">
        <v>3</v>
      </c>
      <c r="F433" s="3">
        <f t="shared" si="6"/>
        <v>180</v>
      </c>
    </row>
    <row r="434" spans="1:6" x14ac:dyDescent="0.35">
      <c r="A434" s="7">
        <v>43179</v>
      </c>
      <c r="B434">
        <v>-380</v>
      </c>
      <c r="D434" s="3">
        <v>450</v>
      </c>
      <c r="E434" s="3" t="s">
        <v>4</v>
      </c>
      <c r="F434" s="3">
        <f t="shared" si="6"/>
        <v>-450</v>
      </c>
    </row>
    <row r="435" spans="1:6" x14ac:dyDescent="0.35">
      <c r="A435" s="7">
        <v>43178</v>
      </c>
      <c r="B435">
        <v>420</v>
      </c>
      <c r="D435" s="3">
        <v>510</v>
      </c>
      <c r="E435" s="3" t="s">
        <v>3</v>
      </c>
      <c r="F435" s="3">
        <f t="shared" si="6"/>
        <v>510</v>
      </c>
    </row>
    <row r="436" spans="1:6" x14ac:dyDescent="0.35">
      <c r="A436" s="7">
        <v>43178</v>
      </c>
      <c r="B436">
        <v>-710</v>
      </c>
      <c r="D436" s="3">
        <v>390</v>
      </c>
      <c r="E436" s="3" t="s">
        <v>4</v>
      </c>
      <c r="F436" s="3">
        <f t="shared" si="6"/>
        <v>-390</v>
      </c>
    </row>
    <row r="437" spans="1:6" x14ac:dyDescent="0.35">
      <c r="A437" s="7">
        <v>43175</v>
      </c>
      <c r="B437">
        <v>580</v>
      </c>
      <c r="D437" s="3">
        <v>390</v>
      </c>
      <c r="E437" s="3" t="s">
        <v>3</v>
      </c>
      <c r="F437" s="3">
        <f t="shared" si="6"/>
        <v>390</v>
      </c>
    </row>
    <row r="438" spans="1:6" x14ac:dyDescent="0.35">
      <c r="A438" s="7">
        <v>43175</v>
      </c>
      <c r="B438">
        <v>-290</v>
      </c>
      <c r="D438" s="3">
        <v>730</v>
      </c>
      <c r="E438" s="3" t="s">
        <v>3</v>
      </c>
      <c r="F438" s="3">
        <f t="shared" si="6"/>
        <v>730</v>
      </c>
    </row>
    <row r="439" spans="1:6" x14ac:dyDescent="0.35">
      <c r="A439" s="7">
        <v>43174</v>
      </c>
      <c r="B439">
        <v>-40</v>
      </c>
      <c r="D439" s="3">
        <v>790</v>
      </c>
      <c r="E439" s="3" t="s">
        <v>4</v>
      </c>
      <c r="F439" s="3">
        <f t="shared" si="6"/>
        <v>-790</v>
      </c>
    </row>
    <row r="440" spans="1:6" x14ac:dyDescent="0.35">
      <c r="A440" s="7">
        <v>43174</v>
      </c>
      <c r="B440">
        <v>-120</v>
      </c>
      <c r="D440" s="3">
        <v>110</v>
      </c>
      <c r="E440" s="3" t="s">
        <v>3</v>
      </c>
      <c r="F440" s="3">
        <f t="shared" si="6"/>
        <v>110</v>
      </c>
    </row>
    <row r="441" spans="1:6" x14ac:dyDescent="0.35">
      <c r="A441" s="7">
        <v>43173</v>
      </c>
      <c r="B441">
        <v>500</v>
      </c>
      <c r="D441" s="3">
        <v>280</v>
      </c>
      <c r="E441" s="3" t="s">
        <v>4</v>
      </c>
      <c r="F441" s="3">
        <f t="shared" si="6"/>
        <v>-280</v>
      </c>
    </row>
    <row r="442" spans="1:6" x14ac:dyDescent="0.35">
      <c r="A442" s="7">
        <v>43172</v>
      </c>
      <c r="B442">
        <v>-500</v>
      </c>
      <c r="D442" s="3">
        <v>70</v>
      </c>
      <c r="E442" s="3" t="s">
        <v>4</v>
      </c>
      <c r="F442" s="3">
        <f t="shared" si="6"/>
        <v>-70</v>
      </c>
    </row>
    <row r="443" spans="1:6" x14ac:dyDescent="0.35">
      <c r="A443" s="7">
        <v>43168</v>
      </c>
      <c r="B443">
        <v>320</v>
      </c>
      <c r="D443" s="3">
        <v>170</v>
      </c>
      <c r="E443" s="3" t="s">
        <v>4</v>
      </c>
      <c r="F443" s="3">
        <f t="shared" si="6"/>
        <v>-170</v>
      </c>
    </row>
    <row r="444" spans="1:6" x14ac:dyDescent="0.35">
      <c r="A444" s="7">
        <v>43168</v>
      </c>
      <c r="B444">
        <v>110</v>
      </c>
      <c r="D444" s="3">
        <v>530</v>
      </c>
      <c r="E444" s="3" t="s">
        <v>3</v>
      </c>
      <c r="F444" s="3">
        <f t="shared" si="6"/>
        <v>530</v>
      </c>
    </row>
    <row r="445" spans="1:6" x14ac:dyDescent="0.35">
      <c r="A445" s="7">
        <v>43168</v>
      </c>
      <c r="B445">
        <v>-230</v>
      </c>
      <c r="D445" s="3">
        <v>340</v>
      </c>
      <c r="E445" s="3" t="s">
        <v>4</v>
      </c>
      <c r="F445" s="3">
        <f t="shared" si="6"/>
        <v>-340</v>
      </c>
    </row>
    <row r="446" spans="1:6" x14ac:dyDescent="0.35">
      <c r="A446" s="7">
        <v>43166</v>
      </c>
      <c r="B446">
        <v>570</v>
      </c>
      <c r="D446" s="3">
        <v>70</v>
      </c>
      <c r="E446" s="3" t="s">
        <v>4</v>
      </c>
      <c r="F446" s="3">
        <f t="shared" si="6"/>
        <v>-70</v>
      </c>
    </row>
    <row r="447" spans="1:6" x14ac:dyDescent="0.35">
      <c r="A447" s="7">
        <v>43166</v>
      </c>
      <c r="B447">
        <v>200</v>
      </c>
      <c r="D447" s="3">
        <v>170</v>
      </c>
      <c r="E447" s="3" t="s">
        <v>4</v>
      </c>
      <c r="F447" s="3">
        <f t="shared" si="6"/>
        <v>-170</v>
      </c>
    </row>
    <row r="448" spans="1:6" x14ac:dyDescent="0.35">
      <c r="A448" s="7">
        <v>43166</v>
      </c>
      <c r="B448">
        <v>-1000</v>
      </c>
      <c r="D448" s="3">
        <v>520</v>
      </c>
      <c r="E448" s="3" t="s">
        <v>3</v>
      </c>
      <c r="F448" s="3">
        <f t="shared" si="6"/>
        <v>520</v>
      </c>
    </row>
    <row r="449" spans="1:6" x14ac:dyDescent="0.35">
      <c r="A449" s="7">
        <v>43164</v>
      </c>
      <c r="B449">
        <v>230</v>
      </c>
      <c r="D449" s="3">
        <v>110</v>
      </c>
      <c r="E449" s="3" t="s">
        <v>4</v>
      </c>
      <c r="F449" s="3">
        <f t="shared" si="6"/>
        <v>-110</v>
      </c>
    </row>
    <row r="450" spans="1:6" x14ac:dyDescent="0.35">
      <c r="A450" s="7">
        <v>43164</v>
      </c>
      <c r="B450">
        <v>-660</v>
      </c>
      <c r="D450" s="3">
        <v>630</v>
      </c>
      <c r="E450" s="3" t="s">
        <v>3</v>
      </c>
      <c r="F450" s="3">
        <f t="shared" si="6"/>
        <v>630</v>
      </c>
    </row>
    <row r="451" spans="1:6" x14ac:dyDescent="0.35">
      <c r="A451" s="7">
        <v>43161</v>
      </c>
      <c r="B451">
        <v>600</v>
      </c>
      <c r="D451" s="3">
        <v>420</v>
      </c>
      <c r="E451" s="3" t="s">
        <v>4</v>
      </c>
      <c r="F451" s="3">
        <f t="shared" ref="F451:F509" si="7">IF(E451="Покупка",D451,-D451)</f>
        <v>-420</v>
      </c>
    </row>
    <row r="452" spans="1:6" x14ac:dyDescent="0.35">
      <c r="A452" s="7">
        <v>43161</v>
      </c>
      <c r="B452">
        <v>360</v>
      </c>
      <c r="D452" s="3">
        <v>130</v>
      </c>
      <c r="E452" s="3" t="s">
        <v>4</v>
      </c>
      <c r="F452" s="3">
        <f t="shared" si="7"/>
        <v>-130</v>
      </c>
    </row>
    <row r="453" spans="1:6" x14ac:dyDescent="0.35">
      <c r="A453" s="7">
        <v>43153</v>
      </c>
      <c r="B453">
        <v>-90</v>
      </c>
      <c r="D453" s="3">
        <v>300</v>
      </c>
      <c r="E453" s="3" t="s">
        <v>4</v>
      </c>
      <c r="F453" s="3">
        <f t="shared" si="7"/>
        <v>-300</v>
      </c>
    </row>
    <row r="454" spans="1:6" x14ac:dyDescent="0.35">
      <c r="A454" s="7">
        <v>43152</v>
      </c>
      <c r="B454">
        <v>80</v>
      </c>
      <c r="D454" s="3">
        <v>290</v>
      </c>
      <c r="E454" s="3" t="s">
        <v>3</v>
      </c>
      <c r="F454" s="3">
        <f t="shared" si="7"/>
        <v>290</v>
      </c>
    </row>
    <row r="455" spans="1:6" x14ac:dyDescent="0.35">
      <c r="A455" s="7">
        <v>43147</v>
      </c>
      <c r="B455">
        <v>30</v>
      </c>
      <c r="D455" s="3">
        <v>450</v>
      </c>
      <c r="E455" s="3" t="s">
        <v>3</v>
      </c>
      <c r="F455" s="3">
        <f t="shared" si="7"/>
        <v>450</v>
      </c>
    </row>
    <row r="456" spans="1:6" x14ac:dyDescent="0.35">
      <c r="A456" s="7">
        <v>43146</v>
      </c>
      <c r="B456">
        <v>-220</v>
      </c>
      <c r="D456" s="3">
        <v>410</v>
      </c>
      <c r="E456" s="3" t="s">
        <v>4</v>
      </c>
      <c r="F456" s="3">
        <f t="shared" si="7"/>
        <v>-410</v>
      </c>
    </row>
    <row r="457" spans="1:6" x14ac:dyDescent="0.35">
      <c r="A457" s="7">
        <v>43140</v>
      </c>
      <c r="B457">
        <v>350</v>
      </c>
      <c r="D457" s="3">
        <v>250</v>
      </c>
      <c r="E457" s="3" t="s">
        <v>4</v>
      </c>
      <c r="F457" s="3">
        <f t="shared" si="7"/>
        <v>-250</v>
      </c>
    </row>
    <row r="458" spans="1:6" x14ac:dyDescent="0.35">
      <c r="A458" s="7">
        <v>43140</v>
      </c>
      <c r="B458">
        <v>-390</v>
      </c>
      <c r="D458" s="3">
        <v>600</v>
      </c>
      <c r="E458" s="3" t="s">
        <v>3</v>
      </c>
      <c r="F458" s="3">
        <f t="shared" si="7"/>
        <v>600</v>
      </c>
    </row>
    <row r="459" spans="1:6" x14ac:dyDescent="0.35">
      <c r="A459" s="7">
        <v>43132</v>
      </c>
      <c r="B459">
        <v>450</v>
      </c>
      <c r="D459" s="3">
        <v>570</v>
      </c>
      <c r="E459" s="3" t="s">
        <v>3</v>
      </c>
      <c r="F459" s="3">
        <f t="shared" si="7"/>
        <v>570</v>
      </c>
    </row>
    <row r="460" spans="1:6" x14ac:dyDescent="0.35">
      <c r="A460" s="7">
        <v>43126</v>
      </c>
      <c r="B460">
        <v>-750</v>
      </c>
      <c r="D460" s="3">
        <v>720</v>
      </c>
      <c r="E460" s="3" t="s">
        <v>3</v>
      </c>
      <c r="F460" s="3">
        <f t="shared" si="7"/>
        <v>720</v>
      </c>
    </row>
    <row r="461" spans="1:6" x14ac:dyDescent="0.35">
      <c r="A461" s="7">
        <v>43125</v>
      </c>
      <c r="B461">
        <v>200</v>
      </c>
      <c r="D461" s="3">
        <v>380</v>
      </c>
      <c r="E461" s="3" t="s">
        <v>4</v>
      </c>
      <c r="F461" s="3">
        <f t="shared" si="7"/>
        <v>-380</v>
      </c>
    </row>
    <row r="462" spans="1:6" x14ac:dyDescent="0.35">
      <c r="A462" s="7">
        <v>43124</v>
      </c>
      <c r="B462">
        <v>390</v>
      </c>
      <c r="D462" s="3">
        <v>1260</v>
      </c>
      <c r="E462" s="3" t="s">
        <v>4</v>
      </c>
      <c r="F462" s="3">
        <f t="shared" si="7"/>
        <v>-1260</v>
      </c>
    </row>
    <row r="463" spans="1:6" x14ac:dyDescent="0.35">
      <c r="A463" s="7">
        <v>43123</v>
      </c>
      <c r="B463">
        <v>-290</v>
      </c>
      <c r="D463" s="3">
        <v>690</v>
      </c>
      <c r="E463" s="3" t="s">
        <v>3</v>
      </c>
      <c r="F463" s="3">
        <f t="shared" si="7"/>
        <v>690</v>
      </c>
    </row>
    <row r="464" spans="1:6" x14ac:dyDescent="0.35">
      <c r="A464" s="7">
        <v>43112</v>
      </c>
      <c r="B464">
        <v>360</v>
      </c>
      <c r="D464" s="3">
        <v>500</v>
      </c>
      <c r="E464" s="3" t="s">
        <v>4</v>
      </c>
      <c r="F464" s="3">
        <f t="shared" si="7"/>
        <v>-500</v>
      </c>
    </row>
    <row r="465" spans="1:6" x14ac:dyDescent="0.35">
      <c r="A465" s="7">
        <v>43112</v>
      </c>
      <c r="B465">
        <v>50</v>
      </c>
      <c r="D465" s="3">
        <v>540</v>
      </c>
      <c r="E465" s="3" t="s">
        <v>4</v>
      </c>
      <c r="F465" s="3">
        <f t="shared" si="7"/>
        <v>-540</v>
      </c>
    </row>
    <row r="466" spans="1:6" x14ac:dyDescent="0.35">
      <c r="A466" s="7">
        <v>43112</v>
      </c>
      <c r="B466">
        <v>50</v>
      </c>
      <c r="D466" s="3">
        <v>410</v>
      </c>
      <c r="E466" s="3" t="s">
        <v>3</v>
      </c>
      <c r="F466" s="3">
        <f t="shared" si="7"/>
        <v>410</v>
      </c>
    </row>
    <row r="467" spans="1:6" x14ac:dyDescent="0.35">
      <c r="A467" s="7">
        <v>43105</v>
      </c>
      <c r="B467">
        <v>-620</v>
      </c>
      <c r="D467" s="3">
        <v>200</v>
      </c>
      <c r="E467" s="3" t="s">
        <v>3</v>
      </c>
      <c r="F467" s="3">
        <f t="shared" si="7"/>
        <v>200</v>
      </c>
    </row>
    <row r="468" spans="1:6" x14ac:dyDescent="0.35">
      <c r="A468" s="7">
        <v>43103</v>
      </c>
      <c r="B468">
        <v>540</v>
      </c>
      <c r="D468" s="3">
        <v>530</v>
      </c>
      <c r="E468" s="3" t="s">
        <v>4</v>
      </c>
      <c r="F468" s="3">
        <f t="shared" si="7"/>
        <v>-530</v>
      </c>
    </row>
    <row r="469" spans="1:6" x14ac:dyDescent="0.35">
      <c r="A469" s="7">
        <v>43098</v>
      </c>
      <c r="B469">
        <v>220</v>
      </c>
      <c r="D469" s="3">
        <v>350</v>
      </c>
      <c r="E469" s="3" t="s">
        <v>3</v>
      </c>
      <c r="F469" s="3">
        <f t="shared" si="7"/>
        <v>350</v>
      </c>
    </row>
    <row r="470" spans="1:6" x14ac:dyDescent="0.35">
      <c r="A470" s="7">
        <v>43098</v>
      </c>
      <c r="B470">
        <v>-170</v>
      </c>
      <c r="D470" s="3">
        <v>100</v>
      </c>
      <c r="E470" s="3" t="s">
        <v>3</v>
      </c>
      <c r="F470" s="3">
        <f t="shared" si="7"/>
        <v>100</v>
      </c>
    </row>
    <row r="471" spans="1:6" x14ac:dyDescent="0.35">
      <c r="A471" s="7">
        <v>43098</v>
      </c>
      <c r="B471">
        <v>-750</v>
      </c>
      <c r="D471" s="3">
        <v>390</v>
      </c>
      <c r="E471" s="3" t="s">
        <v>4</v>
      </c>
      <c r="F471" s="3">
        <f t="shared" si="7"/>
        <v>-390</v>
      </c>
    </row>
    <row r="472" spans="1:6" x14ac:dyDescent="0.35">
      <c r="A472" s="7">
        <v>43095</v>
      </c>
      <c r="B472">
        <v>40</v>
      </c>
      <c r="D472" s="3">
        <v>250</v>
      </c>
      <c r="E472" s="3" t="s">
        <v>4</v>
      </c>
      <c r="F472" s="3">
        <f t="shared" si="7"/>
        <v>-250</v>
      </c>
    </row>
    <row r="473" spans="1:6" x14ac:dyDescent="0.35">
      <c r="A473" s="7">
        <v>43091</v>
      </c>
      <c r="B473">
        <v>510</v>
      </c>
      <c r="D473" s="3">
        <v>100</v>
      </c>
      <c r="E473" s="3" t="s">
        <v>4</v>
      </c>
      <c r="F473" s="3">
        <f t="shared" si="7"/>
        <v>-100</v>
      </c>
    </row>
    <row r="474" spans="1:6" x14ac:dyDescent="0.35">
      <c r="A474" s="7">
        <v>43084</v>
      </c>
      <c r="B474">
        <v>-640</v>
      </c>
      <c r="D474" s="3">
        <v>170</v>
      </c>
      <c r="E474" s="3" t="s">
        <v>3</v>
      </c>
      <c r="F474" s="3">
        <f t="shared" si="7"/>
        <v>170</v>
      </c>
    </row>
    <row r="475" spans="1:6" x14ac:dyDescent="0.35">
      <c r="A475" s="7">
        <v>43083</v>
      </c>
      <c r="B475">
        <v>410</v>
      </c>
      <c r="D475" s="3">
        <v>260</v>
      </c>
      <c r="E475" s="3" t="s">
        <v>3</v>
      </c>
      <c r="F475" s="3">
        <f t="shared" si="7"/>
        <v>260</v>
      </c>
    </row>
    <row r="476" spans="1:6" x14ac:dyDescent="0.35">
      <c r="A476" s="7">
        <v>43081</v>
      </c>
      <c r="B476">
        <v>-320</v>
      </c>
      <c r="D476" s="3">
        <v>590</v>
      </c>
      <c r="E476" s="3" t="s">
        <v>3</v>
      </c>
      <c r="F476" s="3">
        <f t="shared" si="7"/>
        <v>590</v>
      </c>
    </row>
    <row r="477" spans="1:6" x14ac:dyDescent="0.35">
      <c r="A477" s="7">
        <v>43080</v>
      </c>
      <c r="B477">
        <v>60</v>
      </c>
      <c r="D477" s="3">
        <v>420</v>
      </c>
      <c r="E477" s="3" t="s">
        <v>4</v>
      </c>
      <c r="F477" s="3">
        <f t="shared" si="7"/>
        <v>-420</v>
      </c>
    </row>
    <row r="478" spans="1:6" x14ac:dyDescent="0.35">
      <c r="A478" s="7">
        <v>43077</v>
      </c>
      <c r="B478">
        <v>610</v>
      </c>
      <c r="D478" s="3">
        <v>500</v>
      </c>
      <c r="E478" s="3" t="s">
        <v>4</v>
      </c>
      <c r="F478" s="3">
        <f t="shared" si="7"/>
        <v>-500</v>
      </c>
    </row>
    <row r="479" spans="1:6" x14ac:dyDescent="0.35">
      <c r="A479" s="7">
        <v>43077</v>
      </c>
      <c r="B479">
        <v>570</v>
      </c>
      <c r="D479" s="3">
        <v>740</v>
      </c>
      <c r="E479" s="3" t="s">
        <v>3</v>
      </c>
      <c r="F479" s="3">
        <f t="shared" si="7"/>
        <v>740</v>
      </c>
    </row>
    <row r="480" spans="1:6" x14ac:dyDescent="0.35">
      <c r="A480" s="7">
        <v>43077</v>
      </c>
      <c r="B480">
        <v>-30</v>
      </c>
      <c r="D480" s="3">
        <v>510</v>
      </c>
      <c r="E480" s="3" t="s">
        <v>4</v>
      </c>
      <c r="F480" s="3">
        <f t="shared" si="7"/>
        <v>-510</v>
      </c>
    </row>
    <row r="481" spans="1:6" x14ac:dyDescent="0.35">
      <c r="A481" s="7">
        <v>43077</v>
      </c>
      <c r="B481">
        <v>-460</v>
      </c>
      <c r="D481" s="3">
        <v>380</v>
      </c>
      <c r="E481" s="3" t="s">
        <v>3</v>
      </c>
      <c r="F481" s="3">
        <f t="shared" si="7"/>
        <v>380</v>
      </c>
    </row>
    <row r="482" spans="1:6" x14ac:dyDescent="0.35">
      <c r="A482" s="7">
        <v>43073</v>
      </c>
      <c r="B482">
        <v>-520</v>
      </c>
      <c r="D482" s="3">
        <v>60</v>
      </c>
      <c r="E482" s="3" t="s">
        <v>4</v>
      </c>
      <c r="F482" s="3">
        <f t="shared" si="7"/>
        <v>-60</v>
      </c>
    </row>
    <row r="483" spans="1:6" x14ac:dyDescent="0.35">
      <c r="A483" s="7">
        <v>43070</v>
      </c>
      <c r="B483">
        <v>-1110</v>
      </c>
      <c r="D483" s="3">
        <v>750</v>
      </c>
      <c r="E483" s="3" t="s">
        <v>3</v>
      </c>
      <c r="F483" s="3">
        <f t="shared" si="7"/>
        <v>750</v>
      </c>
    </row>
    <row r="484" spans="1:6" x14ac:dyDescent="0.35">
      <c r="A484" s="7">
        <v>43069</v>
      </c>
      <c r="B484">
        <v>740</v>
      </c>
      <c r="D484" s="3">
        <v>100</v>
      </c>
      <c r="E484" s="3" t="s">
        <v>3</v>
      </c>
      <c r="F484" s="3">
        <f t="shared" si="7"/>
        <v>100</v>
      </c>
    </row>
    <row r="485" spans="1:6" x14ac:dyDescent="0.35">
      <c r="A485" s="7">
        <v>43061</v>
      </c>
      <c r="B485">
        <v>550</v>
      </c>
      <c r="D485" s="3">
        <v>400</v>
      </c>
      <c r="E485" s="3" t="s">
        <v>4</v>
      </c>
      <c r="F485" s="3">
        <f t="shared" si="7"/>
        <v>-400</v>
      </c>
    </row>
    <row r="486" spans="1:6" x14ac:dyDescent="0.35">
      <c r="A486" s="7">
        <v>43056</v>
      </c>
      <c r="B486">
        <v>330</v>
      </c>
      <c r="D486" s="3">
        <v>1000</v>
      </c>
      <c r="E486" s="3" t="s">
        <v>4</v>
      </c>
      <c r="F486" s="3">
        <f t="shared" si="7"/>
        <v>-1000</v>
      </c>
    </row>
    <row r="487" spans="1:6" x14ac:dyDescent="0.35">
      <c r="A487" s="7">
        <v>43056</v>
      </c>
      <c r="B487">
        <v>-80</v>
      </c>
      <c r="D487" s="3">
        <v>520</v>
      </c>
      <c r="E487" s="3" t="s">
        <v>3</v>
      </c>
      <c r="F487" s="3">
        <f t="shared" si="7"/>
        <v>520</v>
      </c>
    </row>
    <row r="488" spans="1:6" x14ac:dyDescent="0.35">
      <c r="A488" s="7">
        <v>43055</v>
      </c>
      <c r="B488">
        <v>-920</v>
      </c>
      <c r="D488" s="3">
        <v>110</v>
      </c>
      <c r="E488" s="3" t="s">
        <v>3</v>
      </c>
      <c r="F488" s="3">
        <f t="shared" si="7"/>
        <v>110</v>
      </c>
    </row>
    <row r="489" spans="1:6" x14ac:dyDescent="0.35">
      <c r="A489" s="7">
        <v>43053</v>
      </c>
      <c r="B489">
        <v>-620</v>
      </c>
      <c r="D489" s="3">
        <v>120</v>
      </c>
      <c r="E489" s="3" t="s">
        <v>4</v>
      </c>
      <c r="F489" s="3">
        <f t="shared" si="7"/>
        <v>-120</v>
      </c>
    </row>
    <row r="490" spans="1:6" x14ac:dyDescent="0.35">
      <c r="A490" s="7">
        <v>43049</v>
      </c>
      <c r="B490">
        <v>700</v>
      </c>
      <c r="D490" s="3">
        <v>130</v>
      </c>
      <c r="E490" s="3" t="s">
        <v>3</v>
      </c>
      <c r="F490" s="3">
        <f t="shared" si="7"/>
        <v>130</v>
      </c>
    </row>
    <row r="491" spans="1:6" x14ac:dyDescent="0.35">
      <c r="A491" s="7">
        <v>43049</v>
      </c>
      <c r="B491">
        <v>250</v>
      </c>
      <c r="D491" s="3">
        <v>380</v>
      </c>
      <c r="E491" s="3" t="s">
        <v>3</v>
      </c>
      <c r="F491" s="3">
        <f t="shared" si="7"/>
        <v>380</v>
      </c>
    </row>
    <row r="492" spans="1:6" x14ac:dyDescent="0.35">
      <c r="A492" s="7">
        <v>43049</v>
      </c>
      <c r="B492">
        <v>30</v>
      </c>
      <c r="D492" s="3">
        <v>650</v>
      </c>
      <c r="E492" s="3" t="s">
        <v>4</v>
      </c>
      <c r="F492" s="3">
        <f t="shared" si="7"/>
        <v>-650</v>
      </c>
    </row>
    <row r="493" spans="1:6" x14ac:dyDescent="0.35">
      <c r="A493" s="7">
        <v>43046</v>
      </c>
      <c r="B493">
        <v>150</v>
      </c>
      <c r="D493" s="3">
        <v>360</v>
      </c>
      <c r="E493" s="3" t="s">
        <v>3</v>
      </c>
      <c r="F493" s="3">
        <f t="shared" si="7"/>
        <v>360</v>
      </c>
    </row>
    <row r="494" spans="1:6" x14ac:dyDescent="0.35">
      <c r="A494" s="7">
        <v>43046</v>
      </c>
      <c r="B494">
        <v>90</v>
      </c>
      <c r="D494" s="3">
        <v>440</v>
      </c>
      <c r="E494" s="3" t="s">
        <v>3</v>
      </c>
      <c r="F494" s="3">
        <f t="shared" si="7"/>
        <v>440</v>
      </c>
    </row>
    <row r="495" spans="1:6" x14ac:dyDescent="0.35">
      <c r="A495" s="7">
        <v>43042</v>
      </c>
      <c r="B495">
        <v>-330</v>
      </c>
      <c r="D495" s="3">
        <v>1100</v>
      </c>
      <c r="E495" s="3" t="s">
        <v>4</v>
      </c>
      <c r="F495" s="3">
        <f t="shared" si="7"/>
        <v>-1100</v>
      </c>
    </row>
    <row r="496" spans="1:6" x14ac:dyDescent="0.35">
      <c r="A496" s="7">
        <v>43042</v>
      </c>
      <c r="B496">
        <v>-470</v>
      </c>
      <c r="D496" s="3">
        <v>280</v>
      </c>
      <c r="E496" s="3" t="s">
        <v>3</v>
      </c>
      <c r="F496" s="3">
        <f t="shared" si="7"/>
        <v>280</v>
      </c>
    </row>
    <row r="497" spans="1:6" x14ac:dyDescent="0.35">
      <c r="A497" s="7">
        <v>43041</v>
      </c>
      <c r="B497">
        <v>700</v>
      </c>
      <c r="D497" s="3">
        <v>260</v>
      </c>
      <c r="E497" s="3" t="s">
        <v>3</v>
      </c>
      <c r="F497" s="3">
        <f t="shared" si="7"/>
        <v>260</v>
      </c>
    </row>
    <row r="498" spans="1:6" x14ac:dyDescent="0.35">
      <c r="A498" s="7">
        <v>43035</v>
      </c>
      <c r="B498">
        <v>90</v>
      </c>
      <c r="D498" s="3">
        <v>160</v>
      </c>
      <c r="E498" s="3" t="s">
        <v>4</v>
      </c>
      <c r="F498" s="3">
        <f t="shared" si="7"/>
        <v>-160</v>
      </c>
    </row>
    <row r="499" spans="1:6" x14ac:dyDescent="0.35">
      <c r="A499" s="7">
        <v>43035</v>
      </c>
      <c r="B499">
        <v>-100</v>
      </c>
      <c r="D499" s="3">
        <v>410</v>
      </c>
      <c r="E499" s="3" t="s">
        <v>4</v>
      </c>
      <c r="F499" s="3">
        <f t="shared" si="7"/>
        <v>-410</v>
      </c>
    </row>
    <row r="500" spans="1:6" x14ac:dyDescent="0.35">
      <c r="A500" s="7">
        <v>43032</v>
      </c>
      <c r="B500">
        <v>410</v>
      </c>
      <c r="D500" s="3">
        <v>340</v>
      </c>
      <c r="E500" s="3" t="s">
        <v>3</v>
      </c>
      <c r="F500" s="3">
        <f t="shared" si="7"/>
        <v>340</v>
      </c>
    </row>
    <row r="501" spans="1:6" x14ac:dyDescent="0.35">
      <c r="A501" s="7">
        <v>43032</v>
      </c>
      <c r="B501">
        <v>-390</v>
      </c>
      <c r="D501" s="3">
        <v>370</v>
      </c>
      <c r="E501" s="3" t="s">
        <v>4</v>
      </c>
      <c r="F501" s="3">
        <f t="shared" si="7"/>
        <v>-370</v>
      </c>
    </row>
    <row r="502" spans="1:6" x14ac:dyDescent="0.35">
      <c r="A502" s="8">
        <v>43031</v>
      </c>
      <c r="B502">
        <v>230</v>
      </c>
      <c r="D502" s="3">
        <v>120</v>
      </c>
      <c r="E502" s="3" t="s">
        <v>4</v>
      </c>
      <c r="F502" s="3">
        <f t="shared" si="7"/>
        <v>-120</v>
      </c>
    </row>
    <row r="503" spans="1:6" x14ac:dyDescent="0.35">
      <c r="A503" s="7">
        <v>43028</v>
      </c>
      <c r="B503">
        <v>260</v>
      </c>
      <c r="D503" s="3">
        <v>0</v>
      </c>
      <c r="E503" s="3" t="s">
        <v>37</v>
      </c>
      <c r="F503" s="3">
        <f t="shared" si="7"/>
        <v>0</v>
      </c>
    </row>
    <row r="504" spans="1:6" x14ac:dyDescent="0.35">
      <c r="A504" s="1">
        <v>43028</v>
      </c>
      <c r="B504">
        <v>-490</v>
      </c>
      <c r="D504" s="3">
        <v>0</v>
      </c>
      <c r="E504" s="3" t="s">
        <v>37</v>
      </c>
      <c r="F504" s="3">
        <f t="shared" si="7"/>
        <v>0</v>
      </c>
    </row>
    <row r="505" spans="1:6" x14ac:dyDescent="0.35">
      <c r="A505" s="1">
        <v>43028</v>
      </c>
      <c r="B505">
        <v>-800</v>
      </c>
      <c r="D505" s="3">
        <v>0</v>
      </c>
      <c r="E505" s="3" t="s">
        <v>37</v>
      </c>
      <c r="F505" s="3">
        <f t="shared" si="7"/>
        <v>0</v>
      </c>
    </row>
    <row r="506" spans="1:6" x14ac:dyDescent="0.35">
      <c r="A506" s="1">
        <v>43027</v>
      </c>
      <c r="B506">
        <v>570</v>
      </c>
      <c r="D506" s="3">
        <v>0</v>
      </c>
      <c r="E506" s="3" t="s">
        <v>37</v>
      </c>
      <c r="F506" s="3">
        <f t="shared" si="7"/>
        <v>0</v>
      </c>
    </row>
    <row r="507" spans="1:6" x14ac:dyDescent="0.35">
      <c r="A507" s="1">
        <v>43026</v>
      </c>
      <c r="B507">
        <v>380</v>
      </c>
      <c r="D507" s="3">
        <v>0</v>
      </c>
      <c r="E507" s="3" t="s">
        <v>37</v>
      </c>
      <c r="F507" s="3">
        <f t="shared" si="7"/>
        <v>0</v>
      </c>
    </row>
    <row r="508" spans="1:6" x14ac:dyDescent="0.35">
      <c r="A508" s="1">
        <v>43021</v>
      </c>
      <c r="B508">
        <v>290</v>
      </c>
      <c r="D508" s="3">
        <v>0</v>
      </c>
      <c r="E508" s="3" t="s">
        <v>37</v>
      </c>
      <c r="F508" s="3">
        <f t="shared" si="7"/>
        <v>0</v>
      </c>
    </row>
    <row r="509" spans="1:6" x14ac:dyDescent="0.35">
      <c r="A509" s="1">
        <v>43021</v>
      </c>
      <c r="B509">
        <v>90</v>
      </c>
      <c r="D509" s="3">
        <v>0</v>
      </c>
      <c r="E509" s="3" t="s">
        <v>37</v>
      </c>
      <c r="F509" s="3">
        <f t="shared" si="7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70D7-C782-4483-A2F0-A81464B738BF}">
  <dimension ref="A1:N356"/>
  <sheetViews>
    <sheetView zoomScale="90" zoomScaleNormal="90" workbookViewId="0">
      <selection activeCell="G4" sqref="G4"/>
    </sheetView>
  </sheetViews>
  <sheetFormatPr defaultRowHeight="15.5" x14ac:dyDescent="0.35"/>
  <cols>
    <col min="1" max="1" width="11" bestFit="1" customWidth="1"/>
    <col min="2" max="2" width="11.6640625" customWidth="1"/>
    <col min="3" max="3" width="13.25" customWidth="1"/>
    <col min="4" max="4" width="13.25" style="1" customWidth="1"/>
    <col min="5" max="5" width="12.1640625" customWidth="1"/>
    <col min="6" max="6" width="19.9140625" bestFit="1" customWidth="1"/>
    <col min="7" max="7" width="21.08203125" bestFit="1" customWidth="1"/>
    <col min="8" max="8" width="12.83203125" customWidth="1"/>
    <col min="9" max="9" width="19.75" bestFit="1" customWidth="1"/>
    <col min="10" max="10" width="11.9140625" customWidth="1"/>
    <col min="11" max="11" width="8.08203125" customWidth="1"/>
    <col min="12" max="12" width="24" customWidth="1"/>
    <col min="13" max="13" width="5.33203125" bestFit="1" customWidth="1"/>
    <col min="14" max="14" width="14.25" customWidth="1"/>
    <col min="15" max="26" width="5.33203125" bestFit="1" customWidth="1"/>
    <col min="27" max="95" width="4.33203125" bestFit="1" customWidth="1"/>
    <col min="96" max="104" width="3.33203125" bestFit="1" customWidth="1"/>
    <col min="105" max="105" width="1.75" bestFit="1" customWidth="1"/>
    <col min="106" max="113" width="2.75" bestFit="1" customWidth="1"/>
    <col min="114" max="177" width="3.75" bestFit="1" customWidth="1"/>
    <col min="178" max="178" width="11" bestFit="1" customWidth="1"/>
  </cols>
  <sheetData>
    <row r="1" spans="1:14" x14ac:dyDescent="0.35">
      <c r="A1" t="s">
        <v>45</v>
      </c>
      <c r="B1">
        <v>1000</v>
      </c>
    </row>
    <row r="2" spans="1:14" x14ac:dyDescent="0.35">
      <c r="N2" t="s">
        <v>53</v>
      </c>
    </row>
    <row r="3" spans="1:14" x14ac:dyDescent="0.35">
      <c r="A3" s="5" t="s">
        <v>0</v>
      </c>
      <c r="B3" t="s">
        <v>1</v>
      </c>
      <c r="C3" s="9" t="s">
        <v>39</v>
      </c>
      <c r="D3" s="9" t="s">
        <v>40</v>
      </c>
      <c r="E3" s="9" t="s">
        <v>41</v>
      </c>
      <c r="F3" s="9" t="s">
        <v>44</v>
      </c>
      <c r="G3" s="9" t="s">
        <v>46</v>
      </c>
      <c r="H3" s="9" t="s">
        <v>48</v>
      </c>
      <c r="I3" s="9" t="s">
        <v>47</v>
      </c>
      <c r="J3" s="9" t="s">
        <v>50</v>
      </c>
      <c r="K3" s="9" t="s">
        <v>20</v>
      </c>
      <c r="L3" s="9" t="s">
        <v>51</v>
      </c>
      <c r="N3" s="19">
        <v>0.10174632888811758</v>
      </c>
    </row>
    <row r="4" spans="1:14" x14ac:dyDescent="0.35">
      <c r="A4" s="1">
        <v>43021</v>
      </c>
      <c r="B4">
        <v>380</v>
      </c>
      <c r="C4">
        <f>VLOOKUP(A4,Таблица4[[&lt;DATE&gt;]:[&lt;CLOSE&gt;]],2,FALSE)</f>
        <v>100.45</v>
      </c>
      <c r="D4" s="1">
        <f>_xlfn.MAXIFS('Table 1'!$B$4:$B$11,'Table 1'!$B$4:$B$11,_xlfn.CONCAT("&lt;=",A4))</f>
        <v>43021</v>
      </c>
      <c r="E4" s="11">
        <f>0.08*1000*(A4-Таблица1[[#This Row],[Дата купона]])/365*100</f>
        <v>0</v>
      </c>
      <c r="F4">
        <f>-B4*(Таблица1[[#This Row],[CLOSE ]]+Таблица1[[#This Row],[НКД]])*$B$1/100</f>
        <v>-381710</v>
      </c>
      <c r="G4">
        <f>SUM($B$4:B4)</f>
        <v>380</v>
      </c>
      <c r="H4" s="12" t="s">
        <v>49</v>
      </c>
      <c r="I4">
        <f>IF(Таблица1[[#This Row],[Выплата ДА или НЕТ]]="ДА",Таблица1[[#This Row],[Открытая позиция]]*39.89,0)</f>
        <v>0</v>
      </c>
      <c r="J4">
        <f>Таблица1[[#This Row],[Купонный доход]]+Таблица1[[#This Row],[Денежный поток]]</f>
        <v>-381710</v>
      </c>
      <c r="K4">
        <f>A4-$A$4</f>
        <v>0</v>
      </c>
      <c r="L4">
        <f>Таблица1[[#This Row],[ПОТОК]]/($N$3+1)^(Таблица1[[#This Row],[№]]/365)</f>
        <v>-381710</v>
      </c>
    </row>
    <row r="5" spans="1:14" x14ac:dyDescent="0.35">
      <c r="A5" s="1">
        <v>43026</v>
      </c>
      <c r="B5">
        <v>380</v>
      </c>
      <c r="C5">
        <f>VLOOKUP(A5,Таблица4[[&lt;DATE&gt;]:[&lt;CLOSE&gt;]],2,FALSE)</f>
        <v>100.85</v>
      </c>
      <c r="D5" s="1">
        <f>_xlfn.MAXIFS('Table 1'!$B$4:$B$11,'Table 1'!$B$4:$B$11,_xlfn.CONCAT("&lt;=",A5))</f>
        <v>43021</v>
      </c>
      <c r="E5" s="11">
        <f>0.08*(A5-Таблица1[[#This Row],[Дата купона]])/365*100</f>
        <v>0.10958904109589042</v>
      </c>
      <c r="F5">
        <f>-B5*(Таблица1[[#This Row],[CLOSE ]]+Таблица1[[#This Row],[НКД]])*$B$1/100</f>
        <v>-383646.43835616438</v>
      </c>
      <c r="G5">
        <f>SUM($B$4:B5)</f>
        <v>760</v>
      </c>
      <c r="H5" t="str">
        <f>IF((A5=Таблица1[[#This Row],[Дата купона]]),"ДА","НЕТ")</f>
        <v>НЕТ</v>
      </c>
      <c r="I5">
        <f>IF(Таблица1[[#This Row],[Выплата ДА или НЕТ]]="ДА",Таблица1[[#This Row],[Открытая позиция]]*39.89,0)</f>
        <v>0</v>
      </c>
      <c r="J5">
        <f>Таблица1[[#This Row],[Купонный доход]]+Таблица1[[#This Row],[Денежный поток]]</f>
        <v>-383646.43835616438</v>
      </c>
      <c r="K5">
        <f t="shared" ref="K5:K68" si="0">A5-$A$4</f>
        <v>5</v>
      </c>
      <c r="L5">
        <f>Таблица1[[#This Row],[ПОТОК]]/($N$3+1)^(Таблица1[[#This Row],[№]]/365)</f>
        <v>-383137.54337294825</v>
      </c>
    </row>
    <row r="6" spans="1:14" x14ac:dyDescent="0.35">
      <c r="A6" s="1">
        <v>43027</v>
      </c>
      <c r="B6">
        <v>570</v>
      </c>
      <c r="C6">
        <f>VLOOKUP(A6,Таблица4[[&lt;DATE&gt;]:[&lt;CLOSE&gt;]],2,FALSE)</f>
        <v>101.05</v>
      </c>
      <c r="D6" s="1">
        <f>_xlfn.MAXIFS('Table 1'!$B$4:$B$11,'Table 1'!$B$4:$B$11,_xlfn.CONCAT("&lt;=",A6))</f>
        <v>43021</v>
      </c>
      <c r="E6" s="11">
        <f>0.08*(A6-Таблица1[[#This Row],[Дата купона]])/365*100</f>
        <v>0.13150684931506851</v>
      </c>
      <c r="F6">
        <f>-B6*(Таблица1[[#This Row],[CLOSE ]]+Таблица1[[#This Row],[НКД]])*$B$1/100</f>
        <v>-576734.58904109593</v>
      </c>
      <c r="G6">
        <f>SUM($B$4:B6)</f>
        <v>1330</v>
      </c>
      <c r="H6" t="str">
        <f>IF((A6=Таблица1[[#This Row],[Дата купона]]),"ДА","НЕТ")</f>
        <v>НЕТ</v>
      </c>
      <c r="I6">
        <f>IF(Таблица1[[#This Row],[Выплата ДА или НЕТ]]="ДА",Таблица1[[#This Row],[Открытая позиция]]*39.89,0)</f>
        <v>0</v>
      </c>
      <c r="J6">
        <f>Таблица1[[#This Row],[Купонный доход]]+Таблица1[[#This Row],[Денежный поток]]</f>
        <v>-576734.58904109593</v>
      </c>
      <c r="K6">
        <f t="shared" si="0"/>
        <v>6</v>
      </c>
      <c r="L6">
        <f>Таблица1[[#This Row],[ПОТОК]]/($N$3+1)^(Таблица1[[#This Row],[№]]/365)</f>
        <v>-575816.68641704752</v>
      </c>
    </row>
    <row r="7" spans="1:14" x14ac:dyDescent="0.35">
      <c r="A7" s="1">
        <v>43028</v>
      </c>
      <c r="B7">
        <v>-1030</v>
      </c>
      <c r="C7">
        <f>VLOOKUP(A7,Таблица4[[&lt;DATE&gt;]:[&lt;CLOSE&gt;]],2,FALSE)</f>
        <v>101.15</v>
      </c>
      <c r="D7" s="1">
        <f>_xlfn.MAXIFS('Table 1'!$B$4:$B$11,'Table 1'!$B$4:$B$11,_xlfn.CONCAT("&lt;=",A7))</f>
        <v>43021</v>
      </c>
      <c r="E7" s="11">
        <f>0.08*(A7-Таблица1[[#This Row],[Дата купона]])/365*100</f>
        <v>0.15342465753424658</v>
      </c>
      <c r="F7">
        <f>-B7*(Таблица1[[#This Row],[CLOSE ]]+Таблица1[[#This Row],[НКД]])*$B$1/100</f>
        <v>1043425.2739726028</v>
      </c>
      <c r="G7">
        <f>SUM($B$4:B7)</f>
        <v>300</v>
      </c>
      <c r="H7" t="str">
        <f>IF((A7=Таблица1[[#This Row],[Дата купона]]),"ДА","НЕТ")</f>
        <v>НЕТ</v>
      </c>
      <c r="I7">
        <f>IF(Таблица1[[#This Row],[Выплата ДА или НЕТ]]="ДА",Таблица1[[#This Row],[Открытая позиция]]*39.89,0)</f>
        <v>0</v>
      </c>
      <c r="J7">
        <f>Таблица1[[#This Row],[Купонный доход]]+Таблица1[[#This Row],[Денежный поток]]</f>
        <v>1043425.2739726028</v>
      </c>
      <c r="K7">
        <f t="shared" si="0"/>
        <v>7</v>
      </c>
      <c r="L7">
        <f>Таблица1[[#This Row],[ПОТОК]]/($N$3+1)^(Таблица1[[#This Row],[№]]/365)</f>
        <v>1041488.088849906</v>
      </c>
    </row>
    <row r="8" spans="1:14" x14ac:dyDescent="0.35">
      <c r="A8" s="1">
        <v>43031</v>
      </c>
      <c r="B8">
        <v>230</v>
      </c>
      <c r="C8">
        <f>VLOOKUP(A8,Таблица4[[&lt;DATE&gt;]:[&lt;CLOSE&gt;]],2,FALSE)</f>
        <v>101.03</v>
      </c>
      <c r="D8" s="1">
        <f>_xlfn.MAXIFS('Table 1'!$B$4:$B$11,'Table 1'!$B$4:$B$11,_xlfn.CONCAT("&lt;=",A8))</f>
        <v>43021</v>
      </c>
      <c r="E8" s="11">
        <f>0.08*(A8-Таблица1[[#This Row],[Дата купона]])/365*100</f>
        <v>0.21917808219178084</v>
      </c>
      <c r="F8">
        <f>-B8*(Таблица1[[#This Row],[CLOSE ]]+Таблица1[[#This Row],[НКД]])*$B$1/100</f>
        <v>-232873.10958904109</v>
      </c>
      <c r="G8">
        <f>SUM($B$4:B8)</f>
        <v>530</v>
      </c>
      <c r="H8" t="str">
        <f>IF((A8=Таблица1[[#This Row],[Дата купона]]),"ДА","НЕТ")</f>
        <v>НЕТ</v>
      </c>
      <c r="I8">
        <f>IF(Таблица1[[#This Row],[Выплата ДА или НЕТ]]="ДА",Таблица1[[#This Row],[Открытая позиция]]*39.89,0)</f>
        <v>0</v>
      </c>
      <c r="J8">
        <f>Таблица1[[#This Row],[Купонный доход]]+Таблица1[[#This Row],[Денежный поток]]</f>
        <v>-232873.10958904109</v>
      </c>
      <c r="K8">
        <f t="shared" si="0"/>
        <v>10</v>
      </c>
      <c r="L8">
        <f>Таблица1[[#This Row],[ПОТОК]]/($N$3+1)^(Таблица1[[#This Row],[№]]/365)</f>
        <v>-232255.72156293722</v>
      </c>
    </row>
    <row r="9" spans="1:14" x14ac:dyDescent="0.35">
      <c r="A9" s="1">
        <v>43032</v>
      </c>
      <c r="B9">
        <v>20</v>
      </c>
      <c r="C9">
        <f>VLOOKUP(A9,Таблица4[[&lt;DATE&gt;]:[&lt;CLOSE&gt;]],2,FALSE)</f>
        <v>101.09</v>
      </c>
      <c r="D9" s="1">
        <f>_xlfn.MAXIFS('Table 1'!$B$4:$B$11,'Table 1'!$B$4:$B$11,_xlfn.CONCAT("&lt;=",A9))</f>
        <v>43021</v>
      </c>
      <c r="E9" s="11">
        <f>0.08*(A9-Таблица1[[#This Row],[Дата купона]])/365*100</f>
        <v>0.24109589041095891</v>
      </c>
      <c r="F9">
        <f>-B9*(Таблица1[[#This Row],[CLOSE ]]+Таблица1[[#This Row],[НКД]])*$B$1/100</f>
        <v>-20266.219178082192</v>
      </c>
      <c r="G9">
        <f>SUM($B$4:B9)</f>
        <v>550</v>
      </c>
      <c r="H9" t="str">
        <f>IF((A9=Таблица1[[#This Row],[Дата купона]]),"ДА","НЕТ")</f>
        <v>НЕТ</v>
      </c>
      <c r="I9">
        <f>IF(Таблица1[[#This Row],[Выплата ДА или НЕТ]]="ДА",Таблица1[[#This Row],[Открытая позиция]]*39.89,0)</f>
        <v>0</v>
      </c>
      <c r="J9">
        <f>Таблица1[[#This Row],[Купонный доход]]+Таблица1[[#This Row],[Денежный поток]]</f>
        <v>-20266.219178082192</v>
      </c>
      <c r="K9">
        <f t="shared" si="0"/>
        <v>11</v>
      </c>
      <c r="L9">
        <f>Таблица1[[#This Row],[ПОТОК]]/($N$3+1)^(Таблица1[[#This Row],[№]]/365)</f>
        <v>-20207.124732701093</v>
      </c>
    </row>
    <row r="10" spans="1:14" x14ac:dyDescent="0.35">
      <c r="A10" s="1">
        <v>43035</v>
      </c>
      <c r="B10">
        <v>-10</v>
      </c>
      <c r="C10">
        <f>VLOOKUP(A10,Таблица4[[&lt;DATE&gt;]:[&lt;CLOSE&gt;]],2,FALSE)</f>
        <v>101.08</v>
      </c>
      <c r="D10" s="1">
        <f>_xlfn.MAXIFS('Table 1'!$B$4:$B$11,'Table 1'!$B$4:$B$11,_xlfn.CONCAT("&lt;=",A10))</f>
        <v>43021</v>
      </c>
      <c r="E10" s="11">
        <f>0.08*(A10-Таблица1[[#This Row],[Дата купона]])/365*100</f>
        <v>0.30684931506849317</v>
      </c>
      <c r="F10">
        <f>-B10*(Таблица1[[#This Row],[CLOSE ]]+Таблица1[[#This Row],[НКД]])*$B$1/100</f>
        <v>10138.684931506848</v>
      </c>
      <c r="G10">
        <f>SUM($B$4:B10)</f>
        <v>540</v>
      </c>
      <c r="H10" t="str">
        <f>IF((A10=Таблица1[[#This Row],[Дата купона]]),"ДА","НЕТ")</f>
        <v>НЕТ</v>
      </c>
      <c r="I10">
        <f>IF(Таблица1[[#This Row],[Выплата ДА или НЕТ]]="ДА",Таблица1[[#This Row],[Открытая позиция]]*39.89,0)</f>
        <v>0</v>
      </c>
      <c r="J10">
        <f>Таблица1[[#This Row],[Купонный доход]]+Таблица1[[#This Row],[Денежный поток]]</f>
        <v>10138.684931506848</v>
      </c>
      <c r="K10">
        <f t="shared" si="0"/>
        <v>14</v>
      </c>
      <c r="L10">
        <f>Таблица1[[#This Row],[ПОТОК]]/($N$3+1)^(Таблица1[[#This Row],[№]]/365)</f>
        <v>10101.073656071379</v>
      </c>
    </row>
    <row r="11" spans="1:14" x14ac:dyDescent="0.35">
      <c r="A11" s="1">
        <v>43041</v>
      </c>
      <c r="B11">
        <v>700</v>
      </c>
      <c r="C11">
        <f>VLOOKUP(A11,Таблица4[[&lt;DATE&gt;]:[&lt;CLOSE&gt;]],2,FALSE)</f>
        <v>101.1</v>
      </c>
      <c r="D11" s="1">
        <f>_xlfn.MAXIFS('Table 1'!$B$4:$B$11,'Table 1'!$B$4:$B$11,_xlfn.CONCAT("&lt;=",A11))</f>
        <v>43021</v>
      </c>
      <c r="E11" s="11">
        <f>0.08*(A11-Таблица1[[#This Row],[Дата купона]])/365*100</f>
        <v>0.43835616438356168</v>
      </c>
      <c r="F11">
        <f>-B11*(Таблица1[[#This Row],[CLOSE ]]+Таблица1[[#This Row],[НКД]])*$B$1/100</f>
        <v>-710768.49315068498</v>
      </c>
      <c r="G11">
        <f>SUM($B$4:B11)</f>
        <v>1240</v>
      </c>
      <c r="H11" t="str">
        <f>IF((A11=Таблица1[[#This Row],[Дата купона]]),"ДА","НЕТ")</f>
        <v>НЕТ</v>
      </c>
      <c r="I11">
        <f>IF(Таблица1[[#This Row],[Выплата ДА или НЕТ]]="ДА",Таблица1[[#This Row],[Открытая позиция]]*39.89,0)</f>
        <v>0</v>
      </c>
      <c r="J11">
        <f>Таблица1[[#This Row],[Купонный доход]]+Таблица1[[#This Row],[Денежный поток]]</f>
        <v>-710768.49315068498</v>
      </c>
      <c r="K11">
        <f t="shared" si="0"/>
        <v>20</v>
      </c>
      <c r="L11">
        <f>Таблица1[[#This Row],[ПОТОК]]/($N$3+1)^(Таблица1[[#This Row],[№]]/365)</f>
        <v>-707004.74161316198</v>
      </c>
    </row>
    <row r="12" spans="1:14" x14ac:dyDescent="0.35">
      <c r="A12" s="1">
        <v>43042</v>
      </c>
      <c r="B12">
        <v>-800</v>
      </c>
      <c r="C12">
        <f>VLOOKUP(A12,Таблица4[[&lt;DATE&gt;]:[&lt;CLOSE&gt;]],2,FALSE)</f>
        <v>101.24</v>
      </c>
      <c r="D12" s="1">
        <f>_xlfn.MAXIFS('Table 1'!$B$4:$B$11,'Table 1'!$B$4:$B$11,_xlfn.CONCAT("&lt;=",A12))</f>
        <v>43021</v>
      </c>
      <c r="E12" s="11">
        <f>0.08*(A12-Таблица1[[#This Row],[Дата купона]])/365*100</f>
        <v>0.46027397260273967</v>
      </c>
      <c r="F12">
        <f>-B12*(Таблица1[[#This Row],[CLOSE ]]+Таблица1[[#This Row],[НКД]])*$B$1/100</f>
        <v>813602.19178082189</v>
      </c>
      <c r="G12">
        <f>SUM($B$4:B12)</f>
        <v>440</v>
      </c>
      <c r="H12" t="str">
        <f>IF((A12=Таблица1[[#This Row],[Дата купона]]),"ДА","НЕТ")</f>
        <v>НЕТ</v>
      </c>
      <c r="I12">
        <f>IF(Таблица1[[#This Row],[Выплата ДА или НЕТ]]="ДА",Таблица1[[#This Row],[Открытая позиция]]*39.89,0)</f>
        <v>0</v>
      </c>
      <c r="J12">
        <f>Таблица1[[#This Row],[Купонный доход]]+Таблица1[[#This Row],[Денежный поток]]</f>
        <v>813602.19178082189</v>
      </c>
      <c r="K12">
        <f t="shared" si="0"/>
        <v>21</v>
      </c>
      <c r="L12">
        <f>Таблица1[[#This Row],[ПОТОК]]/($N$3+1)^(Таблица1[[#This Row],[№]]/365)</f>
        <v>809079.08757997339</v>
      </c>
    </row>
    <row r="13" spans="1:14" x14ac:dyDescent="0.35">
      <c r="A13" s="1">
        <v>43046</v>
      </c>
      <c r="B13">
        <v>240</v>
      </c>
      <c r="C13">
        <f>VLOOKUP(A13,Таблица4[[&lt;DATE&gt;]:[&lt;CLOSE&gt;]],2,FALSE)</f>
        <v>101.15</v>
      </c>
      <c r="D13" s="1">
        <f>_xlfn.MAXIFS('Table 1'!$B$4:$B$11,'Table 1'!$B$4:$B$11,_xlfn.CONCAT("&lt;=",A13))</f>
        <v>43021</v>
      </c>
      <c r="E13" s="11">
        <f>0.08*(A13-Таблица1[[#This Row],[Дата купона]])/365*100</f>
        <v>0.54794520547945202</v>
      </c>
      <c r="F13">
        <f>-B13*(Таблица1[[#This Row],[CLOSE ]]+Таблица1[[#This Row],[НКД]])*$B$1/100</f>
        <v>-244075.0684931507</v>
      </c>
      <c r="G13">
        <f>SUM($B$4:B13)</f>
        <v>680</v>
      </c>
      <c r="H13" t="str">
        <f>IF((A13=Таблица1[[#This Row],[Дата купона]]),"ДА","НЕТ")</f>
        <v>НЕТ</v>
      </c>
      <c r="I13">
        <f>IF(Таблица1[[#This Row],[Выплата ДА или НЕТ]]="ДА",Таблица1[[#This Row],[Открытая позиция]]*39.89,0)</f>
        <v>0</v>
      </c>
      <c r="J13">
        <f>Таблица1[[#This Row],[Купонный доход]]+Таблица1[[#This Row],[Денежный поток]]</f>
        <v>-244075.0684931507</v>
      </c>
      <c r="K13">
        <f t="shared" si="0"/>
        <v>25</v>
      </c>
      <c r="L13">
        <f>Таблица1[[#This Row],[ПОТОК]]/($N$3+1)^(Таблица1[[#This Row],[№]]/365)</f>
        <v>-242460.56768292221</v>
      </c>
    </row>
    <row r="14" spans="1:14" x14ac:dyDescent="0.35">
      <c r="A14" s="1">
        <v>43049</v>
      </c>
      <c r="B14">
        <v>980</v>
      </c>
      <c r="C14">
        <f>VLOOKUP(A14,Таблица4[[&lt;DATE&gt;]:[&lt;CLOSE&gt;]],2,FALSE)</f>
        <v>101.16</v>
      </c>
      <c r="D14" s="1">
        <f>_xlfn.MAXIFS('Table 1'!$B$4:$B$11,'Table 1'!$B$4:$B$11,_xlfn.CONCAT("&lt;=",A14))</f>
        <v>43021</v>
      </c>
      <c r="E14" s="11">
        <f>0.08*(A14-Таблица1[[#This Row],[Дата купона]])/365*100</f>
        <v>0.61369863013698633</v>
      </c>
      <c r="F14">
        <f>-B14*(Таблица1[[#This Row],[CLOSE ]]+Таблица1[[#This Row],[НКД]])*$B$1/100</f>
        <v>-997382.24657534237</v>
      </c>
      <c r="G14">
        <f>SUM($B$4:B14)</f>
        <v>1660</v>
      </c>
      <c r="H14" t="str">
        <f>IF((A14=Таблица1[[#This Row],[Дата купона]]),"ДА","НЕТ")</f>
        <v>НЕТ</v>
      </c>
      <c r="I14">
        <f>IF(Таблица1[[#This Row],[Выплата ДА или НЕТ]]="ДА",Таблица1[[#This Row],[Открытая позиция]]*39.89,0)</f>
        <v>0</v>
      </c>
      <c r="J14">
        <f>Таблица1[[#This Row],[Купонный доход]]+Таблица1[[#This Row],[Денежный поток]]</f>
        <v>-997382.24657534237</v>
      </c>
      <c r="K14">
        <f t="shared" si="0"/>
        <v>28</v>
      </c>
      <c r="L14">
        <f>Таблица1[[#This Row],[ПОТОК]]/($N$3+1)^(Таблица1[[#This Row],[№]]/365)</f>
        <v>-989996.03458243562</v>
      </c>
    </row>
    <row r="15" spans="1:14" x14ac:dyDescent="0.35">
      <c r="A15" s="1">
        <v>43053</v>
      </c>
      <c r="B15">
        <v>-620</v>
      </c>
      <c r="C15">
        <f>VLOOKUP(A15,Таблица4[[&lt;DATE&gt;]:[&lt;CLOSE&gt;]],2,FALSE)</f>
        <v>101.09</v>
      </c>
      <c r="D15" s="1">
        <f>_xlfn.MAXIFS('Table 1'!$B$4:$B$11,'Table 1'!$B$4:$B$11,_xlfn.CONCAT("&lt;=",A15))</f>
        <v>43021</v>
      </c>
      <c r="E15" s="11">
        <f>0.08*(A15-Таблица1[[#This Row],[Дата купона]])/365*100</f>
        <v>0.70136986301369864</v>
      </c>
      <c r="F15">
        <f>-B15*(Таблица1[[#This Row],[CLOSE ]]+Таблица1[[#This Row],[НКД]])*$B$1/100</f>
        <v>631106.49315068487</v>
      </c>
      <c r="G15">
        <f>SUM($B$4:B15)</f>
        <v>1040</v>
      </c>
      <c r="H15" t="str">
        <f>IF((A15=Таблица1[[#This Row],[Дата купона]]),"ДА","НЕТ")</f>
        <v>НЕТ</v>
      </c>
      <c r="I15">
        <f>IF(Таблица1[[#This Row],[Выплата ДА или НЕТ]]="ДА",Таблица1[[#This Row],[Открытая позиция]]*39.89,0)</f>
        <v>0</v>
      </c>
      <c r="J15">
        <f>Таблица1[[#This Row],[Купонный доход]]+Таблица1[[#This Row],[Денежный поток]]</f>
        <v>631106.49315068487</v>
      </c>
      <c r="K15">
        <f t="shared" si="0"/>
        <v>32</v>
      </c>
      <c r="L15">
        <f>Таблица1[[#This Row],[ПОТОК]]/($N$3+1)^(Таблица1[[#This Row],[№]]/365)</f>
        <v>625767.92916856345</v>
      </c>
    </row>
    <row r="16" spans="1:14" x14ac:dyDescent="0.35">
      <c r="A16" s="1">
        <v>43055</v>
      </c>
      <c r="B16">
        <v>-920</v>
      </c>
      <c r="C16">
        <f>VLOOKUP(A16,Таблица4[[&lt;DATE&gt;]:[&lt;CLOSE&gt;]],2,FALSE)</f>
        <v>101.09</v>
      </c>
      <c r="D16" s="1">
        <f>_xlfn.MAXIFS('Table 1'!$B$4:$B$11,'Table 1'!$B$4:$B$11,_xlfn.CONCAT("&lt;=",A16))</f>
        <v>43021</v>
      </c>
      <c r="E16" s="11">
        <f>0.08*(A16-Таблица1[[#This Row],[Дата купона]])/365*100</f>
        <v>0.74520547945205484</v>
      </c>
      <c r="F16">
        <f>-B16*(Таблица1[[#This Row],[CLOSE ]]+Таблица1[[#This Row],[НКД]])*$B$1/100</f>
        <v>936883.89041095902</v>
      </c>
      <c r="G16">
        <f>SUM($B$4:B16)</f>
        <v>120</v>
      </c>
      <c r="H16" t="str">
        <f>IF((A16=Таблица1[[#This Row],[Дата купона]]),"ДА","НЕТ")</f>
        <v>НЕТ</v>
      </c>
      <c r="I16">
        <f>IF(Таблица1[[#This Row],[Выплата ДА или НЕТ]]="ДА",Таблица1[[#This Row],[Открытая позиция]]*39.89,0)</f>
        <v>0</v>
      </c>
      <c r="J16">
        <f>Таблица1[[#This Row],[Купонный доход]]+Таблица1[[#This Row],[Денежный поток]]</f>
        <v>936883.89041095902</v>
      </c>
      <c r="K16">
        <f t="shared" si="0"/>
        <v>34</v>
      </c>
      <c r="L16">
        <f>Таблица1[[#This Row],[ПОТОК]]/($N$3+1)^(Таблица1[[#This Row],[№]]/365)</f>
        <v>928465.64872741373</v>
      </c>
    </row>
    <row r="17" spans="1:12" x14ac:dyDescent="0.35">
      <c r="A17" s="1">
        <v>43056</v>
      </c>
      <c r="B17">
        <v>250</v>
      </c>
      <c r="C17">
        <f>VLOOKUP(A17,Таблица4[[&lt;DATE&gt;]:[&lt;CLOSE&gt;]],2,FALSE)</f>
        <v>101.07</v>
      </c>
      <c r="D17" s="1">
        <f>_xlfn.MAXIFS('Table 1'!$B$4:$B$11,'Table 1'!$B$4:$B$11,_xlfn.CONCAT("&lt;=",A17))</f>
        <v>43021</v>
      </c>
      <c r="E17" s="11">
        <f>0.08*(A17-Таблица1[[#This Row],[Дата купона]])/365*100</f>
        <v>0.76712328767123295</v>
      </c>
      <c r="F17">
        <f>-B17*(Таблица1[[#This Row],[CLOSE ]]+Таблица1[[#This Row],[НКД]])*$B$1/100</f>
        <v>-254592.80821917808</v>
      </c>
      <c r="G17">
        <f>SUM($B$4:B17)</f>
        <v>370</v>
      </c>
      <c r="H17" t="str">
        <f>IF((A17=Таблица1[[#This Row],[Дата купона]]),"ДА","НЕТ")</f>
        <v>НЕТ</v>
      </c>
      <c r="I17">
        <f>IF(Таблица1[[#This Row],[Выплата ДА или НЕТ]]="ДА",Таблица1[[#This Row],[Открытая позиция]]*39.89,0)</f>
        <v>0</v>
      </c>
      <c r="J17">
        <f>Таблица1[[#This Row],[Купонный доход]]+Таблица1[[#This Row],[Денежный поток]]</f>
        <v>-254592.80821917808</v>
      </c>
      <c r="K17">
        <f t="shared" si="0"/>
        <v>35</v>
      </c>
      <c r="L17">
        <f>Таблица1[[#This Row],[ПОТОК]]/($N$3+1)^(Таблица1[[#This Row],[№]]/365)</f>
        <v>-252238.22893185032</v>
      </c>
    </row>
    <row r="18" spans="1:12" x14ac:dyDescent="0.35">
      <c r="A18" s="1">
        <v>43061</v>
      </c>
      <c r="B18">
        <v>550</v>
      </c>
      <c r="C18">
        <f>VLOOKUP(A18,Таблица4[[&lt;DATE&gt;]:[&lt;CLOSE&gt;]],2,FALSE)</f>
        <v>101.04</v>
      </c>
      <c r="D18" s="1">
        <f>_xlfn.MAXIFS('Table 1'!$B$4:$B$11,'Table 1'!$B$4:$B$11,_xlfn.CONCAT("&lt;=",A18))</f>
        <v>43021</v>
      </c>
      <c r="E18" s="11">
        <f>0.08*(A18-Таблица1[[#This Row],[Дата купона]])/365*100</f>
        <v>0.87671232876712335</v>
      </c>
      <c r="F18">
        <f>-B18*(Таблица1[[#This Row],[CLOSE ]]+Таблица1[[#This Row],[НКД]])*$B$1/100</f>
        <v>-560541.91780821921</v>
      </c>
      <c r="G18">
        <f>SUM($B$4:B18)</f>
        <v>920</v>
      </c>
      <c r="H18" t="str">
        <f>IF((A18=Таблица1[[#This Row],[Дата купона]]),"ДА","НЕТ")</f>
        <v>НЕТ</v>
      </c>
      <c r="I18">
        <f>IF(Таблица1[[#This Row],[Выплата ДА или НЕТ]]="ДА",Таблица1[[#This Row],[Открытая позиция]]*39.89,0)</f>
        <v>0</v>
      </c>
      <c r="J18">
        <f>Таблица1[[#This Row],[Купонный доход]]+Таблица1[[#This Row],[Денежный поток]]</f>
        <v>-560541.91780821921</v>
      </c>
      <c r="K18">
        <f t="shared" si="0"/>
        <v>40</v>
      </c>
      <c r="L18">
        <f>Таблица1[[#This Row],[ПОТОК]]/($N$3+1)^(Таблица1[[#This Row],[№]]/365)</f>
        <v>-554621.13025945902</v>
      </c>
    </row>
    <row r="19" spans="1:12" x14ac:dyDescent="0.35">
      <c r="A19" s="1">
        <v>43069</v>
      </c>
      <c r="B19">
        <v>740</v>
      </c>
      <c r="C19">
        <f>VLOOKUP(A19,Таблица4[[&lt;DATE&gt;]:[&lt;CLOSE&gt;]],2,FALSE)</f>
        <v>100.99</v>
      </c>
      <c r="D19" s="1">
        <f>_xlfn.MAXIFS('Table 1'!$B$4:$B$11,'Table 1'!$B$4:$B$11,_xlfn.CONCAT("&lt;=",A19))</f>
        <v>43021</v>
      </c>
      <c r="E19" s="11">
        <f>0.08*(A19-Таблица1[[#This Row],[Дата купона]])/365*100</f>
        <v>1.0520547945205481</v>
      </c>
      <c r="F19">
        <f>-B19*(Таблица1[[#This Row],[CLOSE ]]+Таблица1[[#This Row],[НКД]])*$B$1/100</f>
        <v>-755111.20547945204</v>
      </c>
      <c r="G19">
        <f>SUM($B$4:B19)</f>
        <v>1660</v>
      </c>
      <c r="H19" t="str">
        <f>IF((A19=Таблица1[[#This Row],[Дата купона]]),"ДА","НЕТ")</f>
        <v>НЕТ</v>
      </c>
      <c r="I19">
        <f>IF(Таблица1[[#This Row],[Выплата ДА или НЕТ]]="ДА",Таблица1[[#This Row],[Открытая позиция]]*39.89,0)</f>
        <v>0</v>
      </c>
      <c r="J19">
        <f>Таблица1[[#This Row],[Купонный доход]]+Таблица1[[#This Row],[Денежный поток]]</f>
        <v>-755111.20547945204</v>
      </c>
      <c r="K19">
        <f t="shared" si="0"/>
        <v>48</v>
      </c>
      <c r="L19">
        <f>Таблица1[[#This Row],[ПОТОК]]/($N$3+1)^(Таблица1[[#This Row],[№]]/365)</f>
        <v>-745550.20646663569</v>
      </c>
    </row>
    <row r="20" spans="1:12" x14ac:dyDescent="0.35">
      <c r="A20" s="1">
        <v>43070</v>
      </c>
      <c r="B20">
        <v>-1110</v>
      </c>
      <c r="C20">
        <f>VLOOKUP(A20,Таблица4[[&lt;DATE&gt;]:[&lt;CLOSE&gt;]],2,FALSE)</f>
        <v>101</v>
      </c>
      <c r="D20" s="1">
        <f>_xlfn.MAXIFS('Table 1'!$B$4:$B$11,'Table 1'!$B$4:$B$11,_xlfn.CONCAT("&lt;=",A20))</f>
        <v>43021</v>
      </c>
      <c r="E20" s="11">
        <f>0.08*(A20-Таблица1[[#This Row],[Дата купона]])/365*100</f>
        <v>1.0739726027397261</v>
      </c>
      <c r="F20">
        <f>-B20*(Таблица1[[#This Row],[CLOSE ]]+Таблица1[[#This Row],[НКД]])*$B$1/100</f>
        <v>1133021.0958904109</v>
      </c>
      <c r="G20">
        <f>SUM($B$4:B20)</f>
        <v>550</v>
      </c>
      <c r="H20" t="str">
        <f>IF((A20=Таблица1[[#This Row],[Дата купона]]),"ДА","НЕТ")</f>
        <v>НЕТ</v>
      </c>
      <c r="I20">
        <f>IF(Таблица1[[#This Row],[Выплата ДА или НЕТ]]="ДА",Таблица1[[#This Row],[Открытая позиция]]*39.89,0)</f>
        <v>0</v>
      </c>
      <c r="J20">
        <f>Таблица1[[#This Row],[Купонный доход]]+Таблица1[[#This Row],[Денежный поток]]</f>
        <v>1133021.0958904109</v>
      </c>
      <c r="K20">
        <f t="shared" si="0"/>
        <v>49</v>
      </c>
      <c r="L20">
        <f>Таблица1[[#This Row],[ПОТОК]]/($N$3+1)^(Таблица1[[#This Row],[№]]/365)</f>
        <v>1118378.1763927687</v>
      </c>
    </row>
    <row r="21" spans="1:12" x14ac:dyDescent="0.35">
      <c r="A21" s="1">
        <v>43073</v>
      </c>
      <c r="B21">
        <v>-520</v>
      </c>
      <c r="C21">
        <f>VLOOKUP(A21,Таблица4[[&lt;DATE&gt;]:[&lt;CLOSE&gt;]],2,FALSE)</f>
        <v>101.02</v>
      </c>
      <c r="D21" s="1">
        <f>_xlfn.MAXIFS('Table 1'!$B$4:$B$11,'Table 1'!$B$4:$B$11,_xlfn.CONCAT("&lt;=",A21))</f>
        <v>43021</v>
      </c>
      <c r="E21" s="11">
        <f>0.08*(A21-Таблица1[[#This Row],[Дата купона]])/365*100</f>
        <v>1.1397260273972603</v>
      </c>
      <c r="F21">
        <f>-B21*(Таблица1[[#This Row],[CLOSE ]]+Таблица1[[#This Row],[НКД]])*$B$1/100</f>
        <v>531230.57534246566</v>
      </c>
      <c r="G21">
        <f>SUM($B$4:B21)</f>
        <v>30</v>
      </c>
      <c r="H21" t="str">
        <f>IF((A21=Таблица1[[#This Row],[Дата купона]]),"ДА","НЕТ")</f>
        <v>НЕТ</v>
      </c>
      <c r="I21">
        <f>IF(Таблица1[[#This Row],[Выплата ДА или НЕТ]]="ДА",Таблица1[[#This Row],[Открытая позиция]]*39.89,0)</f>
        <v>0</v>
      </c>
      <c r="J21">
        <f>Таблица1[[#This Row],[Купонный доход]]+Таблица1[[#This Row],[Денежный поток]]</f>
        <v>531230.57534246566</v>
      </c>
      <c r="K21">
        <f t="shared" si="0"/>
        <v>52</v>
      </c>
      <c r="L21">
        <f>Таблица1[[#This Row],[ПОТОК]]/($N$3+1)^(Таблица1[[#This Row],[№]]/365)</f>
        <v>523947.62324076495</v>
      </c>
    </row>
    <row r="22" spans="1:12" x14ac:dyDescent="0.35">
      <c r="A22" s="1">
        <v>43077</v>
      </c>
      <c r="B22">
        <v>690</v>
      </c>
      <c r="C22">
        <f>VLOOKUP(A22,Таблица4[[&lt;DATE&gt;]:[&lt;CLOSE&gt;]],2,FALSE)</f>
        <v>101.3</v>
      </c>
      <c r="D22" s="1">
        <f>_xlfn.MAXIFS('Table 1'!$B$4:$B$11,'Table 1'!$B$4:$B$11,_xlfn.CONCAT("&lt;=",A22))</f>
        <v>43021</v>
      </c>
      <c r="E22" s="11">
        <f>0.08*(A22-Таблица1[[#This Row],[Дата купона]])/365*100</f>
        <v>1.2273972602739727</v>
      </c>
      <c r="F22">
        <f>-B22*(Таблица1[[#This Row],[CLOSE ]]+Таблица1[[#This Row],[НКД]])*$B$1/100</f>
        <v>-707439.04109589045</v>
      </c>
      <c r="G22">
        <f>SUM($B$4:B22)</f>
        <v>720</v>
      </c>
      <c r="H22" t="str">
        <f>IF((A22=Таблица1[[#This Row],[Дата купона]]),"ДА","НЕТ")</f>
        <v>НЕТ</v>
      </c>
      <c r="I22">
        <f>IF(Таблица1[[#This Row],[Выплата ДА или НЕТ]]="ДА",Таблица1[[#This Row],[Открытая позиция]]*39.89,0)</f>
        <v>0</v>
      </c>
      <c r="J22">
        <f>Таблица1[[#This Row],[Купонный доход]]+Таблица1[[#This Row],[Денежный поток]]</f>
        <v>-707439.04109589045</v>
      </c>
      <c r="K22">
        <f t="shared" si="0"/>
        <v>56</v>
      </c>
      <c r="L22">
        <f>Таблица1[[#This Row],[ПОТОК]]/($N$3+1)^(Таблица1[[#This Row],[№]]/365)</f>
        <v>-696999.8207642471</v>
      </c>
    </row>
    <row r="23" spans="1:12" x14ac:dyDescent="0.35">
      <c r="A23" s="1">
        <v>43080</v>
      </c>
      <c r="B23">
        <v>60</v>
      </c>
      <c r="C23">
        <f>VLOOKUP(A23,Таблица4[[&lt;DATE&gt;]:[&lt;CLOSE&gt;]],2,FALSE)</f>
        <v>101.2</v>
      </c>
      <c r="D23" s="1">
        <f>_xlfn.MAXIFS('Table 1'!$B$4:$B$11,'Table 1'!$B$4:$B$11,_xlfn.CONCAT("&lt;=",A23))</f>
        <v>43021</v>
      </c>
      <c r="E23" s="11">
        <f>0.08*(A23-Таблица1[[#This Row],[Дата купона]])/365*100</f>
        <v>1.2931506849315069</v>
      </c>
      <c r="F23">
        <f>-B23*(Таблица1[[#This Row],[CLOSE ]]+Таблица1[[#This Row],[НКД]])*$B$1/100</f>
        <v>-61495.890410958898</v>
      </c>
      <c r="G23">
        <f>SUM($B$4:B23)</f>
        <v>780</v>
      </c>
      <c r="H23" t="str">
        <f>IF((A23=Таблица1[[#This Row],[Дата купона]]),"ДА","НЕТ")</f>
        <v>НЕТ</v>
      </c>
      <c r="I23">
        <f>IF(Таблица1[[#This Row],[Выплата ДА или НЕТ]]="ДА",Таблица1[[#This Row],[Открытая позиция]]*39.89,0)</f>
        <v>0</v>
      </c>
      <c r="J23">
        <f>Таблица1[[#This Row],[Купонный доход]]+Таблица1[[#This Row],[Денежный поток]]</f>
        <v>-61495.890410958898</v>
      </c>
      <c r="K23">
        <f t="shared" si="0"/>
        <v>59</v>
      </c>
      <c r="L23">
        <f>Таблица1[[#This Row],[ПОТОК]]/($N$3+1)^(Таблица1[[#This Row],[№]]/365)</f>
        <v>-60540.201336313861</v>
      </c>
    </row>
    <row r="24" spans="1:12" x14ac:dyDescent="0.35">
      <c r="A24" s="1">
        <v>43081</v>
      </c>
      <c r="B24">
        <v>-320</v>
      </c>
      <c r="C24">
        <f>VLOOKUP(A24,Таблица4[[&lt;DATE&gt;]:[&lt;CLOSE&gt;]],2,FALSE)</f>
        <v>101.2</v>
      </c>
      <c r="D24" s="1">
        <f>_xlfn.MAXIFS('Table 1'!$B$4:$B$11,'Table 1'!$B$4:$B$11,_xlfn.CONCAT("&lt;=",A24))</f>
        <v>43021</v>
      </c>
      <c r="E24" s="11">
        <f>0.08*(A24-Таблица1[[#This Row],[Дата купона]])/365*100</f>
        <v>1.3150684931506849</v>
      </c>
      <c r="F24">
        <f>-B24*(Таблица1[[#This Row],[CLOSE ]]+Таблица1[[#This Row],[НКД]])*$B$1/100</f>
        <v>328048.21917808225</v>
      </c>
      <c r="G24">
        <f>SUM($B$4:B24)</f>
        <v>460</v>
      </c>
      <c r="H24" t="str">
        <f>IF((A24=Таблица1[[#This Row],[Дата купона]]),"ДА","НЕТ")</f>
        <v>НЕТ</v>
      </c>
      <c r="I24">
        <f>IF(Таблица1[[#This Row],[Выплата ДА или НЕТ]]="ДА",Таблица1[[#This Row],[Открытая позиция]]*39.89,0)</f>
        <v>0</v>
      </c>
      <c r="J24">
        <f>Таблица1[[#This Row],[Купонный доход]]+Таблица1[[#This Row],[Денежный поток]]</f>
        <v>328048.21917808225</v>
      </c>
      <c r="K24">
        <f t="shared" si="0"/>
        <v>60</v>
      </c>
      <c r="L24">
        <f>Таблица1[[#This Row],[ПОТОК]]/($N$3+1)^(Таблица1[[#This Row],[№]]/365)</f>
        <v>322864.39866322599</v>
      </c>
    </row>
    <row r="25" spans="1:12" x14ac:dyDescent="0.35">
      <c r="A25" s="1">
        <v>43083</v>
      </c>
      <c r="B25">
        <v>410</v>
      </c>
      <c r="C25">
        <f>VLOOKUP(A25,Таблица4[[&lt;DATE&gt;]:[&lt;CLOSE&gt;]],2,FALSE)</f>
        <v>101.35</v>
      </c>
      <c r="D25" s="1">
        <f>_xlfn.MAXIFS('Table 1'!$B$4:$B$11,'Table 1'!$B$4:$B$11,_xlfn.CONCAT("&lt;=",A25))</f>
        <v>43021</v>
      </c>
      <c r="E25" s="11">
        <f>0.08*(A25-Таблица1[[#This Row],[Дата купона]])/365*100</f>
        <v>1.3589041095890411</v>
      </c>
      <c r="F25">
        <f>-B25*(Таблица1[[#This Row],[CLOSE ]]+Таблица1[[#This Row],[НКД]])*$B$1/100</f>
        <v>-421106.50684931502</v>
      </c>
      <c r="G25">
        <f>SUM($B$4:B25)</f>
        <v>870</v>
      </c>
      <c r="H25" t="str">
        <f>IF((A25=Таблица1[[#This Row],[Дата купона]]),"ДА","НЕТ")</f>
        <v>НЕТ</v>
      </c>
      <c r="I25">
        <f>IF(Таблица1[[#This Row],[Выплата ДА или НЕТ]]="ДА",Таблица1[[#This Row],[Открытая позиция]]*39.89,0)</f>
        <v>0</v>
      </c>
      <c r="J25">
        <f>Таблица1[[#This Row],[Купонный доход]]+Таблица1[[#This Row],[Денежный поток]]</f>
        <v>-421106.50684931502</v>
      </c>
      <c r="K25">
        <f t="shared" si="0"/>
        <v>62</v>
      </c>
      <c r="L25">
        <f>Таблица1[[#This Row],[ПОТОК]]/($N$3+1)^(Таблица1[[#This Row],[№]]/365)</f>
        <v>-414232.18784438219</v>
      </c>
    </row>
    <row r="26" spans="1:12" x14ac:dyDescent="0.35">
      <c r="A26" s="1">
        <v>43084</v>
      </c>
      <c r="B26">
        <v>-640</v>
      </c>
      <c r="C26">
        <f>VLOOKUP(A26,Таблица4[[&lt;DATE&gt;]:[&lt;CLOSE&gt;]],2,FALSE)</f>
        <v>101.4</v>
      </c>
      <c r="D26" s="1">
        <f>_xlfn.MAXIFS('Table 1'!$B$4:$B$11,'Table 1'!$B$4:$B$11,_xlfn.CONCAT("&lt;=",A26))</f>
        <v>43021</v>
      </c>
      <c r="E26" s="11">
        <f>0.08*(A26-Таблица1[[#This Row],[Дата купона]])/365*100</f>
        <v>1.3808219178082191</v>
      </c>
      <c r="F26">
        <f>-B26*(Таблица1[[#This Row],[CLOSE ]]+Таблица1[[#This Row],[НКД]])*$B$1/100</f>
        <v>657797.26027397264</v>
      </c>
      <c r="G26">
        <f>SUM($B$4:B26)</f>
        <v>230</v>
      </c>
      <c r="H26" t="str">
        <f>IF((A26=Таблица1[[#This Row],[Дата купона]]),"ДА","НЕТ")</f>
        <v>НЕТ</v>
      </c>
      <c r="I26">
        <f>IF(Таблица1[[#This Row],[Выплата ДА или НЕТ]]="ДА",Таблица1[[#This Row],[Открытая позиция]]*39.89,0)</f>
        <v>0</v>
      </c>
      <c r="J26">
        <f>Таблица1[[#This Row],[Купонный доход]]+Таблица1[[#This Row],[Денежный поток]]</f>
        <v>657797.26027397264</v>
      </c>
      <c r="K26">
        <f t="shared" si="0"/>
        <v>63</v>
      </c>
      <c r="L26">
        <f>Таблица1[[#This Row],[ПОТОК]]/($N$3+1)^(Таблица1[[#This Row],[№]]/365)</f>
        <v>646887.35038871819</v>
      </c>
    </row>
    <row r="27" spans="1:12" x14ac:dyDescent="0.35">
      <c r="A27" s="1">
        <v>43091</v>
      </c>
      <c r="B27">
        <v>510</v>
      </c>
      <c r="C27">
        <f>VLOOKUP(A27,Таблица4[[&lt;DATE&gt;]:[&lt;CLOSE&gt;]],2,FALSE)</f>
        <v>101.85</v>
      </c>
      <c r="D27" s="1">
        <f>_xlfn.MAXIFS('Table 1'!$B$4:$B$11,'Table 1'!$B$4:$B$11,_xlfn.CONCAT("&lt;=",A27))</f>
        <v>43021</v>
      </c>
      <c r="E27" s="11">
        <f>0.08*(A27-Таблица1[[#This Row],[Дата купона]])/365*100</f>
        <v>1.5342465753424659</v>
      </c>
      <c r="F27">
        <f>-B27*(Таблица1[[#This Row],[CLOSE ]]+Таблица1[[#This Row],[НКД]])*$B$1/100</f>
        <v>-527259.65753424657</v>
      </c>
      <c r="G27">
        <f>SUM($B$4:B27)</f>
        <v>740</v>
      </c>
      <c r="H27" t="str">
        <f>IF((A27=Таблица1[[#This Row],[Дата купона]]),"ДА","НЕТ")</f>
        <v>НЕТ</v>
      </c>
      <c r="I27">
        <f>IF(Таблица1[[#This Row],[Выплата ДА или НЕТ]]="ДА",Таблица1[[#This Row],[Открытая позиция]]*39.89,0)</f>
        <v>0</v>
      </c>
      <c r="J27">
        <f>Таблица1[[#This Row],[Купонный доход]]+Таблица1[[#This Row],[Денежный поток]]</f>
        <v>-527259.65753424657</v>
      </c>
      <c r="K27">
        <f t="shared" si="0"/>
        <v>70</v>
      </c>
      <c r="L27">
        <f>Таблица1[[#This Row],[ПОТОК]]/($N$3+1)^(Таблица1[[#This Row],[№]]/365)</f>
        <v>-517552.12618290616</v>
      </c>
    </row>
    <row r="28" spans="1:12" x14ac:dyDescent="0.35">
      <c r="A28" s="1">
        <v>43095</v>
      </c>
      <c r="B28">
        <v>40</v>
      </c>
      <c r="C28">
        <f>VLOOKUP(A28,Таблица4[[&lt;DATE&gt;]:[&lt;CLOSE&gt;]],2,FALSE)</f>
        <v>101.87</v>
      </c>
      <c r="D28" s="1">
        <f>_xlfn.MAXIFS('Table 1'!$B$4:$B$11,'Table 1'!$B$4:$B$11,_xlfn.CONCAT("&lt;=",A28))</f>
        <v>43021</v>
      </c>
      <c r="E28" s="11">
        <f>0.08*(A28-Таблица1[[#This Row],[Дата купона]])/365*100</f>
        <v>1.6219178082191781</v>
      </c>
      <c r="F28">
        <f>-B28*(Таблица1[[#This Row],[CLOSE ]]+Таблица1[[#This Row],[НКД]])*$B$1/100</f>
        <v>-41396.767123287675</v>
      </c>
      <c r="G28">
        <f>SUM($B$4:B28)</f>
        <v>780</v>
      </c>
      <c r="H28" t="str">
        <f>IF((A28=Таблица1[[#This Row],[Дата купона]]),"ДА","НЕТ")</f>
        <v>НЕТ</v>
      </c>
      <c r="I28">
        <f>IF(Таблица1[[#This Row],[Выплата ДА или НЕТ]]="ДА",Таблица1[[#This Row],[Открытая позиция]]*39.89,0)</f>
        <v>0</v>
      </c>
      <c r="J28">
        <f>Таблица1[[#This Row],[Купонный доход]]+Таблица1[[#This Row],[Денежный поток]]</f>
        <v>-41396.767123287675</v>
      </c>
      <c r="K28">
        <f t="shared" si="0"/>
        <v>74</v>
      </c>
      <c r="L28">
        <f>Таблица1[[#This Row],[ПОТОК]]/($N$3+1)^(Таблица1[[#This Row],[№]]/365)</f>
        <v>-40591.473027549953</v>
      </c>
    </row>
    <row r="29" spans="1:12" x14ac:dyDescent="0.35">
      <c r="A29" s="1">
        <v>43098</v>
      </c>
      <c r="B29">
        <v>-700</v>
      </c>
      <c r="C29">
        <f>VLOOKUP(A29,Таблица4[[&lt;DATE&gt;]:[&lt;CLOSE&gt;]],2,FALSE)</f>
        <v>101.99</v>
      </c>
      <c r="D29" s="1">
        <f>_xlfn.MAXIFS('Table 1'!$B$4:$B$11,'Table 1'!$B$4:$B$11,_xlfn.CONCAT("&lt;=",A29))</f>
        <v>43021</v>
      </c>
      <c r="E29" s="11">
        <f>0.08*(A29-Таблица1[[#This Row],[Дата купона]])/365*100</f>
        <v>1.6876712328767123</v>
      </c>
      <c r="F29">
        <f>-B29*(Таблица1[[#This Row],[CLOSE ]]+Таблица1[[#This Row],[НКД]])*$B$1/100</f>
        <v>725743.69863013702</v>
      </c>
      <c r="G29">
        <f>SUM($B$4:B29)</f>
        <v>80</v>
      </c>
      <c r="H29" t="str">
        <f>IF((A29=Таблица1[[#This Row],[Дата купона]]),"ДА","НЕТ")</f>
        <v>НЕТ</v>
      </c>
      <c r="I29">
        <f>IF(Таблица1[[#This Row],[Выплата ДА или НЕТ]]="ДА",Таблица1[[#This Row],[Открытая позиция]]*39.89,0)</f>
        <v>0</v>
      </c>
      <c r="J29">
        <f>Таблица1[[#This Row],[Купонный доход]]+Таблица1[[#This Row],[Денежный поток]]</f>
        <v>725743.69863013702</v>
      </c>
      <c r="K29">
        <f t="shared" si="0"/>
        <v>77</v>
      </c>
      <c r="L29">
        <f>Таблица1[[#This Row],[ПОТОК]]/($N$3+1)^(Таблица1[[#This Row],[№]]/365)</f>
        <v>711059.23772427114</v>
      </c>
    </row>
    <row r="30" spans="1:12" x14ac:dyDescent="0.35">
      <c r="A30" s="1">
        <v>43103</v>
      </c>
      <c r="B30">
        <v>540</v>
      </c>
      <c r="C30">
        <f>VLOOKUP(A30,Таблица4[[&lt;DATE&gt;]:[&lt;CLOSE&gt;]],2,FALSE)</f>
        <v>101.93</v>
      </c>
      <c r="D30" s="1">
        <f>_xlfn.MAXIFS('Table 1'!$B$4:$B$11,'Table 1'!$B$4:$B$11,_xlfn.CONCAT("&lt;=",A30))</f>
        <v>43021</v>
      </c>
      <c r="E30" s="11">
        <f>0.08*(A30-Таблица1[[#This Row],[Дата купона]])/365*100</f>
        <v>1.7972602739726027</v>
      </c>
      <c r="F30">
        <f>-B30*(Таблица1[[#This Row],[CLOSE ]]+Таблица1[[#This Row],[НКД]])*$B$1/100</f>
        <v>-560127.20547945204</v>
      </c>
      <c r="G30">
        <f>SUM($B$4:B30)</f>
        <v>620</v>
      </c>
      <c r="H30" t="str">
        <f>IF((A30=Таблица1[[#This Row],[Дата купона]]),"ДА","НЕТ")</f>
        <v>НЕТ</v>
      </c>
      <c r="I30">
        <f>IF(Таблица1[[#This Row],[Выплата ДА или НЕТ]]="ДА",Таблица1[[#This Row],[Открытая позиция]]*39.89,0)</f>
        <v>0</v>
      </c>
      <c r="J30">
        <f>Таблица1[[#This Row],[Купонный доход]]+Таблица1[[#This Row],[Денежный поток]]</f>
        <v>-560127.20547945204</v>
      </c>
      <c r="K30">
        <f t="shared" si="0"/>
        <v>82</v>
      </c>
      <c r="L30">
        <f>Таблица1[[#This Row],[ПОТОК]]/($N$3+1)^(Таблица1[[#This Row],[№]]/365)</f>
        <v>-548065.81683928159</v>
      </c>
    </row>
    <row r="31" spans="1:12" x14ac:dyDescent="0.35">
      <c r="A31" s="1">
        <v>43105</v>
      </c>
      <c r="B31">
        <v>-620</v>
      </c>
      <c r="C31">
        <f>VLOOKUP(A31,Таблица4[[&lt;DATE&gt;]:[&lt;CLOSE&gt;]],2,FALSE)</f>
        <v>102.18</v>
      </c>
      <c r="D31" s="1">
        <f>_xlfn.MAXIFS('Table 1'!$B$4:$B$11,'Table 1'!$B$4:$B$11,_xlfn.CONCAT("&lt;=",A31))</f>
        <v>43021</v>
      </c>
      <c r="E31" s="11">
        <f>0.08*(A31-Таблица1[[#This Row],[Дата купона]])/365*100</f>
        <v>1.8410958904109587</v>
      </c>
      <c r="F31">
        <f>-B31*(Таблица1[[#This Row],[CLOSE ]]+Таблица1[[#This Row],[НКД]])*$B$1/100</f>
        <v>644930.79452054796</v>
      </c>
      <c r="G31">
        <f>SUM($B$4:B31)</f>
        <v>0</v>
      </c>
      <c r="H31" t="str">
        <f>IF((A31=Таблица1[[#This Row],[Дата купона]]),"ДА","НЕТ")</f>
        <v>НЕТ</v>
      </c>
      <c r="I31">
        <f>IF(Таблица1[[#This Row],[Выплата ДА или НЕТ]]="ДА",Таблица1[[#This Row],[Открытая позиция]]*39.89,0)</f>
        <v>0</v>
      </c>
      <c r="J31">
        <f>Таблица1[[#This Row],[Купонный доход]]+Таблица1[[#This Row],[Денежный поток]]</f>
        <v>644930.79452054796</v>
      </c>
      <c r="K31">
        <f t="shared" si="0"/>
        <v>84</v>
      </c>
      <c r="L31">
        <f>Таблица1[[#This Row],[ПОТОК]]/($N$3+1)^(Таблица1[[#This Row],[№]]/365)</f>
        <v>630708.34752644342</v>
      </c>
    </row>
    <row r="32" spans="1:12" x14ac:dyDescent="0.35">
      <c r="A32" s="1">
        <v>43112</v>
      </c>
      <c r="B32">
        <v>460</v>
      </c>
      <c r="C32">
        <f>VLOOKUP(A32,Таблица4[[&lt;DATE&gt;]:[&lt;CLOSE&gt;]],2,FALSE)</f>
        <v>101.99</v>
      </c>
      <c r="D32" s="1">
        <f>_xlfn.MAXIFS('Table 1'!$B$4:$B$11,'Table 1'!$B$4:$B$11,_xlfn.CONCAT("&lt;=",A32))</f>
        <v>43021</v>
      </c>
      <c r="E32" s="11">
        <f>0.08*(A32-Таблица1[[#This Row],[Дата купона]])/365*100</f>
        <v>1.9945205479452055</v>
      </c>
      <c r="F32">
        <f>-B32*(Таблица1[[#This Row],[CLOSE ]]+Таблица1[[#This Row],[НКД]])*$B$1/100</f>
        <v>-478328.7945205479</v>
      </c>
      <c r="G32">
        <f>SUM($B$4:B32)</f>
        <v>460</v>
      </c>
      <c r="H32" t="str">
        <f>IF((A32=Таблица1[[#This Row],[Дата купона]]),"ДА","НЕТ")</f>
        <v>НЕТ</v>
      </c>
      <c r="I32">
        <f>IF(Таблица1[[#This Row],[Выплата ДА или НЕТ]]="ДА",Таблица1[[#This Row],[Открытая позиция]]*39.89,0)</f>
        <v>0</v>
      </c>
      <c r="J32">
        <f>Таблица1[[#This Row],[Купонный доход]]+Таблица1[[#This Row],[Денежный поток]]</f>
        <v>-478328.7945205479</v>
      </c>
      <c r="K32">
        <f t="shared" si="0"/>
        <v>91</v>
      </c>
      <c r="L32">
        <f>Таблица1[[#This Row],[ПОТОК]]/($N$3+1)^(Таблица1[[#This Row],[№]]/365)</f>
        <v>-466911.90282966598</v>
      </c>
    </row>
    <row r="33" spans="1:12" x14ac:dyDescent="0.35">
      <c r="A33" s="1">
        <v>43123</v>
      </c>
      <c r="B33">
        <v>-290</v>
      </c>
      <c r="C33">
        <f>VLOOKUP(A33,Таблица4[[&lt;DATE&gt;]:[&lt;CLOSE&gt;]],2,FALSE)</f>
        <v>101.97</v>
      </c>
      <c r="D33" s="1">
        <f>_xlfn.MAXIFS('Table 1'!$B$4:$B$11,'Table 1'!$B$4:$B$11,_xlfn.CONCAT("&lt;=",A33))</f>
        <v>43021</v>
      </c>
      <c r="E33" s="11">
        <f>0.08*(A33-Таблица1[[#This Row],[Дата купона]])/365*100</f>
        <v>2.2356164383561645</v>
      </c>
      <c r="F33">
        <f>-B33*(Таблица1[[#This Row],[CLOSE ]]+Таблица1[[#This Row],[НКД]])*$B$1/100</f>
        <v>302196.28767123283</v>
      </c>
      <c r="G33">
        <f>SUM($B$4:B33)</f>
        <v>170</v>
      </c>
      <c r="H33" t="str">
        <f>IF((A33=Таблица1[[#This Row],[Дата купона]]),"ДА","НЕТ")</f>
        <v>НЕТ</v>
      </c>
      <c r="I33">
        <f>IF(Таблица1[[#This Row],[Выплата ДА или НЕТ]]="ДА",Таблица1[[#This Row],[Открытая позиция]]*39.89,0)</f>
        <v>0</v>
      </c>
      <c r="J33">
        <f>Таблица1[[#This Row],[Купонный доход]]+Таблица1[[#This Row],[Денежный поток]]</f>
        <v>302196.28767123283</v>
      </c>
      <c r="K33">
        <f t="shared" si="0"/>
        <v>102</v>
      </c>
      <c r="L33">
        <f>Таблица1[[#This Row],[ПОТОК]]/($N$3+1)^(Таблица1[[#This Row],[№]]/365)</f>
        <v>294123.2336067711</v>
      </c>
    </row>
    <row r="34" spans="1:12" x14ac:dyDescent="0.35">
      <c r="A34" s="1">
        <v>43124</v>
      </c>
      <c r="B34">
        <v>390</v>
      </c>
      <c r="C34">
        <f>VLOOKUP(A34,Таблица4[[&lt;DATE&gt;]:[&lt;CLOSE&gt;]],2,FALSE)</f>
        <v>102</v>
      </c>
      <c r="D34" s="1">
        <f>_xlfn.MAXIFS('Table 1'!$B$4:$B$11,'Table 1'!$B$4:$B$11,_xlfn.CONCAT("&lt;=",A34))</f>
        <v>43021</v>
      </c>
      <c r="E34" s="11">
        <f>0.08*(A34-Таблица1[[#This Row],[Дата купона]])/365*100</f>
        <v>2.2575342465753425</v>
      </c>
      <c r="F34">
        <f>-B34*(Таблица1[[#This Row],[CLOSE ]]+Таблица1[[#This Row],[НКД]])*$B$1/100</f>
        <v>-406604.38356164383</v>
      </c>
      <c r="G34">
        <f>SUM($B$4:B34)</f>
        <v>560</v>
      </c>
      <c r="H34" t="str">
        <f>IF((A34=Таблица1[[#This Row],[Дата купона]]),"ДА","НЕТ")</f>
        <v>НЕТ</v>
      </c>
      <c r="I34">
        <f>IF(Таблица1[[#This Row],[Выплата ДА или НЕТ]]="ДА",Таблица1[[#This Row],[Открытая позиция]]*39.89,0)</f>
        <v>0</v>
      </c>
      <c r="J34">
        <f>Таблица1[[#This Row],[Купонный доход]]+Таблица1[[#This Row],[Денежный поток]]</f>
        <v>-406604.38356164383</v>
      </c>
      <c r="K34">
        <f t="shared" si="0"/>
        <v>103</v>
      </c>
      <c r="L34">
        <f>Таблица1[[#This Row],[ПОТОК]]/($N$3+1)^(Таблица1[[#This Row],[№]]/365)</f>
        <v>-395637.06494067528</v>
      </c>
    </row>
    <row r="35" spans="1:12" x14ac:dyDescent="0.35">
      <c r="A35" s="1">
        <v>43125</v>
      </c>
      <c r="B35">
        <v>200</v>
      </c>
      <c r="C35">
        <f>VLOOKUP(A35,Таблица4[[&lt;DATE&gt;]:[&lt;CLOSE&gt;]],2,FALSE)</f>
        <v>102</v>
      </c>
      <c r="D35" s="1">
        <f>_xlfn.MAXIFS('Table 1'!$B$4:$B$11,'Table 1'!$B$4:$B$11,_xlfn.CONCAT("&lt;=",A35))</f>
        <v>43021</v>
      </c>
      <c r="E35" s="11">
        <f>0.08*(A35-Таблица1[[#This Row],[Дата купона]])/365*100</f>
        <v>2.2794520547945205</v>
      </c>
      <c r="F35">
        <f>-B35*(Таблица1[[#This Row],[CLOSE ]]+Таблица1[[#This Row],[НКД]])*$B$1/100</f>
        <v>-208558.904109589</v>
      </c>
      <c r="G35">
        <f>SUM($B$4:B35)</f>
        <v>760</v>
      </c>
      <c r="H35" t="str">
        <f>IF((A35=Таблица1[[#This Row],[Дата купона]]),"ДА","НЕТ")</f>
        <v>НЕТ</v>
      </c>
      <c r="I35">
        <f>IF(Таблица1[[#This Row],[Выплата ДА или НЕТ]]="ДА",Таблица1[[#This Row],[Открытая позиция]]*39.89,0)</f>
        <v>0</v>
      </c>
      <c r="J35">
        <f>Таблица1[[#This Row],[Купонный доход]]+Таблица1[[#This Row],[Денежный поток]]</f>
        <v>-208558.904109589</v>
      </c>
      <c r="K35">
        <f t="shared" si="0"/>
        <v>104</v>
      </c>
      <c r="L35">
        <f>Таблица1[[#This Row],[ПОТОК]]/($N$3+1)^(Таблица1[[#This Row],[№]]/365)</f>
        <v>-202879.59021187725</v>
      </c>
    </row>
    <row r="36" spans="1:12" x14ac:dyDescent="0.35">
      <c r="A36" s="1">
        <v>43126</v>
      </c>
      <c r="B36">
        <v>-750</v>
      </c>
      <c r="C36">
        <f>VLOOKUP(A36,Таблица4[[&lt;DATE&gt;]:[&lt;CLOSE&gt;]],2,FALSE)</f>
        <v>101.99</v>
      </c>
      <c r="D36" s="1">
        <f>_xlfn.MAXIFS('Table 1'!$B$4:$B$11,'Table 1'!$B$4:$B$11,_xlfn.CONCAT("&lt;=",A36))</f>
        <v>43021</v>
      </c>
      <c r="E36" s="11">
        <f>0.08*(A36-Таблица1[[#This Row],[Дата купона]])/365*100</f>
        <v>2.3013698630136985</v>
      </c>
      <c r="F36">
        <f>-B36*(Таблица1[[#This Row],[CLOSE ]]+Таблица1[[#This Row],[НКД]])*$B$1/100</f>
        <v>782185.27397260279</v>
      </c>
      <c r="G36">
        <f>SUM($B$4:B36)</f>
        <v>10</v>
      </c>
      <c r="H36" t="str">
        <f>IF((A36=Таблица1[[#This Row],[Дата купона]]),"ДА","НЕТ")</f>
        <v>НЕТ</v>
      </c>
      <c r="I36">
        <f>IF(Таблица1[[#This Row],[Выплата ДА или НЕТ]]="ДА",Таблица1[[#This Row],[Открытая позиция]]*39.89,0)</f>
        <v>0</v>
      </c>
      <c r="J36">
        <f>Таблица1[[#This Row],[Купонный доход]]+Таблица1[[#This Row],[Денежный поток]]</f>
        <v>782185.27397260279</v>
      </c>
      <c r="K36">
        <f t="shared" si="0"/>
        <v>105</v>
      </c>
      <c r="L36">
        <f>Таблица1[[#This Row],[ПОТОК]]/($N$3+1)^(Таблица1[[#This Row],[№]]/365)</f>
        <v>760683.44751056191</v>
      </c>
    </row>
    <row r="37" spans="1:12" x14ac:dyDescent="0.35">
      <c r="A37" s="1">
        <v>43132</v>
      </c>
      <c r="B37">
        <v>450</v>
      </c>
      <c r="C37">
        <f>VLOOKUP(A37,Таблица4[[&lt;DATE&gt;]:[&lt;CLOSE&gt;]],2,FALSE)</f>
        <v>102.5</v>
      </c>
      <c r="D37" s="1">
        <f>_xlfn.MAXIFS('Table 1'!$B$4:$B$11,'Table 1'!$B$4:$B$11,_xlfn.CONCAT("&lt;=",A37))</f>
        <v>43021</v>
      </c>
      <c r="E37" s="11">
        <f>0.08*(A37-Таблица1[[#This Row],[Дата купона]])/365*100</f>
        <v>2.4328767123287673</v>
      </c>
      <c r="F37">
        <f>-B37*(Таблица1[[#This Row],[CLOSE ]]+Таблица1[[#This Row],[НКД]])*$B$1/100</f>
        <v>-472197.94520547939</v>
      </c>
      <c r="G37">
        <f>SUM($B$4:B37)</f>
        <v>460</v>
      </c>
      <c r="H37" t="str">
        <f>IF((A37=Таблица1[[#This Row],[Дата купона]]),"ДА","НЕТ")</f>
        <v>НЕТ</v>
      </c>
      <c r="I37">
        <f>IF(Таблица1[[#This Row],[Выплата ДА или НЕТ]]="ДА",Таблица1[[#This Row],[Открытая позиция]]*39.89,0)</f>
        <v>0</v>
      </c>
      <c r="J37">
        <f>Таблица1[[#This Row],[Купонный доход]]+Таблица1[[#This Row],[Денежный поток]]</f>
        <v>-472197.94520547939</v>
      </c>
      <c r="K37">
        <f t="shared" si="0"/>
        <v>111</v>
      </c>
      <c r="L37">
        <f>Таблица1[[#This Row],[ПОТОК]]/($N$3+1)^(Таблица1[[#This Row],[№]]/365)</f>
        <v>-458486.62522207806</v>
      </c>
    </row>
    <row r="38" spans="1:12" x14ac:dyDescent="0.35">
      <c r="A38" s="1">
        <v>43140</v>
      </c>
      <c r="B38">
        <v>-40</v>
      </c>
      <c r="C38">
        <f>VLOOKUP(A38,Таблица4[[&lt;DATE&gt;]:[&lt;CLOSE&gt;]],2,FALSE)</f>
        <v>102.7</v>
      </c>
      <c r="D38" s="1">
        <f>_xlfn.MAXIFS('Table 1'!$B$4:$B$11,'Table 1'!$B$4:$B$11,_xlfn.CONCAT("&lt;=",A38))</f>
        <v>43021</v>
      </c>
      <c r="E38" s="11">
        <f>0.08*(A38-Таблица1[[#This Row],[Дата купона]])/365*100</f>
        <v>2.6082191780821917</v>
      </c>
      <c r="F38">
        <f>-B38*(Таблица1[[#This Row],[CLOSE ]]+Таблица1[[#This Row],[НКД]])*$B$1/100</f>
        <v>42123.287671232887</v>
      </c>
      <c r="G38">
        <f>SUM($B$4:B38)</f>
        <v>420</v>
      </c>
      <c r="H38" t="str">
        <f>IF((A38=Таблица1[[#This Row],[Дата купона]]),"ДА","НЕТ")</f>
        <v>НЕТ</v>
      </c>
      <c r="I38">
        <f>IF(Таблица1[[#This Row],[Выплата ДА или НЕТ]]="ДА",Таблица1[[#This Row],[Открытая позиция]]*39.89,0)</f>
        <v>0</v>
      </c>
      <c r="J38">
        <f>Таблица1[[#This Row],[Купонный доход]]+Таблица1[[#This Row],[Денежный поток]]</f>
        <v>42123.287671232887</v>
      </c>
      <c r="K38">
        <f t="shared" si="0"/>
        <v>119</v>
      </c>
      <c r="L38">
        <f>Таблица1[[#This Row],[ПОТОК]]/($N$3+1)^(Таблица1[[#This Row],[№]]/365)</f>
        <v>40813.374243709113</v>
      </c>
    </row>
    <row r="39" spans="1:12" x14ac:dyDescent="0.35">
      <c r="A39" s="1">
        <v>43146</v>
      </c>
      <c r="B39">
        <v>-220</v>
      </c>
      <c r="C39">
        <f>VLOOKUP(A39,Таблица4[[&lt;DATE&gt;]:[&lt;CLOSE&gt;]],2,FALSE)</f>
        <v>102.78</v>
      </c>
      <c r="D39" s="1">
        <f>_xlfn.MAXIFS('Table 1'!$B$4:$B$11,'Table 1'!$B$4:$B$11,_xlfn.CONCAT("&lt;=",A39))</f>
        <v>43021</v>
      </c>
      <c r="E39" s="11">
        <f>0.08*(A39-Таблица1[[#This Row],[Дата купона]])/365*100</f>
        <v>2.7397260273972601</v>
      </c>
      <c r="F39">
        <f>-B39*(Таблица1[[#This Row],[CLOSE ]]+Таблица1[[#This Row],[НКД]])*$B$1/100</f>
        <v>232143.39726027395</v>
      </c>
      <c r="G39">
        <f>SUM($B$4:B39)</f>
        <v>200</v>
      </c>
      <c r="H39" t="str">
        <f>IF((A39=Таблица1[[#This Row],[Дата купона]]),"ДА","НЕТ")</f>
        <v>НЕТ</v>
      </c>
      <c r="I39">
        <f>IF(Таблица1[[#This Row],[Выплата ДА или НЕТ]]="ДА",Таблица1[[#This Row],[Открытая позиция]]*39.89,0)</f>
        <v>0</v>
      </c>
      <c r="J39">
        <f>Таблица1[[#This Row],[Купонный доход]]+Таблица1[[#This Row],[Денежный поток]]</f>
        <v>232143.39726027395</v>
      </c>
      <c r="K39">
        <f t="shared" si="0"/>
        <v>125</v>
      </c>
      <c r="L39">
        <f>Таблица1[[#This Row],[ПОТОК]]/($N$3+1)^(Таблица1[[#This Row],[№]]/365)</f>
        <v>224566.42474193554</v>
      </c>
    </row>
    <row r="40" spans="1:12" x14ac:dyDescent="0.35">
      <c r="A40" s="1">
        <v>43147</v>
      </c>
      <c r="B40">
        <v>30</v>
      </c>
      <c r="C40">
        <f>VLOOKUP(A40,Таблица4[[&lt;DATE&gt;]:[&lt;CLOSE&gt;]],2,FALSE)</f>
        <v>103</v>
      </c>
      <c r="D40" s="1">
        <f>_xlfn.MAXIFS('Table 1'!$B$4:$B$11,'Table 1'!$B$4:$B$11,_xlfn.CONCAT("&lt;=",A40))</f>
        <v>43021</v>
      </c>
      <c r="E40" s="11">
        <f>0.08*(A40-Таблица1[[#This Row],[Дата купона]])/365*100</f>
        <v>2.7616438356164381</v>
      </c>
      <c r="F40">
        <f>-B40*(Таблица1[[#This Row],[CLOSE ]]+Таблица1[[#This Row],[НКД]])*$B$1/100</f>
        <v>-31728.493150684932</v>
      </c>
      <c r="G40">
        <f>SUM($B$4:B40)</f>
        <v>230</v>
      </c>
      <c r="H40" t="str">
        <f>IF((A40=Таблица1[[#This Row],[Дата купона]]),"ДА","НЕТ")</f>
        <v>НЕТ</v>
      </c>
      <c r="I40">
        <f>IF(Таблица1[[#This Row],[Выплата ДА или НЕТ]]="ДА",Таблица1[[#This Row],[Открытая позиция]]*39.89,0)</f>
        <v>0</v>
      </c>
      <c r="J40">
        <f>Таблица1[[#This Row],[Купонный доход]]+Таблица1[[#This Row],[Денежный поток]]</f>
        <v>-31728.493150684932</v>
      </c>
      <c r="K40">
        <f t="shared" si="0"/>
        <v>126</v>
      </c>
      <c r="L40">
        <f>Таблица1[[#This Row],[ПОТОК]]/($N$3+1)^(Таблица1[[#This Row],[№]]/365)</f>
        <v>-30684.753866916995</v>
      </c>
    </row>
    <row r="41" spans="1:12" x14ac:dyDescent="0.35">
      <c r="A41" s="1">
        <v>43152</v>
      </c>
      <c r="B41">
        <v>80</v>
      </c>
      <c r="C41">
        <f>VLOOKUP(A41,Таблица4[[&lt;DATE&gt;]:[&lt;CLOSE&gt;]],2,FALSE)</f>
        <v>102.85</v>
      </c>
      <c r="D41" s="1">
        <f>_xlfn.MAXIFS('Table 1'!$B$4:$B$11,'Table 1'!$B$4:$B$11,_xlfn.CONCAT("&lt;=",A41))</f>
        <v>43021</v>
      </c>
      <c r="E41" s="11">
        <f>0.08*(A41-Таблица1[[#This Row],[Дата купона]])/365*100</f>
        <v>2.8712328767123285</v>
      </c>
      <c r="F41">
        <f>-B41*(Таблица1[[#This Row],[CLOSE ]]+Таблица1[[#This Row],[НКД]])*$B$1/100</f>
        <v>-84576.986301369849</v>
      </c>
      <c r="G41">
        <f>SUM($B$4:B41)</f>
        <v>310</v>
      </c>
      <c r="H41" t="str">
        <f>IF((A41=Таблица1[[#This Row],[Дата купона]]),"ДА","НЕТ")</f>
        <v>НЕТ</v>
      </c>
      <c r="I41">
        <f>IF(Таблица1[[#This Row],[Выплата ДА или НЕТ]]="ДА",Таблица1[[#This Row],[Открытая позиция]]*39.89,0)</f>
        <v>0</v>
      </c>
      <c r="J41">
        <f>Таблица1[[#This Row],[Купонный доход]]+Таблица1[[#This Row],[Денежный поток]]</f>
        <v>-84576.986301369849</v>
      </c>
      <c r="K41">
        <f t="shared" si="0"/>
        <v>131</v>
      </c>
      <c r="L41">
        <f>Таблица1[[#This Row],[ПОТОК]]/($N$3+1)^(Таблица1[[#This Row],[№]]/365)</f>
        <v>-81686.246863367531</v>
      </c>
    </row>
    <row r="42" spans="1:12" x14ac:dyDescent="0.35">
      <c r="A42" s="1">
        <v>43153</v>
      </c>
      <c r="B42">
        <v>-90</v>
      </c>
      <c r="C42">
        <f>VLOOKUP(A42,Таблица4[[&lt;DATE&gt;]:[&lt;CLOSE&gt;]],2,FALSE)</f>
        <v>102.89</v>
      </c>
      <c r="D42" s="1">
        <f>_xlfn.MAXIFS('Table 1'!$B$4:$B$11,'Table 1'!$B$4:$B$11,_xlfn.CONCAT("&lt;=",A42))</f>
        <v>43021</v>
      </c>
      <c r="E42" s="11">
        <f>0.08*(A42-Таблица1[[#This Row],[Дата купона]])/365*100</f>
        <v>2.893150684931507</v>
      </c>
      <c r="F42">
        <f>-B42*(Таблица1[[#This Row],[CLOSE ]]+Таблица1[[#This Row],[НКД]])*$B$1/100</f>
        <v>95204.835616438359</v>
      </c>
      <c r="G42">
        <f>SUM($B$4:B42)</f>
        <v>220</v>
      </c>
      <c r="H42" t="str">
        <f>IF((A42=Таблица1[[#This Row],[Дата купона]]),"ДА","НЕТ")</f>
        <v>НЕТ</v>
      </c>
      <c r="I42">
        <f>IF(Таблица1[[#This Row],[Выплата ДА или НЕТ]]="ДА",Таблица1[[#This Row],[Открытая позиция]]*39.89,0)</f>
        <v>0</v>
      </c>
      <c r="J42">
        <f>Таблица1[[#This Row],[Купонный доход]]+Таблица1[[#This Row],[Денежный поток]]</f>
        <v>95204.835616438359</v>
      </c>
      <c r="K42">
        <f t="shared" si="0"/>
        <v>132</v>
      </c>
      <c r="L42">
        <f>Таблица1[[#This Row],[ПОТОК]]/($N$3+1)^(Таблица1[[#This Row],[№]]/365)</f>
        <v>91926.442162575055</v>
      </c>
    </row>
    <row r="43" spans="1:12" x14ac:dyDescent="0.35">
      <c r="A43" s="1">
        <v>43161</v>
      </c>
      <c r="B43">
        <v>960</v>
      </c>
      <c r="C43">
        <f>VLOOKUP(A43,Таблица4[[&lt;DATE&gt;]:[&lt;CLOSE&gt;]],2,FALSE)</f>
        <v>103</v>
      </c>
      <c r="D43" s="1">
        <f>_xlfn.MAXIFS('Table 1'!$B$4:$B$11,'Table 1'!$B$4:$B$11,_xlfn.CONCAT("&lt;=",A43))</f>
        <v>43021</v>
      </c>
      <c r="E43" s="11">
        <f>0.08*(A43-Таблица1[[#This Row],[Дата купона]])/365*100</f>
        <v>3.0684931506849318</v>
      </c>
      <c r="F43">
        <f>-B43*(Таблица1[[#This Row],[CLOSE ]]+Таблица1[[#This Row],[НКД]])*$B$1/100</f>
        <v>-1018257.5342465754</v>
      </c>
      <c r="G43">
        <f>SUM($B$4:B43)</f>
        <v>1180</v>
      </c>
      <c r="H43" t="str">
        <f>IF((A43=Таблица1[[#This Row],[Дата купона]]),"ДА","НЕТ")</f>
        <v>НЕТ</v>
      </c>
      <c r="I43">
        <f>IF(Таблица1[[#This Row],[Выплата ДА или НЕТ]]="ДА",Таблица1[[#This Row],[Открытая позиция]]*39.89,0)</f>
        <v>0</v>
      </c>
      <c r="J43">
        <f>Таблица1[[#This Row],[Купонный доход]]+Таблица1[[#This Row],[Денежный поток]]</f>
        <v>-1018257.5342465754</v>
      </c>
      <c r="K43">
        <f t="shared" si="0"/>
        <v>140</v>
      </c>
      <c r="L43">
        <f>Таблица1[[#This Row],[ПОТОК]]/($N$3+1)^(Таблица1[[#This Row],[№]]/365)</f>
        <v>-981107.82581050531</v>
      </c>
    </row>
    <row r="44" spans="1:12" x14ac:dyDescent="0.35">
      <c r="A44" s="1">
        <v>43164</v>
      </c>
      <c r="B44">
        <v>-430</v>
      </c>
      <c r="C44">
        <f>VLOOKUP(A44,Таблица4[[&lt;DATE&gt;]:[&lt;CLOSE&gt;]],2,FALSE)</f>
        <v>102.75</v>
      </c>
      <c r="D44" s="1">
        <f>_xlfn.MAXIFS('Table 1'!$B$4:$B$11,'Table 1'!$B$4:$B$11,_xlfn.CONCAT("&lt;=",A44))</f>
        <v>43021</v>
      </c>
      <c r="E44" s="11">
        <f>0.08*(A44-Таблица1[[#This Row],[Дата купона]])/365*100</f>
        <v>3.1342465753424658</v>
      </c>
      <c r="F44">
        <f>-B44*(Таблица1[[#This Row],[CLOSE ]]+Таблица1[[#This Row],[НКД]])*$B$1/100</f>
        <v>455302.26027397258</v>
      </c>
      <c r="G44">
        <f>SUM($B$4:B44)</f>
        <v>750</v>
      </c>
      <c r="H44" t="str">
        <f>IF((A44=Таблица1[[#This Row],[Дата купона]]),"ДА","НЕТ")</f>
        <v>НЕТ</v>
      </c>
      <c r="I44">
        <f>IF(Таблица1[[#This Row],[Выплата ДА или НЕТ]]="ДА",Таблица1[[#This Row],[Открытая позиция]]*39.89,0)</f>
        <v>0</v>
      </c>
      <c r="J44">
        <f>Таблица1[[#This Row],[Купонный доход]]+Таблица1[[#This Row],[Денежный поток]]</f>
        <v>455302.26027397258</v>
      </c>
      <c r="K44">
        <f t="shared" si="0"/>
        <v>143</v>
      </c>
      <c r="L44">
        <f>Таблица1[[#This Row],[ПОТОК]]/($N$3+1)^(Таблица1[[#This Row],[№]]/365)</f>
        <v>438341.95245884208</v>
      </c>
    </row>
    <row r="45" spans="1:12" x14ac:dyDescent="0.35">
      <c r="A45" s="1">
        <v>43166</v>
      </c>
      <c r="B45">
        <v>-230</v>
      </c>
      <c r="C45">
        <f>VLOOKUP(A45,Таблица4[[&lt;DATE&gt;]:[&lt;CLOSE&gt;]],2,FALSE)</f>
        <v>102.8</v>
      </c>
      <c r="D45" s="1">
        <f>_xlfn.MAXIFS('Table 1'!$B$4:$B$11,'Table 1'!$B$4:$B$11,_xlfn.CONCAT("&lt;=",A45))</f>
        <v>43021</v>
      </c>
      <c r="E45" s="11">
        <f>0.08*(A45-Таблица1[[#This Row],[Дата купона]])/365*100</f>
        <v>3.1780821917808217</v>
      </c>
      <c r="F45">
        <f>-B45*(Таблица1[[#This Row],[CLOSE ]]+Таблица1[[#This Row],[НКД]])*$B$1/100</f>
        <v>243749.58904109587</v>
      </c>
      <c r="G45">
        <f>SUM($B$4:B45)</f>
        <v>520</v>
      </c>
      <c r="H45" t="str">
        <f>IF((A45=Таблица1[[#This Row],[Дата купона]]),"ДА","НЕТ")</f>
        <v>НЕТ</v>
      </c>
      <c r="I45">
        <f>IF(Таблица1[[#This Row],[Выплата ДА или НЕТ]]="ДА",Таблица1[[#This Row],[Открытая позиция]]*39.89,0)</f>
        <v>0</v>
      </c>
      <c r="J45">
        <f>Таблица1[[#This Row],[Купонный доход]]+Таблица1[[#This Row],[Денежный поток]]</f>
        <v>243749.58904109587</v>
      </c>
      <c r="K45">
        <f t="shared" si="0"/>
        <v>145</v>
      </c>
      <c r="L45">
        <f>Таблица1[[#This Row],[ПОТОК]]/($N$3+1)^(Таблица1[[#This Row],[№]]/365)</f>
        <v>234545.19456427681</v>
      </c>
    </row>
    <row r="46" spans="1:12" x14ac:dyDescent="0.35">
      <c r="A46" s="1">
        <v>43168</v>
      </c>
      <c r="B46">
        <v>200</v>
      </c>
      <c r="C46">
        <f>VLOOKUP(A46,Таблица4[[&lt;DATE&gt;]:[&lt;CLOSE&gt;]],2,FALSE)</f>
        <v>102.99</v>
      </c>
      <c r="D46" s="1">
        <f>_xlfn.MAXIFS('Table 1'!$B$4:$B$11,'Table 1'!$B$4:$B$11,_xlfn.CONCAT("&lt;=",A46))</f>
        <v>43021</v>
      </c>
      <c r="E46" s="11">
        <f>0.08*(A46-Таблица1[[#This Row],[Дата купона]])/365*100</f>
        <v>3.2219178082191782</v>
      </c>
      <c r="F46">
        <f>-B46*(Таблица1[[#This Row],[CLOSE ]]+Таблица1[[#This Row],[НКД]])*$B$1/100</f>
        <v>-212423.83561643836</v>
      </c>
      <c r="G46">
        <f>SUM($B$4:B46)</f>
        <v>720</v>
      </c>
      <c r="H46" t="str">
        <f>IF((A46=Таблица1[[#This Row],[Дата купона]]),"ДА","НЕТ")</f>
        <v>НЕТ</v>
      </c>
      <c r="I46">
        <f>IF(Таблица1[[#This Row],[Выплата ДА или НЕТ]]="ДА",Таблица1[[#This Row],[Открытая позиция]]*39.89,0)</f>
        <v>0</v>
      </c>
      <c r="J46">
        <f>Таблица1[[#This Row],[Купонный доход]]+Таблица1[[#This Row],[Денежный поток]]</f>
        <v>-212423.83561643836</v>
      </c>
      <c r="K46">
        <f t="shared" si="0"/>
        <v>147</v>
      </c>
      <c r="L46">
        <f>Таблица1[[#This Row],[ПОТОК]]/($N$3+1)^(Таблица1[[#This Row],[№]]/365)</f>
        <v>-204293.85776319745</v>
      </c>
    </row>
    <row r="47" spans="1:12" x14ac:dyDescent="0.35">
      <c r="A47" s="1">
        <v>43172</v>
      </c>
      <c r="B47">
        <v>-500</v>
      </c>
      <c r="C47">
        <f>VLOOKUP(A47,Таблица4[[&lt;DATE&gt;]:[&lt;CLOSE&gt;]],2,FALSE)</f>
        <v>102.75</v>
      </c>
      <c r="D47" s="1">
        <f>_xlfn.MAXIFS('Table 1'!$B$4:$B$11,'Table 1'!$B$4:$B$11,_xlfn.CONCAT("&lt;=",A47))</f>
        <v>43021</v>
      </c>
      <c r="E47" s="11">
        <f>0.08*(A47-Таблица1[[#This Row],[Дата купона]])/365*100</f>
        <v>3.3095890410958901</v>
      </c>
      <c r="F47">
        <f>-B47*(Таблица1[[#This Row],[CLOSE ]]+Таблица1[[#This Row],[НКД]])*$B$1/100</f>
        <v>530297.94520547951</v>
      </c>
      <c r="G47">
        <f>SUM($B$4:B47)</f>
        <v>220</v>
      </c>
      <c r="H47" t="str">
        <f>IF((A47=Таблица1[[#This Row],[Дата купона]]),"ДА","НЕТ")</f>
        <v>НЕТ</v>
      </c>
      <c r="I47">
        <f>IF(Таблица1[[#This Row],[Выплата ДА или НЕТ]]="ДА",Таблица1[[#This Row],[Открытая позиция]]*39.89,0)</f>
        <v>0</v>
      </c>
      <c r="J47">
        <f>Таблица1[[#This Row],[Купонный доход]]+Таблица1[[#This Row],[Денежный поток]]</f>
        <v>530297.94520547951</v>
      </c>
      <c r="K47">
        <f t="shared" si="0"/>
        <v>151</v>
      </c>
      <c r="L47">
        <f>Таблица1[[#This Row],[ПОТОК]]/($N$3+1)^(Таблица1[[#This Row],[№]]/365)</f>
        <v>509460.8772092571</v>
      </c>
    </row>
    <row r="48" spans="1:12" x14ac:dyDescent="0.35">
      <c r="A48" s="1">
        <v>43173</v>
      </c>
      <c r="B48">
        <v>500</v>
      </c>
      <c r="C48">
        <f>VLOOKUP(A48,Таблица4[[&lt;DATE&gt;]:[&lt;CLOSE&gt;]],2,FALSE)</f>
        <v>102.75</v>
      </c>
      <c r="D48" s="1">
        <f>_xlfn.MAXIFS('Table 1'!$B$4:$B$11,'Table 1'!$B$4:$B$11,_xlfn.CONCAT("&lt;=",A48))</f>
        <v>43021</v>
      </c>
      <c r="E48" s="11">
        <f>0.08*(A48-Таблица1[[#This Row],[Дата купона]])/365*100</f>
        <v>3.3315068493150681</v>
      </c>
      <c r="F48">
        <f>-B48*(Таблица1[[#This Row],[CLOSE ]]+Таблица1[[#This Row],[НКД]])*$B$1/100</f>
        <v>-530407.53424657532</v>
      </c>
      <c r="G48">
        <f>SUM($B$4:B48)</f>
        <v>720</v>
      </c>
      <c r="H48" t="str">
        <f>IF((A48=Таблица1[[#This Row],[Дата купона]]),"ДА","НЕТ")</f>
        <v>НЕТ</v>
      </c>
      <c r="I48">
        <f>IF(Таблица1[[#This Row],[Выплата ДА или НЕТ]]="ДА",Таблица1[[#This Row],[Открытая позиция]]*39.89,0)</f>
        <v>0</v>
      </c>
      <c r="J48">
        <f>Таблица1[[#This Row],[Купонный доход]]+Таблица1[[#This Row],[Денежный поток]]</f>
        <v>-530407.53424657532</v>
      </c>
      <c r="K48">
        <f t="shared" si="0"/>
        <v>152</v>
      </c>
      <c r="L48">
        <f>Таблица1[[#This Row],[ПОТОК]]/($N$3+1)^(Таблица1[[#This Row],[№]]/365)</f>
        <v>-509430.90365909052</v>
      </c>
    </row>
    <row r="49" spans="1:12" x14ac:dyDescent="0.35">
      <c r="A49" s="1">
        <v>43174</v>
      </c>
      <c r="B49">
        <v>-160</v>
      </c>
      <c r="C49">
        <f>VLOOKUP(A49,Таблица4[[&lt;DATE&gt;]:[&lt;CLOSE&gt;]],2,FALSE)</f>
        <v>102.73</v>
      </c>
      <c r="D49" s="1">
        <f>_xlfn.MAXIFS('Table 1'!$B$4:$B$11,'Table 1'!$B$4:$B$11,_xlfn.CONCAT("&lt;=",A49))</f>
        <v>43021</v>
      </c>
      <c r="E49" s="11">
        <f>0.08*(A49-Таблица1[[#This Row],[Дата купона]])/365*100</f>
        <v>3.3534246575342466</v>
      </c>
      <c r="F49">
        <f>-B49*(Таблица1[[#This Row],[CLOSE ]]+Таблица1[[#This Row],[НКД]])*$B$1/100</f>
        <v>169733.4794520548</v>
      </c>
      <c r="G49">
        <f>SUM($B$4:B49)</f>
        <v>560</v>
      </c>
      <c r="H49" t="str">
        <f>IF((A49=Таблица1[[#This Row],[Дата купона]]),"ДА","НЕТ")</f>
        <v>НЕТ</v>
      </c>
      <c r="I49">
        <f>IF(Таблица1[[#This Row],[Выплата ДА или НЕТ]]="ДА",Таблица1[[#This Row],[Открытая позиция]]*39.89,0)</f>
        <v>0</v>
      </c>
      <c r="J49">
        <f>Таблица1[[#This Row],[Купонный доход]]+Таблица1[[#This Row],[Денежный поток]]</f>
        <v>169733.4794520548</v>
      </c>
      <c r="K49">
        <f t="shared" si="0"/>
        <v>153</v>
      </c>
      <c r="L49">
        <f>Таблица1[[#This Row],[ПОТОК]]/($N$3+1)^(Таблица1[[#This Row],[№]]/365)</f>
        <v>162977.56493893807</v>
      </c>
    </row>
    <row r="50" spans="1:12" x14ac:dyDescent="0.35">
      <c r="A50" s="1">
        <v>43175</v>
      </c>
      <c r="B50">
        <v>290</v>
      </c>
      <c r="C50">
        <f>VLOOKUP(A50,Таблица4[[&lt;DATE&gt;]:[&lt;CLOSE&gt;]],2,FALSE)</f>
        <v>102.8</v>
      </c>
      <c r="D50" s="1">
        <f>_xlfn.MAXIFS('Table 1'!$B$4:$B$11,'Table 1'!$B$4:$B$11,_xlfn.CONCAT("&lt;=",A50))</f>
        <v>43021</v>
      </c>
      <c r="E50" s="11">
        <f>0.08*(A50-Таблица1[[#This Row],[Дата купона]])/365*100</f>
        <v>3.3753424657534246</v>
      </c>
      <c r="F50">
        <f>-B50*(Таблица1[[#This Row],[CLOSE ]]+Таблица1[[#This Row],[НКД]])*$B$1/100</f>
        <v>-307908.49315068492</v>
      </c>
      <c r="G50">
        <f>SUM($B$4:B50)</f>
        <v>850</v>
      </c>
      <c r="H50" t="str">
        <f>IF((A50=Таблица1[[#This Row],[Дата купона]]),"ДА","НЕТ")</f>
        <v>НЕТ</v>
      </c>
      <c r="I50">
        <f>IF(Таблица1[[#This Row],[Выплата ДА или НЕТ]]="ДА",Таблица1[[#This Row],[Открытая позиция]]*39.89,0)</f>
        <v>0</v>
      </c>
      <c r="J50">
        <f>Таблица1[[#This Row],[Купонный доход]]+Таблица1[[#This Row],[Денежный поток]]</f>
        <v>-307908.49315068492</v>
      </c>
      <c r="K50">
        <f t="shared" si="0"/>
        <v>154</v>
      </c>
      <c r="L50">
        <f>Таблица1[[#This Row],[ПОТОК]]/($N$3+1)^(Таблица1[[#This Row],[№]]/365)</f>
        <v>-295574.31164021412</v>
      </c>
    </row>
    <row r="51" spans="1:12" x14ac:dyDescent="0.35">
      <c r="A51" s="1">
        <v>43178</v>
      </c>
      <c r="B51">
        <v>-290</v>
      </c>
      <c r="C51">
        <f>VLOOKUP(A51,Таблица4[[&lt;DATE&gt;]:[&lt;CLOSE&gt;]],2,FALSE)</f>
        <v>102.9</v>
      </c>
      <c r="D51" s="1">
        <f>_xlfn.MAXIFS('Table 1'!$B$4:$B$11,'Table 1'!$B$4:$B$11,_xlfn.CONCAT("&lt;=",A51))</f>
        <v>43021</v>
      </c>
      <c r="E51" s="11">
        <f>0.08*(A51-Таблица1[[#This Row],[Дата купона]])/365*100</f>
        <v>3.441095890410959</v>
      </c>
      <c r="F51">
        <f>-B51*(Таблица1[[#This Row],[CLOSE ]]+Таблица1[[#This Row],[НКД]])*$B$1/100</f>
        <v>308389.17808219179</v>
      </c>
      <c r="G51">
        <f>SUM($B$4:B51)</f>
        <v>560</v>
      </c>
      <c r="H51" t="str">
        <f>IF((A51=Таблица1[[#This Row],[Дата купона]]),"ДА","НЕТ")</f>
        <v>НЕТ</v>
      </c>
      <c r="I51">
        <f>IF(Таблица1[[#This Row],[Выплата ДА или НЕТ]]="ДА",Таблица1[[#This Row],[Открытая позиция]]*39.89,0)</f>
        <v>0</v>
      </c>
      <c r="J51">
        <f>Таблица1[[#This Row],[Купонный доход]]+Таблица1[[#This Row],[Денежный поток]]</f>
        <v>308389.17808219179</v>
      </c>
      <c r="K51">
        <f t="shared" si="0"/>
        <v>157</v>
      </c>
      <c r="L51">
        <f>Таблица1[[#This Row],[ПОТОК]]/($N$3+1)^(Таблица1[[#This Row],[№]]/365)</f>
        <v>295800.06949400151</v>
      </c>
    </row>
    <row r="52" spans="1:12" x14ac:dyDescent="0.35">
      <c r="A52" s="1">
        <v>43179</v>
      </c>
      <c r="B52">
        <v>-380</v>
      </c>
      <c r="C52">
        <f>VLOOKUP(A52,Таблица4[[&lt;DATE&gt;]:[&lt;CLOSE&gt;]],2,FALSE)</f>
        <v>103</v>
      </c>
      <c r="D52" s="1">
        <f>_xlfn.MAXIFS('Table 1'!$B$4:$B$11,'Table 1'!$B$4:$B$11,_xlfn.CONCAT("&lt;=",A52))</f>
        <v>43021</v>
      </c>
      <c r="E52" s="11">
        <f>0.08*(A52-Таблица1[[#This Row],[Дата купона]])/365*100</f>
        <v>3.4630136986301374</v>
      </c>
      <c r="F52">
        <f>-B52*(Таблица1[[#This Row],[CLOSE ]]+Таблица1[[#This Row],[НКД]])*$B$1/100</f>
        <v>404559.45205479453</v>
      </c>
      <c r="G52">
        <f>SUM($B$4:B52)</f>
        <v>180</v>
      </c>
      <c r="H52" t="str">
        <f>IF((A52=Таблица1[[#This Row],[Дата купона]]),"ДА","НЕТ")</f>
        <v>НЕТ</v>
      </c>
      <c r="I52">
        <f>IF(Таблица1[[#This Row],[Выплата ДА или НЕТ]]="ДА",Таблица1[[#This Row],[Открытая позиция]]*39.89,0)</f>
        <v>0</v>
      </c>
      <c r="J52">
        <f>Таблица1[[#This Row],[Купонный доход]]+Таблица1[[#This Row],[Денежный поток]]</f>
        <v>404559.45205479453</v>
      </c>
      <c r="K52">
        <f t="shared" si="0"/>
        <v>158</v>
      </c>
      <c r="L52">
        <f>Таблица1[[#This Row],[ПОТОК]]/($N$3+1)^(Таблица1[[#This Row],[№]]/365)</f>
        <v>387941.46590341884</v>
      </c>
    </row>
    <row r="53" spans="1:12" x14ac:dyDescent="0.35">
      <c r="A53" s="1">
        <v>43182</v>
      </c>
      <c r="B53">
        <v>770</v>
      </c>
      <c r="C53">
        <f>VLOOKUP(A53,Таблица4[[&lt;DATE&gt;]:[&lt;CLOSE&gt;]],2,FALSE)</f>
        <v>103.85</v>
      </c>
      <c r="D53" s="1">
        <f>_xlfn.MAXIFS('Table 1'!$B$4:$B$11,'Table 1'!$B$4:$B$11,_xlfn.CONCAT("&lt;=",A53))</f>
        <v>43021</v>
      </c>
      <c r="E53" s="11">
        <f>0.08*(A53-Таблица1[[#This Row],[Дата купона]])/365*100</f>
        <v>3.5287671232876718</v>
      </c>
      <c r="F53">
        <f>-B53*(Таблица1[[#This Row],[CLOSE ]]+Таблица1[[#This Row],[НКД]])*$B$1/100</f>
        <v>-826816.50684931502</v>
      </c>
      <c r="G53">
        <f>SUM($B$4:B53)</f>
        <v>950</v>
      </c>
      <c r="H53" t="str">
        <f>IF((A53=Таблица1[[#This Row],[Дата купона]]),"ДА","НЕТ")</f>
        <v>НЕТ</v>
      </c>
      <c r="I53">
        <f>IF(Таблица1[[#This Row],[Выплата ДА или НЕТ]]="ДА",Таблица1[[#This Row],[Открытая позиция]]*39.89,0)</f>
        <v>0</v>
      </c>
      <c r="J53">
        <f>Таблица1[[#This Row],[Купонный доход]]+Таблица1[[#This Row],[Денежный поток]]</f>
        <v>-826816.50684931502</v>
      </c>
      <c r="K53">
        <f t="shared" si="0"/>
        <v>161</v>
      </c>
      <c r="L53">
        <f>Таблица1[[#This Row],[ПОТОК]]/($N$3+1)^(Таблица1[[#This Row],[№]]/365)</f>
        <v>-792222.38983345497</v>
      </c>
    </row>
    <row r="54" spans="1:12" x14ac:dyDescent="0.35">
      <c r="A54" s="1">
        <v>43187</v>
      </c>
      <c r="B54">
        <v>-320</v>
      </c>
      <c r="C54">
        <f>VLOOKUP(A54,Таблица4[[&lt;DATE&gt;]:[&lt;CLOSE&gt;]],2,FALSE)</f>
        <v>102.6</v>
      </c>
      <c r="D54" s="1">
        <f>_xlfn.MAXIFS('Table 1'!$B$4:$B$11,'Table 1'!$B$4:$B$11,_xlfn.CONCAT("&lt;=",A54))</f>
        <v>43021</v>
      </c>
      <c r="E54" s="11">
        <f>0.08*(A54-Таблица1[[#This Row],[Дата купона]])/365*100</f>
        <v>3.6383561643835618</v>
      </c>
      <c r="F54">
        <f>-B54*(Таблица1[[#This Row],[CLOSE ]]+Таблица1[[#This Row],[НКД]])*$B$1/100</f>
        <v>339962.7397260273</v>
      </c>
      <c r="G54">
        <f>SUM($B$4:B54)</f>
        <v>630</v>
      </c>
      <c r="H54" t="str">
        <f>IF((A54=Таблица1[[#This Row],[Дата купона]]),"ДА","НЕТ")</f>
        <v>НЕТ</v>
      </c>
      <c r="I54">
        <f>IF(Таблица1[[#This Row],[Выплата ДА или НЕТ]]="ДА",Таблица1[[#This Row],[Открытая позиция]]*39.89,0)</f>
        <v>0</v>
      </c>
      <c r="J54">
        <f>Таблица1[[#This Row],[Купонный доход]]+Таблица1[[#This Row],[Денежный поток]]</f>
        <v>339962.7397260273</v>
      </c>
      <c r="K54">
        <f t="shared" si="0"/>
        <v>166</v>
      </c>
      <c r="L54">
        <f>Таблица1[[#This Row],[ПОТОК]]/($N$3+1)^(Таблица1[[#This Row],[№]]/365)</f>
        <v>325306.56955251959</v>
      </c>
    </row>
    <row r="55" spans="1:12" x14ac:dyDescent="0.35">
      <c r="A55" s="1">
        <v>43188</v>
      </c>
      <c r="B55">
        <v>-40</v>
      </c>
      <c r="C55">
        <f>VLOOKUP(A55,Таблица4[[&lt;DATE&gt;]:[&lt;CLOSE&gt;]],2,FALSE)</f>
        <v>102.75</v>
      </c>
      <c r="D55" s="1">
        <f>_xlfn.MAXIFS('Table 1'!$B$4:$B$11,'Table 1'!$B$4:$B$11,_xlfn.CONCAT("&lt;=",A55))</f>
        <v>43021</v>
      </c>
      <c r="E55" s="11">
        <f>0.08*(A55-Таблица1[[#This Row],[Дата купона]])/365*100</f>
        <v>3.6602739726027393</v>
      </c>
      <c r="F55">
        <f>-B55*(Таблица1[[#This Row],[CLOSE ]]+Таблица1[[#This Row],[НКД]])*$B$1/100</f>
        <v>42564.109589041087</v>
      </c>
      <c r="G55">
        <f>SUM($B$4:B55)</f>
        <v>590</v>
      </c>
      <c r="H55" t="str">
        <f>IF((A55=Таблица1[[#This Row],[Дата купона]]),"ДА","НЕТ")</f>
        <v>НЕТ</v>
      </c>
      <c r="I55">
        <f>IF(Таблица1[[#This Row],[Выплата ДА или НЕТ]]="ДА",Таблица1[[#This Row],[Открытая позиция]]*39.89,0)</f>
        <v>0</v>
      </c>
      <c r="J55">
        <f>Таблица1[[#This Row],[Купонный доход]]+Таблица1[[#This Row],[Денежный поток]]</f>
        <v>42564.109589041087</v>
      </c>
      <c r="K55">
        <f t="shared" si="0"/>
        <v>167</v>
      </c>
      <c r="L55">
        <f>Таблица1[[#This Row],[ПОТОК]]/($N$3+1)^(Таблица1[[#This Row],[№]]/365)</f>
        <v>40718.312771499288</v>
      </c>
    </row>
    <row r="56" spans="1:12" x14ac:dyDescent="0.35">
      <c r="A56" s="1">
        <v>43189</v>
      </c>
      <c r="B56">
        <v>530</v>
      </c>
      <c r="C56">
        <f>VLOOKUP(A56,Таблица4[[&lt;DATE&gt;]:[&lt;CLOSE&gt;]],2,FALSE)</f>
        <v>102.6</v>
      </c>
      <c r="D56" s="1">
        <f>_xlfn.MAXIFS('Table 1'!$B$4:$B$11,'Table 1'!$B$4:$B$11,_xlfn.CONCAT("&lt;=",A56))</f>
        <v>43021</v>
      </c>
      <c r="E56" s="11">
        <f>0.08*(A56-Таблица1[[#This Row],[Дата купона]])/365*100</f>
        <v>3.6821917808219173</v>
      </c>
      <c r="F56">
        <f>-B56*(Таблица1[[#This Row],[CLOSE ]]+Таблица1[[#This Row],[НКД]])*$B$1/100</f>
        <v>-563295.61643835623</v>
      </c>
      <c r="G56">
        <f>SUM($B$4:B56)</f>
        <v>1120</v>
      </c>
      <c r="H56" t="str">
        <f>IF((A56=Таблица1[[#This Row],[Дата купона]]),"ДА","НЕТ")</f>
        <v>НЕТ</v>
      </c>
      <c r="I56">
        <f>IF(Таблица1[[#This Row],[Выплата ДА или НЕТ]]="ДА",Таблица1[[#This Row],[Открытая позиция]]*39.89,0)</f>
        <v>0</v>
      </c>
      <c r="J56">
        <f>Таблица1[[#This Row],[Купонный доход]]+Таблица1[[#This Row],[Денежный поток]]</f>
        <v>-563295.61643835623</v>
      </c>
      <c r="K56">
        <f t="shared" si="0"/>
        <v>168</v>
      </c>
      <c r="L56">
        <f>Таблица1[[#This Row],[ПОТОК]]/($N$3+1)^(Таблица1[[#This Row],[№]]/365)</f>
        <v>-538725.21209727169</v>
      </c>
    </row>
    <row r="57" spans="1:12" x14ac:dyDescent="0.35">
      <c r="A57" s="1">
        <v>43193</v>
      </c>
      <c r="B57">
        <v>-430</v>
      </c>
      <c r="C57">
        <f>VLOOKUP(A57,Таблица4[[&lt;DATE&gt;]:[&lt;CLOSE&gt;]],2,FALSE)</f>
        <v>102.65</v>
      </c>
      <c r="D57" s="1">
        <f>_xlfn.MAXIFS('Table 1'!$B$4:$B$11,'Table 1'!$B$4:$B$11,_xlfn.CONCAT("&lt;=",A57))</f>
        <v>43021</v>
      </c>
      <c r="E57" s="11">
        <f>0.08*(A57-Таблица1[[#This Row],[Дата купона]])/365*100</f>
        <v>3.7698630136986302</v>
      </c>
      <c r="F57">
        <f>-B57*(Таблица1[[#This Row],[CLOSE ]]+Таблица1[[#This Row],[НКД]])*$B$1/100</f>
        <v>457605.41095890407</v>
      </c>
      <c r="G57">
        <f>SUM($B$4:B57)</f>
        <v>690</v>
      </c>
      <c r="H57" t="str">
        <f>IF((A57=Таблица1[[#This Row],[Дата купона]]),"ДА","НЕТ")</f>
        <v>НЕТ</v>
      </c>
      <c r="I57">
        <f>IF(Таблица1[[#This Row],[Выплата ДА или НЕТ]]="ДА",Таблица1[[#This Row],[Открытая позиция]]*39.89,0)</f>
        <v>0</v>
      </c>
      <c r="J57">
        <f>Таблица1[[#This Row],[Купонный доход]]+Таблица1[[#This Row],[Денежный поток]]</f>
        <v>457605.41095890407</v>
      </c>
      <c r="K57">
        <f t="shared" si="0"/>
        <v>172</v>
      </c>
      <c r="L57">
        <f>Таблица1[[#This Row],[ПОТОК]]/($N$3+1)^(Таблица1[[#This Row],[№]]/365)</f>
        <v>437180.63044103235</v>
      </c>
    </row>
    <row r="58" spans="1:12" x14ac:dyDescent="0.35">
      <c r="A58" s="1">
        <v>43196</v>
      </c>
      <c r="B58">
        <v>1280</v>
      </c>
      <c r="C58">
        <f>VLOOKUP(A58,Таблица4[[&lt;DATE&gt;]:[&lt;CLOSE&gt;]],2,FALSE)</f>
        <v>102.85</v>
      </c>
      <c r="D58" s="1">
        <f>_xlfn.MAXIFS('Table 1'!$B$4:$B$11,'Table 1'!$B$4:$B$11,_xlfn.CONCAT("&lt;=",A58))</f>
        <v>43021</v>
      </c>
      <c r="E58" s="11">
        <f>0.08*(A58-Таблица1[[#This Row],[Дата купона]])/365*100</f>
        <v>3.8356164383561646</v>
      </c>
      <c r="F58">
        <f>-B58*(Таблица1[[#This Row],[CLOSE ]]+Таблица1[[#This Row],[НКД]])*$B$1/100</f>
        <v>-1365575.8904109588</v>
      </c>
      <c r="G58">
        <f>SUM($B$4:B58)</f>
        <v>1970</v>
      </c>
      <c r="H58" t="str">
        <f>IF((A58=Таблица1[[#This Row],[Дата купона]]),"ДА","НЕТ")</f>
        <v>НЕТ</v>
      </c>
      <c r="I58">
        <f>IF(Таблица1[[#This Row],[Выплата ДА или НЕТ]]="ДА",Таблица1[[#This Row],[Открытая позиция]]*39.89,0)</f>
        <v>0</v>
      </c>
      <c r="J58">
        <f>Таблица1[[#This Row],[Купонный доход]]+Таблица1[[#This Row],[Денежный поток]]</f>
        <v>-1365575.8904109588</v>
      </c>
      <c r="K58">
        <f t="shared" si="0"/>
        <v>175</v>
      </c>
      <c r="L58">
        <f>Таблица1[[#This Row],[ПОТОК]]/($N$3+1)^(Таблица1[[#This Row],[№]]/365)</f>
        <v>-1303586.1127059746</v>
      </c>
    </row>
    <row r="59" spans="1:12" x14ac:dyDescent="0.35">
      <c r="A59" s="1">
        <v>43200</v>
      </c>
      <c r="B59">
        <v>-1680</v>
      </c>
      <c r="C59">
        <f>VLOOKUP(A59,Таблица4[[&lt;DATE&gt;]:[&lt;CLOSE&gt;]],2,FALSE)</f>
        <v>102.4</v>
      </c>
      <c r="D59" s="1">
        <f>_xlfn.MAXIFS('Table 1'!$B$4:$B$11,'Table 1'!$B$4:$B$11,_xlfn.CONCAT("&lt;=",A59))</f>
        <v>43021</v>
      </c>
      <c r="E59" s="11">
        <f>0.08*(A59-Таблица1[[#This Row],[Дата купона]])/365*100</f>
        <v>3.9232876712328766</v>
      </c>
      <c r="F59">
        <f>-B59*(Таблица1[[#This Row],[CLOSE ]]+Таблица1[[#This Row],[НКД]])*$B$1/100</f>
        <v>1786231.2328767125</v>
      </c>
      <c r="G59">
        <f>SUM($B$4:B59)</f>
        <v>290</v>
      </c>
      <c r="H59" t="str">
        <f>IF((A59=Таблица1[[#This Row],[Дата купона]]),"ДА","НЕТ")</f>
        <v>НЕТ</v>
      </c>
      <c r="I59">
        <f>IF(Таблица1[[#This Row],[Выплата ДА или НЕТ]]="ДА",Таблица1[[#This Row],[Открытая позиция]]*39.89,0)</f>
        <v>0</v>
      </c>
      <c r="J59">
        <f>Таблица1[[#This Row],[Купонный доход]]+Таблица1[[#This Row],[Денежный поток]]</f>
        <v>1786231.2328767125</v>
      </c>
      <c r="K59">
        <f t="shared" si="0"/>
        <v>179</v>
      </c>
      <c r="L59">
        <f>Таблица1[[#This Row],[ПОТОК]]/($N$3+1)^(Таблица1[[#This Row],[№]]/365)</f>
        <v>1703336.2738714216</v>
      </c>
    </row>
    <row r="60" spans="1:12" x14ac:dyDescent="0.35">
      <c r="A60" s="1">
        <v>43202</v>
      </c>
      <c r="B60">
        <v>380</v>
      </c>
      <c r="C60">
        <f>VLOOKUP(A60,Таблица4[[&lt;DATE&gt;]:[&lt;CLOSE&gt;]],2,FALSE)</f>
        <v>102.58</v>
      </c>
      <c r="D60" s="1">
        <f>_xlfn.MAXIFS('Table 1'!$B$4:$B$11,'Table 1'!$B$4:$B$11,_xlfn.CONCAT("&lt;=",A60))</f>
        <v>43021</v>
      </c>
      <c r="E60" s="11">
        <f>0.08*(A60-Таблица1[[#This Row],[Дата купона]])/365*100</f>
        <v>3.967123287671233</v>
      </c>
      <c r="F60">
        <f>-B60*(Таблица1[[#This Row],[CLOSE ]]+Таблица1[[#This Row],[НКД]])*$B$1/100</f>
        <v>-404879.06849315064</v>
      </c>
      <c r="G60">
        <f>SUM($B$4:B60)</f>
        <v>670</v>
      </c>
      <c r="H60" t="str">
        <f>IF((A60=Таблица1[[#This Row],[Дата купона]]),"ДА","НЕТ")</f>
        <v>НЕТ</v>
      </c>
      <c r="I60">
        <f>IF(Таблица1[[#This Row],[Выплата ДА или НЕТ]]="ДА",Таблица1[[#This Row],[Открытая позиция]]*39.89,0)</f>
        <v>0</v>
      </c>
      <c r="J60">
        <f>Таблица1[[#This Row],[Купонный доход]]+Таблица1[[#This Row],[Денежный поток]]</f>
        <v>-404879.06849315064</v>
      </c>
      <c r="K60">
        <f t="shared" si="0"/>
        <v>181</v>
      </c>
      <c r="L60">
        <f>Таблица1[[#This Row],[ПОТОК]]/($N$3+1)^(Таблица1[[#This Row],[№]]/365)</f>
        <v>-385884.60910793493</v>
      </c>
    </row>
    <row r="61" spans="1:12" x14ac:dyDescent="0.35">
      <c r="A61" s="1">
        <v>43203</v>
      </c>
      <c r="B61">
        <v>360</v>
      </c>
      <c r="C61">
        <f>VLOOKUP(A61,Таблица4[[&lt;DATE&gt;]:[&lt;CLOSE&gt;]],2,FALSE)</f>
        <v>102</v>
      </c>
      <c r="D61" s="1">
        <f>_xlfn.MAXIFS('Table 1'!$B$4:$B$11,'Table 1'!$B$4:$B$11,_xlfn.CONCAT("&lt;=",A61))</f>
        <v>43203</v>
      </c>
      <c r="E61" s="11">
        <f>0.08*(A61-Таблица1[[#This Row],[Дата купона]])/365*100</f>
        <v>0</v>
      </c>
      <c r="F61">
        <f>-B61*(Таблица1[[#This Row],[CLOSE ]]+Таблица1[[#This Row],[НКД]])*$B$1/100</f>
        <v>-367200</v>
      </c>
      <c r="G61">
        <f>SUM($B$4:B61)</f>
        <v>1030</v>
      </c>
      <c r="H61" t="str">
        <f>IF((A61=Таблица1[[#This Row],[Дата купона]]),"ДА","НЕТ")</f>
        <v>ДА</v>
      </c>
      <c r="I61">
        <f>IF(Таблица1[[#This Row],[Выплата ДА или НЕТ]]="ДА",Таблица1[[#This Row],[Открытая позиция]]*39.89,0)</f>
        <v>41086.699999999997</v>
      </c>
      <c r="J61">
        <f>Таблица1[[#This Row],[Купонный доход]]+Таблица1[[#This Row],[Денежный поток]]</f>
        <v>-326113.3</v>
      </c>
      <c r="K61">
        <f t="shared" si="0"/>
        <v>182</v>
      </c>
      <c r="L61">
        <f>Таблица1[[#This Row],[ПОТОК]]/($N$3+1)^(Таблица1[[#This Row],[№]]/365)</f>
        <v>-310731.54982832831</v>
      </c>
    </row>
    <row r="62" spans="1:12" x14ac:dyDescent="0.35">
      <c r="A62" s="1">
        <v>43213</v>
      </c>
      <c r="B62">
        <v>470</v>
      </c>
      <c r="C62">
        <f>VLOOKUP(A62,Таблица4[[&lt;DATE&gt;]:[&lt;CLOSE&gt;]],2,FALSE)</f>
        <v>102.5</v>
      </c>
      <c r="D62" s="1">
        <f>_xlfn.MAXIFS('Table 1'!$B$4:$B$11,'Table 1'!$B$4:$B$11,_xlfn.CONCAT("&lt;=",A62))</f>
        <v>43203</v>
      </c>
      <c r="E62" s="11">
        <f>0.08*(A62-Таблица1[[#This Row],[Дата купона]])/365*100</f>
        <v>0.21917808219178084</v>
      </c>
      <c r="F62">
        <f>-B62*(Таблица1[[#This Row],[CLOSE ]]+Таблица1[[#This Row],[НКД]])*$B$1/100</f>
        <v>-482780.1369863014</v>
      </c>
      <c r="G62">
        <f>SUM($B$4:B62)</f>
        <v>1500</v>
      </c>
      <c r="H62" t="str">
        <f>IF((A62=Таблица1[[#This Row],[Дата купона]]),"ДА","НЕТ")</f>
        <v>НЕТ</v>
      </c>
      <c r="I62">
        <f>IF(Таблица1[[#This Row],[Выплата ДА или НЕТ]]="ДА",Таблица1[[#This Row],[Открытая позиция]]*39.89,0)</f>
        <v>0</v>
      </c>
      <c r="J62">
        <f>Таблица1[[#This Row],[Купонный доход]]+Таблица1[[#This Row],[Денежный поток]]</f>
        <v>-482780.1369863014</v>
      </c>
      <c r="K62">
        <f t="shared" si="0"/>
        <v>192</v>
      </c>
      <c r="L62">
        <f>Таблица1[[#This Row],[ПОТОК]]/($N$3+1)^(Таблица1[[#This Row],[№]]/365)</f>
        <v>-458789.33393976063</v>
      </c>
    </row>
    <row r="63" spans="1:12" x14ac:dyDescent="0.35">
      <c r="A63" s="1">
        <v>43215</v>
      </c>
      <c r="B63">
        <v>60</v>
      </c>
      <c r="C63">
        <f>VLOOKUP(A63,Таблица4[[&lt;DATE&gt;]:[&lt;CLOSE&gt;]],2,FALSE)</f>
        <v>102.6</v>
      </c>
      <c r="D63" s="1">
        <f>_xlfn.MAXIFS('Table 1'!$B$4:$B$11,'Table 1'!$B$4:$B$11,_xlfn.CONCAT("&lt;=",A63))</f>
        <v>43203</v>
      </c>
      <c r="E63" s="11">
        <f>0.08*(A63-Таблица1[[#This Row],[Дата купона]])/365*100</f>
        <v>0.26301369863013702</v>
      </c>
      <c r="F63">
        <f>-B63*(Таблица1[[#This Row],[CLOSE ]]+Таблица1[[#This Row],[НКД]])*$B$1/100</f>
        <v>-61717.808219178078</v>
      </c>
      <c r="G63">
        <f>SUM($B$4:B63)</f>
        <v>1560</v>
      </c>
      <c r="H63" t="str">
        <f>IF((A63=Таблица1[[#This Row],[Дата купона]]),"ДА","НЕТ")</f>
        <v>НЕТ</v>
      </c>
      <c r="I63">
        <f>IF(Таблица1[[#This Row],[Выплата ДА или НЕТ]]="ДА",Таблица1[[#This Row],[Открытая позиция]]*39.89,0)</f>
        <v>0</v>
      </c>
      <c r="J63">
        <f>Таблица1[[#This Row],[Купонный доход]]+Таблица1[[#This Row],[Денежный поток]]</f>
        <v>-61717.808219178078</v>
      </c>
      <c r="K63">
        <f t="shared" si="0"/>
        <v>194</v>
      </c>
      <c r="L63">
        <f>Таблица1[[#This Row],[ПОТОК]]/($N$3+1)^(Таблица1[[#This Row],[№]]/365)</f>
        <v>-58619.732129419019</v>
      </c>
    </row>
    <row r="64" spans="1:12" x14ac:dyDescent="0.35">
      <c r="A64" s="1">
        <v>43220</v>
      </c>
      <c r="B64">
        <v>920</v>
      </c>
      <c r="C64">
        <f>VLOOKUP(A64,Таблица4[[&lt;DATE&gt;]:[&lt;CLOSE&gt;]],2,FALSE)</f>
        <v>103</v>
      </c>
      <c r="D64" s="1">
        <f>_xlfn.MAXIFS('Table 1'!$B$4:$B$11,'Table 1'!$B$4:$B$11,_xlfn.CONCAT("&lt;=",A64))</f>
        <v>43203</v>
      </c>
      <c r="E64" s="11">
        <f>0.08*(A64-Таблица1[[#This Row],[Дата купона]])/365*100</f>
        <v>0.37260273972602742</v>
      </c>
      <c r="F64">
        <f>-B64*(Таблица1[[#This Row],[CLOSE ]]+Таблица1[[#This Row],[НКД]])*$B$1/100</f>
        <v>-951027.94520547939</v>
      </c>
      <c r="G64">
        <f>SUM($B$4:B64)</f>
        <v>2480</v>
      </c>
      <c r="H64" t="str">
        <f>IF((A64=Таблица1[[#This Row],[Дата купона]]),"ДА","НЕТ")</f>
        <v>НЕТ</v>
      </c>
      <c r="I64">
        <f>IF(Таблица1[[#This Row],[Выплата ДА или НЕТ]]="ДА",Таблица1[[#This Row],[Открытая позиция]]*39.89,0)</f>
        <v>0</v>
      </c>
      <c r="J64">
        <f>Таблица1[[#This Row],[Купонный доход]]+Таблица1[[#This Row],[Денежный поток]]</f>
        <v>-951027.94520547939</v>
      </c>
      <c r="K64">
        <f t="shared" si="0"/>
        <v>199</v>
      </c>
      <c r="L64">
        <f>Таблица1[[#This Row],[ПОТОК]]/($N$3+1)^(Таблица1[[#This Row],[№]]/365)</f>
        <v>-902090.59095366474</v>
      </c>
    </row>
    <row r="65" spans="1:12" x14ac:dyDescent="0.35">
      <c r="A65" s="1">
        <v>43228</v>
      </c>
      <c r="B65">
        <v>-2130</v>
      </c>
      <c r="C65">
        <f>VLOOKUP(A65,Таблица4[[&lt;DATE&gt;]:[&lt;CLOSE&gt;]],2,FALSE)</f>
        <v>103.64</v>
      </c>
      <c r="D65" s="1">
        <f>_xlfn.MAXIFS('Table 1'!$B$4:$B$11,'Table 1'!$B$4:$B$11,_xlfn.CONCAT("&lt;=",A65))</f>
        <v>43203</v>
      </c>
      <c r="E65" s="11">
        <f>0.08*(A65-Таблица1[[#This Row],[Дата купона]])/365*100</f>
        <v>0.54794520547945202</v>
      </c>
      <c r="F65">
        <f>-B65*(Таблица1[[#This Row],[CLOSE ]]+Таблица1[[#This Row],[НКД]])*$B$1/100</f>
        <v>2219203.2328767125</v>
      </c>
      <c r="G65">
        <f>SUM($B$4:B65)</f>
        <v>350</v>
      </c>
      <c r="H65" t="str">
        <f>IF((A65=Таблица1[[#This Row],[Дата купона]]),"ДА","НЕТ")</f>
        <v>НЕТ</v>
      </c>
      <c r="I65">
        <f>IF(Таблица1[[#This Row],[Выплата ДА или НЕТ]]="ДА",Таблица1[[#This Row],[Открытая позиция]]*39.89,0)</f>
        <v>0</v>
      </c>
      <c r="J65">
        <f>Таблица1[[#This Row],[Купонный доход]]+Таблица1[[#This Row],[Денежный поток]]</f>
        <v>2219203.2328767125</v>
      </c>
      <c r="K65">
        <f t="shared" si="0"/>
        <v>207</v>
      </c>
      <c r="L65">
        <f>Таблица1[[#This Row],[ПОТОК]]/($N$3+1)^(Таблица1[[#This Row],[№]]/365)</f>
        <v>2100543.183035593</v>
      </c>
    </row>
    <row r="66" spans="1:12" x14ac:dyDescent="0.35">
      <c r="A66" s="1">
        <v>43230</v>
      </c>
      <c r="B66">
        <v>-310</v>
      </c>
      <c r="C66">
        <f>VLOOKUP(A66,Таблица4[[&lt;DATE&gt;]:[&lt;CLOSE&gt;]],2,FALSE)</f>
        <v>103.8</v>
      </c>
      <c r="D66" s="1">
        <f>_xlfn.MAXIFS('Table 1'!$B$4:$B$11,'Table 1'!$B$4:$B$11,_xlfn.CONCAT("&lt;=",A66))</f>
        <v>43203</v>
      </c>
      <c r="E66" s="11">
        <f>0.08*(A66-Таблица1[[#This Row],[Дата купона]])/365*100</f>
        <v>0.59178082191780834</v>
      </c>
      <c r="F66">
        <f>-B66*(Таблица1[[#This Row],[CLOSE ]]+Таблица1[[#This Row],[НКД]])*$B$1/100</f>
        <v>323614.52054794523</v>
      </c>
      <c r="G66">
        <f>SUM($B$4:B66)</f>
        <v>40</v>
      </c>
      <c r="H66" t="str">
        <f>IF((A66=Таблица1[[#This Row],[Дата купона]]),"ДА","НЕТ")</f>
        <v>НЕТ</v>
      </c>
      <c r="I66">
        <f>IF(Таблица1[[#This Row],[Выплата ДА или НЕТ]]="ДА",Таблица1[[#This Row],[Открытая позиция]]*39.89,0)</f>
        <v>0</v>
      </c>
      <c r="J66">
        <f>Таблица1[[#This Row],[Купонный доход]]+Таблица1[[#This Row],[Денежный поток]]</f>
        <v>323614.52054794523</v>
      </c>
      <c r="K66">
        <f t="shared" si="0"/>
        <v>209</v>
      </c>
      <c r="L66">
        <f>Таблица1[[#This Row],[ПОТОК]]/($N$3+1)^(Таблица1[[#This Row],[№]]/365)</f>
        <v>306148.37158928026</v>
      </c>
    </row>
    <row r="67" spans="1:12" x14ac:dyDescent="0.35">
      <c r="A67" s="1">
        <v>43231</v>
      </c>
      <c r="B67">
        <v>890</v>
      </c>
      <c r="C67">
        <f>VLOOKUP(A67,Таблица4[[&lt;DATE&gt;]:[&lt;CLOSE&gt;]],2,FALSE)</f>
        <v>103.29</v>
      </c>
      <c r="D67" s="1">
        <f>_xlfn.MAXIFS('Table 1'!$B$4:$B$11,'Table 1'!$B$4:$B$11,_xlfn.CONCAT("&lt;=",A67))</f>
        <v>43203</v>
      </c>
      <c r="E67" s="11">
        <f>0.08*(A67-Таблица1[[#This Row],[Дата купона]])/365*100</f>
        <v>0.61369863013698633</v>
      </c>
      <c r="F67">
        <f>-B67*(Таблица1[[#This Row],[CLOSE ]]+Таблица1[[#This Row],[НКД]])*$B$1/100</f>
        <v>-924742.91780821921</v>
      </c>
      <c r="G67">
        <f>SUM($B$4:B67)</f>
        <v>930</v>
      </c>
      <c r="H67" t="str">
        <f>IF((A67=Таблица1[[#This Row],[Дата купона]]),"ДА","НЕТ")</f>
        <v>НЕТ</v>
      </c>
      <c r="I67">
        <f>IF(Таблица1[[#This Row],[Выплата ДА или НЕТ]]="ДА",Таблица1[[#This Row],[Открытая позиция]]*39.89,0)</f>
        <v>0</v>
      </c>
      <c r="J67">
        <f>Таблица1[[#This Row],[Купонный доход]]+Таблица1[[#This Row],[Денежный поток]]</f>
        <v>-924742.91780821921</v>
      </c>
      <c r="K67">
        <f t="shared" si="0"/>
        <v>210</v>
      </c>
      <c r="L67">
        <f>Таблица1[[#This Row],[ПОТОК]]/($N$3+1)^(Таблица1[[#This Row],[№]]/365)</f>
        <v>-874600.4077391146</v>
      </c>
    </row>
    <row r="68" spans="1:12" x14ac:dyDescent="0.35">
      <c r="A68" s="1">
        <v>43234</v>
      </c>
      <c r="B68">
        <v>90</v>
      </c>
      <c r="C68">
        <f>VLOOKUP(A68,Таблица4[[&lt;DATE&gt;]:[&lt;CLOSE&gt;]],2,FALSE)</f>
        <v>103.04</v>
      </c>
      <c r="D68" s="1">
        <f>_xlfn.MAXIFS('Table 1'!$B$4:$B$11,'Table 1'!$B$4:$B$11,_xlfn.CONCAT("&lt;=",A68))</f>
        <v>43203</v>
      </c>
      <c r="E68" s="11">
        <f>0.08*(A68-Таблица1[[#This Row],[Дата купона]])/365*100</f>
        <v>0.67945205479452053</v>
      </c>
      <c r="F68">
        <f>-B68*(Таблица1[[#This Row],[CLOSE ]]+Таблица1[[#This Row],[НКД]])*$B$1/100</f>
        <v>-93347.506849315076</v>
      </c>
      <c r="G68">
        <f>SUM($B$4:B68)</f>
        <v>1020</v>
      </c>
      <c r="H68" t="str">
        <f>IF((A68=Таблица1[[#This Row],[Дата купона]]),"ДА","НЕТ")</f>
        <v>НЕТ</v>
      </c>
      <c r="I68">
        <f>IF(Таблица1[[#This Row],[Выплата ДА или НЕТ]]="ДА",Таблица1[[#This Row],[Открытая позиция]]*39.89,0)</f>
        <v>0</v>
      </c>
      <c r="J68">
        <f>Таблица1[[#This Row],[Купонный доход]]+Таблица1[[#This Row],[Денежный поток]]</f>
        <v>-93347.506849315076</v>
      </c>
      <c r="K68">
        <f t="shared" si="0"/>
        <v>213</v>
      </c>
      <c r="L68">
        <f>Таблица1[[#This Row],[ПОТОК]]/($N$3+1)^(Таблица1[[#This Row],[№]]/365)</f>
        <v>-88215.62358983414</v>
      </c>
    </row>
    <row r="69" spans="1:12" x14ac:dyDescent="0.35">
      <c r="A69" s="1">
        <v>43238</v>
      </c>
      <c r="B69">
        <v>-380</v>
      </c>
      <c r="C69">
        <f>VLOOKUP(A69,Таблица4[[&lt;DATE&gt;]:[&lt;CLOSE&gt;]],2,FALSE)</f>
        <v>103</v>
      </c>
      <c r="D69" s="1">
        <f>_xlfn.MAXIFS('Table 1'!$B$4:$B$11,'Table 1'!$B$4:$B$11,_xlfn.CONCAT("&lt;=",A69))</f>
        <v>43203</v>
      </c>
      <c r="E69" s="11">
        <f>0.08*(A69-Таблица1[[#This Row],[Дата купона]])/365*100</f>
        <v>0.76712328767123295</v>
      </c>
      <c r="F69">
        <f>-B69*(Таблица1[[#This Row],[CLOSE ]]+Таблица1[[#This Row],[НКД]])*$B$1/100</f>
        <v>394315.0684931507</v>
      </c>
      <c r="G69">
        <f>SUM($B$4:B69)</f>
        <v>640</v>
      </c>
      <c r="H69" t="str">
        <f>IF((A69=Таблица1[[#This Row],[Дата купона]]),"ДА","НЕТ")</f>
        <v>НЕТ</v>
      </c>
      <c r="I69">
        <f>IF(Таблица1[[#This Row],[Выплата ДА или НЕТ]]="ДА",Таблица1[[#This Row],[Открытая позиция]]*39.89,0)</f>
        <v>0</v>
      </c>
      <c r="J69">
        <f>Таблица1[[#This Row],[Купонный доход]]+Таблица1[[#This Row],[Денежный поток]]</f>
        <v>394315.0684931507</v>
      </c>
      <c r="K69">
        <f t="shared" ref="K69:K132" si="1">A69-$A$4</f>
        <v>217</v>
      </c>
      <c r="L69">
        <f>Таблица1[[#This Row],[ПОТОК]]/($N$3+1)^(Таблица1[[#This Row],[№]]/365)</f>
        <v>372241.67229729524</v>
      </c>
    </row>
    <row r="70" spans="1:12" x14ac:dyDescent="0.35">
      <c r="A70" s="1">
        <v>43242</v>
      </c>
      <c r="B70">
        <v>50</v>
      </c>
      <c r="C70">
        <f>VLOOKUP(A70,Таблица4[[&lt;DATE&gt;]:[&lt;CLOSE&gt;]],2,FALSE)</f>
        <v>102.75</v>
      </c>
      <c r="D70" s="1">
        <f>_xlfn.MAXIFS('Table 1'!$B$4:$B$11,'Table 1'!$B$4:$B$11,_xlfn.CONCAT("&lt;=",A70))</f>
        <v>43203</v>
      </c>
      <c r="E70" s="11">
        <f>0.08*(A70-Таблица1[[#This Row],[Дата купона]])/365*100</f>
        <v>0.85479452054794525</v>
      </c>
      <c r="F70">
        <f>-B70*(Таблица1[[#This Row],[CLOSE ]]+Таблица1[[#This Row],[НКД]])*$B$1/100</f>
        <v>-51802.397260273974</v>
      </c>
      <c r="G70">
        <f>SUM($B$4:B70)</f>
        <v>690</v>
      </c>
      <c r="H70" t="str">
        <f>IF((A70=Таблица1[[#This Row],[Дата купона]]),"ДА","НЕТ")</f>
        <v>НЕТ</v>
      </c>
      <c r="I70">
        <f>IF(Таблица1[[#This Row],[Выплата ДА или НЕТ]]="ДА",Таблица1[[#This Row],[Открытая позиция]]*39.89,0)</f>
        <v>0</v>
      </c>
      <c r="J70">
        <f>Таблица1[[#This Row],[Купонный доход]]+Таблица1[[#This Row],[Денежный поток]]</f>
        <v>-51802.397260273974</v>
      </c>
      <c r="K70">
        <f t="shared" si="1"/>
        <v>221</v>
      </c>
      <c r="L70">
        <f>Таблица1[[#This Row],[ПОТОК]]/($N$3+1)^(Таблица1[[#This Row],[№]]/365)</f>
        <v>-48850.645487611248</v>
      </c>
    </row>
    <row r="71" spans="1:12" x14ac:dyDescent="0.35">
      <c r="A71" s="1">
        <v>43244</v>
      </c>
      <c r="B71">
        <v>380</v>
      </c>
      <c r="C71">
        <f>VLOOKUP(A71,Таблица4[[&lt;DATE&gt;]:[&lt;CLOSE&gt;]],2,FALSE)</f>
        <v>102.53</v>
      </c>
      <c r="D71" s="1">
        <f>_xlfn.MAXIFS('Table 1'!$B$4:$B$11,'Table 1'!$B$4:$B$11,_xlfn.CONCAT("&lt;=",A71))</f>
        <v>43203</v>
      </c>
      <c r="E71" s="11">
        <f>0.08*(A71-Таблица1[[#This Row],[Дата купона]])/365*100</f>
        <v>0.89863013698630134</v>
      </c>
      <c r="F71">
        <f>-B71*(Таблица1[[#This Row],[CLOSE ]]+Таблица1[[#This Row],[НКД]])*$B$1/100</f>
        <v>-393028.79452054796</v>
      </c>
      <c r="G71">
        <f>SUM($B$4:B71)</f>
        <v>1070</v>
      </c>
      <c r="H71" t="str">
        <f>IF((A71=Таблица1[[#This Row],[Дата купона]]),"ДА","НЕТ")</f>
        <v>НЕТ</v>
      </c>
      <c r="I71">
        <f>IF(Таблица1[[#This Row],[Выплата ДА или НЕТ]]="ДА",Таблица1[[#This Row],[Открытая позиция]]*39.89,0)</f>
        <v>0</v>
      </c>
      <c r="J71">
        <f>Таблица1[[#This Row],[Купонный доход]]+Таблица1[[#This Row],[Денежный поток]]</f>
        <v>-393028.79452054796</v>
      </c>
      <c r="K71">
        <f t="shared" si="1"/>
        <v>223</v>
      </c>
      <c r="L71">
        <f>Таблица1[[#This Row],[ПОТОК]]/($N$3+1)^(Таблица1[[#This Row],[№]]/365)</f>
        <v>-370436.89365694841</v>
      </c>
    </row>
    <row r="72" spans="1:12" x14ac:dyDescent="0.35">
      <c r="A72" s="1">
        <v>43250</v>
      </c>
      <c r="B72">
        <v>-400</v>
      </c>
      <c r="C72">
        <f>VLOOKUP(A72,Таблица4[[&lt;DATE&gt;]:[&lt;CLOSE&gt;]],2,FALSE)</f>
        <v>102.77</v>
      </c>
      <c r="D72" s="1">
        <f>_xlfn.MAXIFS('Table 1'!$B$4:$B$11,'Table 1'!$B$4:$B$11,_xlfn.CONCAT("&lt;=",A72))</f>
        <v>43203</v>
      </c>
      <c r="E72" s="11">
        <f>0.08*(A72-Таблица1[[#This Row],[Дата купона]])/365*100</f>
        <v>1.0301369863013701</v>
      </c>
      <c r="F72">
        <f>-B72*(Таблица1[[#This Row],[CLOSE ]]+Таблица1[[#This Row],[НКД]])*$B$1/100</f>
        <v>415200.54794520547</v>
      </c>
      <c r="G72">
        <f>SUM($B$4:B72)</f>
        <v>670</v>
      </c>
      <c r="H72" t="str">
        <f>IF((A72=Таблица1[[#This Row],[Дата купона]]),"ДА","НЕТ")</f>
        <v>НЕТ</v>
      </c>
      <c r="I72">
        <f>IF(Таблица1[[#This Row],[Выплата ДА или НЕТ]]="ДА",Таблица1[[#This Row],[Открытая позиция]]*39.89,0)</f>
        <v>0</v>
      </c>
      <c r="J72">
        <f>Таблица1[[#This Row],[Купонный доход]]+Таблица1[[#This Row],[Денежный поток]]</f>
        <v>415200.54794520547</v>
      </c>
      <c r="K72">
        <f t="shared" si="1"/>
        <v>229</v>
      </c>
      <c r="L72">
        <f>Таблица1[[#This Row],[ПОТОК]]/($N$3+1)^(Таблица1[[#This Row],[№]]/365)</f>
        <v>390711.35214017617</v>
      </c>
    </row>
    <row r="73" spans="1:12" x14ac:dyDescent="0.35">
      <c r="A73" s="1">
        <v>43252</v>
      </c>
      <c r="B73">
        <v>-90</v>
      </c>
      <c r="C73">
        <f>VLOOKUP(A73,Таблица4[[&lt;DATE&gt;]:[&lt;CLOSE&gt;]],2,FALSE)</f>
        <v>102.94</v>
      </c>
      <c r="D73" s="1">
        <f>_xlfn.MAXIFS('Table 1'!$B$4:$B$11,'Table 1'!$B$4:$B$11,_xlfn.CONCAT("&lt;=",A73))</f>
        <v>43203</v>
      </c>
      <c r="E73" s="11">
        <f>0.08*(A73-Таблица1[[#This Row],[Дата купона]])/365*100</f>
        <v>1.0739726027397261</v>
      </c>
      <c r="F73">
        <f>-B73*(Таблица1[[#This Row],[CLOSE ]]+Таблица1[[#This Row],[НКД]])*$B$1/100</f>
        <v>93612.575342465745</v>
      </c>
      <c r="G73">
        <f>SUM($B$4:B73)</f>
        <v>580</v>
      </c>
      <c r="H73" t="str">
        <f>IF((A73=Таблица1[[#This Row],[Дата купона]]),"ДА","НЕТ")</f>
        <v>НЕТ</v>
      </c>
      <c r="I73">
        <f>IF(Таблица1[[#This Row],[Выплата ДА или НЕТ]]="ДА",Таблица1[[#This Row],[Открытая позиция]]*39.89,0)</f>
        <v>0</v>
      </c>
      <c r="J73">
        <f>Таблица1[[#This Row],[Купонный доход]]+Таблица1[[#This Row],[Денежный поток]]</f>
        <v>93612.575342465745</v>
      </c>
      <c r="K73">
        <f t="shared" si="1"/>
        <v>231</v>
      </c>
      <c r="L73">
        <f>Таблица1[[#This Row],[ПОТОК]]/($N$3+1)^(Таблица1[[#This Row],[№]]/365)</f>
        <v>88044.39647862743</v>
      </c>
    </row>
    <row r="74" spans="1:12" x14ac:dyDescent="0.35">
      <c r="A74" s="1">
        <v>43262</v>
      </c>
      <c r="B74">
        <v>-190</v>
      </c>
      <c r="C74">
        <f>VLOOKUP(A74,Таблица4[[&lt;DATE&gt;]:[&lt;CLOSE&gt;]],2,FALSE)</f>
        <v>102.6</v>
      </c>
      <c r="D74" s="1">
        <f>_xlfn.MAXIFS('Table 1'!$B$4:$B$11,'Table 1'!$B$4:$B$11,_xlfn.CONCAT("&lt;=",A74))</f>
        <v>43203</v>
      </c>
      <c r="E74" s="11">
        <f>0.08*(A74-Таблица1[[#This Row],[Дата купона]])/365*100</f>
        <v>1.2931506849315069</v>
      </c>
      <c r="F74">
        <f>-B74*(Таблица1[[#This Row],[CLOSE ]]+Таблица1[[#This Row],[НКД]])*$B$1/100</f>
        <v>197396.98630136982</v>
      </c>
      <c r="G74">
        <f>SUM($B$4:B74)</f>
        <v>390</v>
      </c>
      <c r="H74" t="str">
        <f>IF((A74=Таблица1[[#This Row],[Дата купона]]),"ДА","НЕТ")</f>
        <v>НЕТ</v>
      </c>
      <c r="I74">
        <f>IF(Таблица1[[#This Row],[Выплата ДА или НЕТ]]="ДА",Таблица1[[#This Row],[Открытая позиция]]*39.89,0)</f>
        <v>0</v>
      </c>
      <c r="J74">
        <f>Таблица1[[#This Row],[Купонный доход]]+Таблица1[[#This Row],[Денежный поток]]</f>
        <v>197396.98630136982</v>
      </c>
      <c r="K74">
        <f t="shared" si="1"/>
        <v>241</v>
      </c>
      <c r="L74">
        <f>Таблица1[[#This Row],[ПОТОК]]/($N$3+1)^(Таблица1[[#This Row],[№]]/365)</f>
        <v>185163.39060977779</v>
      </c>
    </row>
    <row r="75" spans="1:12" x14ac:dyDescent="0.35">
      <c r="A75" s="1">
        <v>43266</v>
      </c>
      <c r="B75">
        <v>450</v>
      </c>
      <c r="C75">
        <f>VLOOKUP(A75,Таблица4[[&lt;DATE&gt;]:[&lt;CLOSE&gt;]],2,FALSE)</f>
        <v>102.79</v>
      </c>
      <c r="D75" s="1">
        <f>_xlfn.MAXIFS('Table 1'!$B$4:$B$11,'Table 1'!$B$4:$B$11,_xlfn.CONCAT("&lt;=",A75))</f>
        <v>43203</v>
      </c>
      <c r="E75" s="11">
        <f>0.08*(A75-Таблица1[[#This Row],[Дата купона]])/365*100</f>
        <v>1.3808219178082191</v>
      </c>
      <c r="F75">
        <f>-B75*(Таблица1[[#This Row],[CLOSE ]]+Таблица1[[#This Row],[НКД]])*$B$1/100</f>
        <v>-468768.69863013702</v>
      </c>
      <c r="G75">
        <f>SUM($B$4:B75)</f>
        <v>840</v>
      </c>
      <c r="H75" t="str">
        <f>IF((A75=Таблица1[[#This Row],[Дата купона]]),"ДА","НЕТ")</f>
        <v>НЕТ</v>
      </c>
      <c r="I75">
        <f>IF(Таблица1[[#This Row],[Выплата ДА или НЕТ]]="ДА",Таблица1[[#This Row],[Открытая позиция]]*39.89,0)</f>
        <v>0</v>
      </c>
      <c r="J75">
        <f>Таблица1[[#This Row],[Купонный доход]]+Таблица1[[#This Row],[Денежный поток]]</f>
        <v>-468768.69863013702</v>
      </c>
      <c r="K75">
        <f t="shared" si="1"/>
        <v>245</v>
      </c>
      <c r="L75">
        <f>Таблица1[[#This Row],[ПОТОК]]/($N$3+1)^(Таблица1[[#This Row],[№]]/365)</f>
        <v>-439250.27598990884</v>
      </c>
    </row>
    <row r="76" spans="1:12" x14ac:dyDescent="0.35">
      <c r="A76" s="1">
        <v>43269</v>
      </c>
      <c r="B76">
        <v>310</v>
      </c>
      <c r="C76">
        <f>VLOOKUP(A76,Таблица4[[&lt;DATE&gt;]:[&lt;CLOSE&gt;]],2,FALSE)</f>
        <v>102.61</v>
      </c>
      <c r="D76" s="1">
        <f>_xlfn.MAXIFS('Table 1'!$B$4:$B$11,'Table 1'!$B$4:$B$11,_xlfn.CONCAT("&lt;=",A76))</f>
        <v>43203</v>
      </c>
      <c r="E76" s="11">
        <f>0.08*(A76-Таблица1[[#This Row],[Дата купона]])/365*100</f>
        <v>1.4465753424657535</v>
      </c>
      <c r="F76">
        <f>-B76*(Таблица1[[#This Row],[CLOSE ]]+Таблица1[[#This Row],[НКД]])*$B$1/100</f>
        <v>-322575.38356164383</v>
      </c>
      <c r="G76">
        <f>SUM($B$4:B76)</f>
        <v>1150</v>
      </c>
      <c r="H76" t="str">
        <f>IF((A76=Таблица1[[#This Row],[Дата купона]]),"ДА","НЕТ")</f>
        <v>НЕТ</v>
      </c>
      <c r="I76">
        <f>IF(Таблица1[[#This Row],[Выплата ДА или НЕТ]]="ДА",Таблица1[[#This Row],[Открытая позиция]]*39.89,0)</f>
        <v>0</v>
      </c>
      <c r="J76">
        <f>Таблица1[[#This Row],[Купонный доход]]+Таблица1[[#This Row],[Денежный поток]]</f>
        <v>-322575.38356164383</v>
      </c>
      <c r="K76">
        <f t="shared" si="1"/>
        <v>248</v>
      </c>
      <c r="L76">
        <f>Таблица1[[#This Row],[ПОТОК]]/($N$3+1)^(Таблица1[[#This Row],[№]]/365)</f>
        <v>-302022.14284269372</v>
      </c>
    </row>
    <row r="77" spans="1:12" x14ac:dyDescent="0.35">
      <c r="A77" s="1">
        <v>43270</v>
      </c>
      <c r="B77">
        <v>-1010</v>
      </c>
      <c r="C77">
        <f>VLOOKUP(A77,Таблица4[[&lt;DATE&gt;]:[&lt;CLOSE&gt;]],2,FALSE)</f>
        <v>102.7</v>
      </c>
      <c r="D77" s="1">
        <f>_xlfn.MAXIFS('Table 1'!$B$4:$B$11,'Table 1'!$B$4:$B$11,_xlfn.CONCAT("&lt;=",A77))</f>
        <v>43203</v>
      </c>
      <c r="E77" s="11">
        <f>0.08*(A77-Таблица1[[#This Row],[Дата купона]])/365*100</f>
        <v>1.4684931506849317</v>
      </c>
      <c r="F77">
        <f>-B77*(Таблица1[[#This Row],[CLOSE ]]+Таблица1[[#This Row],[НКД]])*$B$1/100</f>
        <v>1052101.780821918</v>
      </c>
      <c r="G77">
        <f>SUM($B$4:B77)</f>
        <v>140</v>
      </c>
      <c r="H77" t="str">
        <f>IF((A77=Таблица1[[#This Row],[Дата купона]]),"ДА","НЕТ")</f>
        <v>НЕТ</v>
      </c>
      <c r="I77">
        <f>IF(Таблица1[[#This Row],[Выплата ДА или НЕТ]]="ДА",Таблица1[[#This Row],[Открытая позиция]]*39.89,0)</f>
        <v>0</v>
      </c>
      <c r="J77">
        <f>Таблица1[[#This Row],[Купонный доход]]+Таблица1[[#This Row],[Денежный поток]]</f>
        <v>1052101.780821918</v>
      </c>
      <c r="K77">
        <f t="shared" si="1"/>
        <v>249</v>
      </c>
      <c r="L77">
        <f>Таблица1[[#This Row],[ПОТОК]]/($N$3+1)^(Таблица1[[#This Row],[№]]/365)</f>
        <v>984804.50319970818</v>
      </c>
    </row>
    <row r="78" spans="1:12" x14ac:dyDescent="0.35">
      <c r="A78" s="1">
        <v>43273</v>
      </c>
      <c r="B78">
        <v>1000</v>
      </c>
      <c r="C78">
        <f>VLOOKUP(A78,Таблица4[[&lt;DATE&gt;]:[&lt;CLOSE&gt;]],2,FALSE)</f>
        <v>102.43</v>
      </c>
      <c r="D78" s="1">
        <f>_xlfn.MAXIFS('Table 1'!$B$4:$B$11,'Table 1'!$B$4:$B$11,_xlfn.CONCAT("&lt;=",A78))</f>
        <v>43203</v>
      </c>
      <c r="E78" s="11">
        <f>0.08*(A78-Таблица1[[#This Row],[Дата купона]])/365*100</f>
        <v>1.5342465753424659</v>
      </c>
      <c r="F78" s="14">
        <f>-B78*(Таблица1[[#This Row],[CLOSE ]]+Таблица1[[#This Row],[НКД]])*$B$1/100</f>
        <v>-1039642.4657534248</v>
      </c>
      <c r="G78">
        <f>SUM($B$4:B78)</f>
        <v>1140</v>
      </c>
      <c r="H78" t="str">
        <f>IF((A78=Таблица1[[#This Row],[Дата купона]]),"ДА","НЕТ")</f>
        <v>НЕТ</v>
      </c>
      <c r="I78">
        <f>IF(Таблица1[[#This Row],[Выплата ДА или НЕТ]]="ДА",Таблица1[[#This Row],[Открытая позиция]]*39.89,0)</f>
        <v>0</v>
      </c>
      <c r="J78">
        <f>Таблица1[[#This Row],[Купонный доход]]+Таблица1[[#This Row],[Денежный поток]]</f>
        <v>-1039642.4657534248</v>
      </c>
      <c r="K78">
        <f t="shared" si="1"/>
        <v>252</v>
      </c>
      <c r="L78">
        <f>Таблица1[[#This Row],[ПОТОК]]/($N$3+1)^(Таблица1[[#This Row],[№]]/365)</f>
        <v>-972367.43219007377</v>
      </c>
    </row>
    <row r="79" spans="1:12" x14ac:dyDescent="0.35">
      <c r="A79" s="1">
        <v>43276</v>
      </c>
      <c r="B79">
        <v>-170</v>
      </c>
      <c r="C79">
        <f>VLOOKUP(A79,Таблица4[[&lt;DATE&gt;]:[&lt;CLOSE&gt;]],2,FALSE)</f>
        <v>101.26</v>
      </c>
      <c r="D79" s="1">
        <f>_xlfn.MAXIFS('Table 1'!$B$4:$B$11,'Table 1'!$B$4:$B$11,_xlfn.CONCAT("&lt;=",A79))</f>
        <v>43203</v>
      </c>
      <c r="E79" s="11">
        <f>0.08*(A79-Таблица1[[#This Row],[Дата купона]])/365*100</f>
        <v>1.6</v>
      </c>
      <c r="F79">
        <f>-B79*(Таблица1[[#This Row],[CLOSE ]]+Таблица1[[#This Row],[НКД]])*$B$1/100</f>
        <v>174862</v>
      </c>
      <c r="G79">
        <f>SUM($B$4:B79)</f>
        <v>970</v>
      </c>
      <c r="H79" t="str">
        <f>IF((A79=Таблица1[[#This Row],[Дата купона]]),"ДА","НЕТ")</f>
        <v>НЕТ</v>
      </c>
      <c r="I79">
        <f>IF(Таблица1[[#This Row],[Выплата ДА или НЕТ]]="ДА",Таблица1[[#This Row],[Открытая позиция]]*39.89,0)</f>
        <v>0</v>
      </c>
      <c r="J79">
        <f>Таблица1[[#This Row],[Купонный доход]]+Таблица1[[#This Row],[Денежный поток]]</f>
        <v>174862</v>
      </c>
      <c r="K79">
        <f t="shared" si="1"/>
        <v>255</v>
      </c>
      <c r="L79">
        <f>Таблица1[[#This Row],[ПОТОК]]/($N$3+1)^(Таблица1[[#This Row],[№]]/365)</f>
        <v>163416.52041851444</v>
      </c>
    </row>
    <row r="80" spans="1:12" x14ac:dyDescent="0.35">
      <c r="A80" s="1">
        <v>43280</v>
      </c>
      <c r="B80">
        <v>-410</v>
      </c>
      <c r="C80">
        <f>VLOOKUP(A80,Таблица4[[&lt;DATE&gt;]:[&lt;CLOSE&gt;]],2,FALSE)</f>
        <v>101.9</v>
      </c>
      <c r="D80" s="1">
        <f>_xlfn.MAXIFS('Table 1'!$B$4:$B$11,'Table 1'!$B$4:$B$11,_xlfn.CONCAT("&lt;=",A80))</f>
        <v>43203</v>
      </c>
      <c r="E80" s="11">
        <f>0.08*(A80-Таблица1[[#This Row],[Дата купона]])/365*100</f>
        <v>1.6876712328767123</v>
      </c>
      <c r="F80">
        <f>-B80*(Таблица1[[#This Row],[CLOSE ]]+Таблица1[[#This Row],[НКД]])*$B$1/100</f>
        <v>424709.45205479453</v>
      </c>
      <c r="G80">
        <f>SUM($B$4:B80)</f>
        <v>560</v>
      </c>
      <c r="H80" t="str">
        <f>IF((A80=Таблица1[[#This Row],[Дата купона]]),"ДА","НЕТ")</f>
        <v>НЕТ</v>
      </c>
      <c r="I80">
        <f>IF(Таблица1[[#This Row],[Выплата ДА или НЕТ]]="ДА",Таблица1[[#This Row],[Открытая позиция]]*39.89,0)</f>
        <v>0</v>
      </c>
      <c r="J80">
        <f>Таблица1[[#This Row],[Купонный доход]]+Таблица1[[#This Row],[Денежный поток]]</f>
        <v>424709.45205479453</v>
      </c>
      <c r="K80">
        <f t="shared" si="1"/>
        <v>259</v>
      </c>
      <c r="L80">
        <f>Таблица1[[#This Row],[ПОТОК]]/($N$3+1)^(Таблица1[[#This Row],[№]]/365)</f>
        <v>396489.1211895055</v>
      </c>
    </row>
    <row r="81" spans="1:12" x14ac:dyDescent="0.35">
      <c r="A81" s="1">
        <v>43283</v>
      </c>
      <c r="B81">
        <v>-380</v>
      </c>
      <c r="C81">
        <f>VLOOKUP(A81,Таблица4[[&lt;DATE&gt;]:[&lt;CLOSE&gt;]],2,FALSE)</f>
        <v>101.99</v>
      </c>
      <c r="D81" s="1">
        <f>_xlfn.MAXIFS('Table 1'!$B$4:$B$11,'Table 1'!$B$4:$B$11,_xlfn.CONCAT("&lt;=",A81))</f>
        <v>43203</v>
      </c>
      <c r="E81" s="11">
        <f>0.08*(A81-Таблица1[[#This Row],[Дата купона]])/365*100</f>
        <v>1.7534246575342467</v>
      </c>
      <c r="F81">
        <f>-B81*(Таблица1[[#This Row],[CLOSE ]]+Таблица1[[#This Row],[НКД]])*$B$1/100</f>
        <v>394225.01369863009</v>
      </c>
      <c r="G81">
        <f>SUM($B$4:B81)</f>
        <v>180</v>
      </c>
      <c r="H81" t="str">
        <f>IF((A81=Таблица1[[#This Row],[Дата купона]]),"ДА","НЕТ")</f>
        <v>НЕТ</v>
      </c>
      <c r="I81">
        <f>IF(Таблица1[[#This Row],[Выплата ДА или НЕТ]]="ДА",Таблица1[[#This Row],[Открытая позиция]]*39.89,0)</f>
        <v>0</v>
      </c>
      <c r="J81">
        <f>Таблица1[[#This Row],[Купонный доход]]+Таблица1[[#This Row],[Денежный поток]]</f>
        <v>394225.01369863009</v>
      </c>
      <c r="K81">
        <f t="shared" si="1"/>
        <v>262</v>
      </c>
      <c r="L81">
        <f>Таблица1[[#This Row],[ПОТОК]]/($N$3+1)^(Таблица1[[#This Row],[№]]/365)</f>
        <v>367737.27192085923</v>
      </c>
    </row>
    <row r="82" spans="1:12" x14ac:dyDescent="0.35">
      <c r="A82" s="1">
        <v>43287</v>
      </c>
      <c r="B82">
        <v>440</v>
      </c>
      <c r="C82">
        <f>VLOOKUP(A82,Таблица4[[&lt;DATE&gt;]:[&lt;CLOSE&gt;]],2,FALSE)</f>
        <v>102.2</v>
      </c>
      <c r="D82" s="1">
        <f>_xlfn.MAXIFS('Table 1'!$B$4:$B$11,'Table 1'!$B$4:$B$11,_xlfn.CONCAT("&lt;=",A82))</f>
        <v>43203</v>
      </c>
      <c r="E82" s="11">
        <f>0.08*(A82-Таблица1[[#This Row],[Дата купона]])/365*100</f>
        <v>1.8410958904109587</v>
      </c>
      <c r="F82">
        <f>-B82*(Таблица1[[#This Row],[CLOSE ]]+Таблица1[[#This Row],[НКД]])*$B$1/100</f>
        <v>-457780.82191780821</v>
      </c>
      <c r="G82">
        <f>SUM($B$4:B82)</f>
        <v>620</v>
      </c>
      <c r="H82" t="str">
        <f>IF((A82=Таблица1[[#This Row],[Дата купона]]),"ДА","НЕТ")</f>
        <v>НЕТ</v>
      </c>
      <c r="I82">
        <f>IF(Таблица1[[#This Row],[Выплата ДА или НЕТ]]="ДА",Таблица1[[#This Row],[Открытая позиция]]*39.89,0)</f>
        <v>0</v>
      </c>
      <c r="J82">
        <f>Таблица1[[#This Row],[Купонный доход]]+Таблица1[[#This Row],[Денежный поток]]</f>
        <v>-457780.82191780821</v>
      </c>
      <c r="K82">
        <f t="shared" si="1"/>
        <v>266</v>
      </c>
      <c r="L82">
        <f>Таблица1[[#This Row],[ПОТОК]]/($N$3+1)^(Таблица1[[#This Row],[№]]/365)</f>
        <v>-426569.59753825678</v>
      </c>
    </row>
    <row r="83" spans="1:12" x14ac:dyDescent="0.35">
      <c r="A83" s="1">
        <v>43294</v>
      </c>
      <c r="B83">
        <v>90</v>
      </c>
      <c r="C83">
        <f>VLOOKUP(A83,Таблица4[[&lt;DATE&gt;]:[&lt;CLOSE&gt;]],2,FALSE)</f>
        <v>101.97</v>
      </c>
      <c r="D83" s="1">
        <f>_xlfn.MAXIFS('Table 1'!$B$4:$B$11,'Table 1'!$B$4:$B$11,_xlfn.CONCAT("&lt;=",A83))</f>
        <v>43203</v>
      </c>
      <c r="E83" s="11">
        <f>0.08*(A83-Таблица1[[#This Row],[Дата купона]])/365*100</f>
        <v>1.9945205479452055</v>
      </c>
      <c r="F83">
        <f>-B83*(Таблица1[[#This Row],[CLOSE ]]+Таблица1[[#This Row],[НКД]])*$B$1/100</f>
        <v>-93568.068493150684</v>
      </c>
      <c r="G83">
        <f>SUM($B$4:B83)</f>
        <v>710</v>
      </c>
      <c r="H83" t="str">
        <f>IF((A83=Таблица1[[#This Row],[Дата купона]]),"ДА","НЕТ")</f>
        <v>НЕТ</v>
      </c>
      <c r="I83">
        <f>IF(Таблица1[[#This Row],[Выплата ДА или НЕТ]]="ДА",Таблица1[[#This Row],[Открытая позиция]]*39.89,0)</f>
        <v>0</v>
      </c>
      <c r="J83">
        <f>Таблица1[[#This Row],[Купонный доход]]+Таблица1[[#This Row],[Денежный поток]]</f>
        <v>-93568.068493150684</v>
      </c>
      <c r="K83">
        <f t="shared" si="1"/>
        <v>273</v>
      </c>
      <c r="L83">
        <f>Таблица1[[#This Row],[ПОТОК]]/($N$3+1)^(Таблица1[[#This Row],[№]]/365)</f>
        <v>-87026.781932623926</v>
      </c>
    </row>
    <row r="84" spans="1:12" x14ac:dyDescent="0.35">
      <c r="A84" s="1">
        <v>43299</v>
      </c>
      <c r="B84">
        <v>170</v>
      </c>
      <c r="C84">
        <f>VLOOKUP(A84,Таблица4[[&lt;DATE&gt;]:[&lt;CLOSE&gt;]],2,FALSE)</f>
        <v>101.73</v>
      </c>
      <c r="D84" s="1">
        <f>_xlfn.MAXIFS('Table 1'!$B$4:$B$11,'Table 1'!$B$4:$B$11,_xlfn.CONCAT("&lt;=",A84))</f>
        <v>43203</v>
      </c>
      <c r="E84" s="11">
        <f>0.08*(A84-Таблица1[[#This Row],[Дата купона]])/365*100</f>
        <v>2.1041095890410961</v>
      </c>
      <c r="F84">
        <f>-B84*(Таблица1[[#This Row],[CLOSE ]]+Таблица1[[#This Row],[НКД]])*$B$1/100</f>
        <v>-176517.98630136988</v>
      </c>
      <c r="G84">
        <f>SUM($B$4:B84)</f>
        <v>880</v>
      </c>
      <c r="H84" t="str">
        <f>IF((A84=Таблица1[[#This Row],[Дата купона]]),"ДА","НЕТ")</f>
        <v>НЕТ</v>
      </c>
      <c r="I84">
        <f>IF(Таблица1[[#This Row],[Выплата ДА или НЕТ]]="ДА",Таблица1[[#This Row],[Открытая позиция]]*39.89,0)</f>
        <v>0</v>
      </c>
      <c r="J84">
        <f>Таблица1[[#This Row],[Купонный доход]]+Таблица1[[#This Row],[Денежный поток]]</f>
        <v>-176517.98630136988</v>
      </c>
      <c r="K84">
        <f t="shared" si="1"/>
        <v>278</v>
      </c>
      <c r="L84">
        <f>Таблица1[[#This Row],[ПОТОК]]/($N$3+1)^(Таблица1[[#This Row],[№]]/365)</f>
        <v>-163959.94500902382</v>
      </c>
    </row>
    <row r="85" spans="1:12" x14ac:dyDescent="0.35">
      <c r="A85" s="1">
        <v>43307</v>
      </c>
      <c r="B85">
        <v>-600</v>
      </c>
      <c r="C85">
        <f>VLOOKUP(A85,Таблица4[[&lt;DATE&gt;]:[&lt;CLOSE&gt;]],2,FALSE)</f>
        <v>101.64</v>
      </c>
      <c r="D85" s="1">
        <f>_xlfn.MAXIFS('Table 1'!$B$4:$B$11,'Table 1'!$B$4:$B$11,_xlfn.CONCAT("&lt;=",A85))</f>
        <v>43203</v>
      </c>
      <c r="E85" s="11">
        <f>0.08*(A85-Таблица1[[#This Row],[Дата купона]])/365*100</f>
        <v>2.2794520547945205</v>
      </c>
      <c r="F85">
        <f>-B85*(Таблица1[[#This Row],[CLOSE ]]+Таблица1[[#This Row],[НКД]])*$B$1/100</f>
        <v>623516.71232876705</v>
      </c>
      <c r="G85">
        <f>SUM($B$4:B85)</f>
        <v>280</v>
      </c>
      <c r="H85" t="str">
        <f>IF((A85=Таблица1[[#This Row],[Дата купона]]),"ДА","НЕТ")</f>
        <v>НЕТ</v>
      </c>
      <c r="I85">
        <f>IF(Таблица1[[#This Row],[Выплата ДА или НЕТ]]="ДА",Таблица1[[#This Row],[Открытая позиция]]*39.89,0)</f>
        <v>0</v>
      </c>
      <c r="J85">
        <f>Таблица1[[#This Row],[Купонный доход]]+Таблица1[[#This Row],[Денежный поток]]</f>
        <v>623516.71232876705</v>
      </c>
      <c r="K85">
        <f t="shared" si="1"/>
        <v>286</v>
      </c>
      <c r="L85">
        <f>Таблица1[[#This Row],[ПОТОК]]/($N$3+1)^(Таблица1[[#This Row],[№]]/365)</f>
        <v>577929.09824115771</v>
      </c>
    </row>
    <row r="86" spans="1:12" x14ac:dyDescent="0.35">
      <c r="A86" s="1">
        <v>43308</v>
      </c>
      <c r="B86">
        <v>610</v>
      </c>
      <c r="C86">
        <f>VLOOKUP(A86,Таблица4[[&lt;DATE&gt;]:[&lt;CLOSE&gt;]],2,FALSE)</f>
        <v>101.5</v>
      </c>
      <c r="D86" s="1">
        <f>_xlfn.MAXIFS('Table 1'!$B$4:$B$11,'Table 1'!$B$4:$B$11,_xlfn.CONCAT("&lt;=",A86))</f>
        <v>43203</v>
      </c>
      <c r="E86" s="11">
        <f>0.08*(A86-Таблица1[[#This Row],[Дата купона]])/365*100</f>
        <v>2.3013698630136985</v>
      </c>
      <c r="F86">
        <f>-B86*(Таблица1[[#This Row],[CLOSE ]]+Таблица1[[#This Row],[НКД]])*$B$1/100</f>
        <v>-633188.35616438359</v>
      </c>
      <c r="G86">
        <f>SUM($B$4:B86)</f>
        <v>890</v>
      </c>
      <c r="H86" t="str">
        <f>IF((A86=Таблица1[[#This Row],[Дата купона]]),"ДА","НЕТ")</f>
        <v>НЕТ</v>
      </c>
      <c r="I86">
        <f>IF(Таблица1[[#This Row],[Выплата ДА или НЕТ]]="ДА",Таблица1[[#This Row],[Открытая позиция]]*39.89,0)</f>
        <v>0</v>
      </c>
      <c r="J86">
        <f>Таблица1[[#This Row],[Купонный доход]]+Таблица1[[#This Row],[Денежный поток]]</f>
        <v>-633188.35616438359</v>
      </c>
      <c r="K86">
        <f t="shared" si="1"/>
        <v>287</v>
      </c>
      <c r="L86">
        <f>Таблица1[[#This Row],[ПОТОК]]/($N$3+1)^(Таблица1[[#This Row],[№]]/365)</f>
        <v>-586737.83053070866</v>
      </c>
    </row>
    <row r="87" spans="1:12" x14ac:dyDescent="0.35">
      <c r="A87" s="1">
        <v>43311</v>
      </c>
      <c r="B87">
        <v>-10</v>
      </c>
      <c r="C87">
        <f>VLOOKUP(A87,Таблица4[[&lt;DATE&gt;]:[&lt;CLOSE&gt;]],2,FALSE)</f>
        <v>101.65</v>
      </c>
      <c r="D87" s="1">
        <f>_xlfn.MAXIFS('Table 1'!$B$4:$B$11,'Table 1'!$B$4:$B$11,_xlfn.CONCAT("&lt;=",A87))</f>
        <v>43203</v>
      </c>
      <c r="E87" s="11">
        <f>0.08*(A87-Таблица1[[#This Row],[Дата купона]])/365*100</f>
        <v>2.3671232876712334</v>
      </c>
      <c r="F87">
        <f>-B87*(Таблица1[[#This Row],[CLOSE ]]+Таблица1[[#This Row],[НКД]])*$B$1/100</f>
        <v>10401.712328767124</v>
      </c>
      <c r="G87">
        <f>SUM($B$4:B87)</f>
        <v>880</v>
      </c>
      <c r="H87" t="str">
        <f>IF((A87=Таблица1[[#This Row],[Дата купона]]),"ДА","НЕТ")</f>
        <v>НЕТ</v>
      </c>
      <c r="I87">
        <f>IF(Таблица1[[#This Row],[Выплата ДА или НЕТ]]="ДА",Таблица1[[#This Row],[Открытая позиция]]*39.89,0)</f>
        <v>0</v>
      </c>
      <c r="J87">
        <f>Таблица1[[#This Row],[Купонный доход]]+Таблица1[[#This Row],[Денежный поток]]</f>
        <v>10401.712328767124</v>
      </c>
      <c r="K87">
        <f t="shared" si="1"/>
        <v>290</v>
      </c>
      <c r="L87">
        <f>Таблица1[[#This Row],[ПОТОК]]/($N$3+1)^(Таблица1[[#This Row],[№]]/365)</f>
        <v>9630.9722875079478</v>
      </c>
    </row>
    <row r="88" spans="1:12" x14ac:dyDescent="0.35">
      <c r="A88" s="1">
        <v>43313</v>
      </c>
      <c r="B88">
        <v>900</v>
      </c>
      <c r="C88">
        <f>VLOOKUP(A88,Таблица4[[&lt;DATE&gt;]:[&lt;CLOSE&gt;]],2,FALSE)</f>
        <v>101.7</v>
      </c>
      <c r="D88" s="1">
        <f>_xlfn.MAXIFS('Table 1'!$B$4:$B$11,'Table 1'!$B$4:$B$11,_xlfn.CONCAT("&lt;=",A88))</f>
        <v>43203</v>
      </c>
      <c r="E88" s="11">
        <f>0.08*(A88-Таблица1[[#This Row],[Дата купона]])/365*100</f>
        <v>2.4109589041095889</v>
      </c>
      <c r="F88">
        <f>-B88*(Таблица1[[#This Row],[CLOSE ]]+Таблица1[[#This Row],[НКД]])*$B$1/100</f>
        <v>-936998.63013698638</v>
      </c>
      <c r="G88">
        <f>SUM($B$4:B88)</f>
        <v>1780</v>
      </c>
      <c r="H88" t="str">
        <f>IF((A88=Таблица1[[#This Row],[Дата купона]]),"ДА","НЕТ")</f>
        <v>НЕТ</v>
      </c>
      <c r="I88">
        <f>IF(Таблица1[[#This Row],[Выплата ДА или НЕТ]]="ДА",Таблица1[[#This Row],[Открытая позиция]]*39.89,0)</f>
        <v>0</v>
      </c>
      <c r="J88">
        <f>Таблица1[[#This Row],[Купонный доход]]+Таблица1[[#This Row],[Денежный поток]]</f>
        <v>-936998.63013698638</v>
      </c>
      <c r="K88">
        <f t="shared" si="1"/>
        <v>292</v>
      </c>
      <c r="L88">
        <f>Таблица1[[#This Row],[ПОТОК]]/($N$3+1)^(Таблица1[[#This Row],[№]]/365)</f>
        <v>-867108.94484034227</v>
      </c>
    </row>
    <row r="89" spans="1:12" x14ac:dyDescent="0.35">
      <c r="A89" s="1">
        <v>43314</v>
      </c>
      <c r="B89">
        <v>-680</v>
      </c>
      <c r="C89">
        <f>VLOOKUP(A89,Таблица4[[&lt;DATE&gt;]:[&lt;CLOSE&gt;]],2,FALSE)</f>
        <v>101.8</v>
      </c>
      <c r="D89" s="1">
        <f>_xlfn.MAXIFS('Table 1'!$B$4:$B$11,'Table 1'!$B$4:$B$11,_xlfn.CONCAT("&lt;=",A89))</f>
        <v>43203</v>
      </c>
      <c r="E89" s="11">
        <f>0.08*(A89-Таблица1[[#This Row],[Дата купона]])/365*100</f>
        <v>2.4328767123287673</v>
      </c>
      <c r="F89">
        <f>-B89*(Таблица1[[#This Row],[CLOSE ]]+Таблица1[[#This Row],[НКД]])*$B$1/100</f>
        <v>708783.56164383562</v>
      </c>
      <c r="G89">
        <f>SUM($B$4:B89)</f>
        <v>1100</v>
      </c>
      <c r="H89" t="str">
        <f>IF((A89=Таблица1[[#This Row],[Дата купона]]),"ДА","НЕТ")</f>
        <v>НЕТ</v>
      </c>
      <c r="I89">
        <f>IF(Таблица1[[#This Row],[Выплата ДА или НЕТ]]="ДА",Таблица1[[#This Row],[Открытая позиция]]*39.89,0)</f>
        <v>0</v>
      </c>
      <c r="J89">
        <f>Таблица1[[#This Row],[Купонный доход]]+Таблица1[[#This Row],[Денежный поток]]</f>
        <v>708783.56164383562</v>
      </c>
      <c r="K89">
        <f t="shared" si="1"/>
        <v>293</v>
      </c>
      <c r="L89">
        <f>Таблица1[[#This Row],[ПОТОК]]/($N$3+1)^(Таблица1[[#This Row],[№]]/365)</f>
        <v>655742.08153311524</v>
      </c>
    </row>
    <row r="90" spans="1:12" x14ac:dyDescent="0.35">
      <c r="A90" s="1">
        <v>43315</v>
      </c>
      <c r="B90">
        <v>-910</v>
      </c>
      <c r="C90">
        <f>VLOOKUP(A90,Таблица4[[&lt;DATE&gt;]:[&lt;CLOSE&gt;]],2,FALSE)</f>
        <v>102.15</v>
      </c>
      <c r="D90" s="1">
        <f>_xlfn.MAXIFS('Table 1'!$B$4:$B$11,'Table 1'!$B$4:$B$11,_xlfn.CONCAT("&lt;=",A90))</f>
        <v>43203</v>
      </c>
      <c r="E90" s="11">
        <f>0.08*(A90-Таблица1[[#This Row],[Дата купона]])/365*100</f>
        <v>2.4547945205479453</v>
      </c>
      <c r="F90">
        <f>-B90*(Таблица1[[#This Row],[CLOSE ]]+Таблица1[[#This Row],[НКД]])*$B$1/100</f>
        <v>951903.63013698638</v>
      </c>
      <c r="G90">
        <f>SUM($B$4:B90)</f>
        <v>190</v>
      </c>
      <c r="H90" t="str">
        <f>IF((A90=Таблица1[[#This Row],[Дата купона]]),"ДА","НЕТ")</f>
        <v>НЕТ</v>
      </c>
      <c r="I90">
        <f>IF(Таблица1[[#This Row],[Выплата ДА или НЕТ]]="ДА",Таблица1[[#This Row],[Открытая позиция]]*39.89,0)</f>
        <v>0</v>
      </c>
      <c r="J90">
        <f>Таблица1[[#This Row],[Купонный доход]]+Таблица1[[#This Row],[Денежный поток]]</f>
        <v>951903.63013698638</v>
      </c>
      <c r="K90">
        <f t="shared" si="1"/>
        <v>294</v>
      </c>
      <c r="L90">
        <f>Таблица1[[#This Row],[ПОТОК]]/($N$3+1)^(Таблица1[[#This Row],[№]]/365)</f>
        <v>880434.61567786371</v>
      </c>
    </row>
    <row r="91" spans="1:12" x14ac:dyDescent="0.35">
      <c r="A91" s="1">
        <v>43318</v>
      </c>
      <c r="B91">
        <v>60</v>
      </c>
      <c r="C91">
        <f>VLOOKUP(A91,Таблица4[[&lt;DATE&gt;]:[&lt;CLOSE&gt;]],2,FALSE)</f>
        <v>101.35</v>
      </c>
      <c r="D91" s="1">
        <f>_xlfn.MAXIFS('Table 1'!$B$4:$B$11,'Table 1'!$B$4:$B$11,_xlfn.CONCAT("&lt;=",A91))</f>
        <v>43203</v>
      </c>
      <c r="E91" s="11">
        <f>0.08*(A91-Таблица1[[#This Row],[Дата купона]])/365*100</f>
        <v>2.5205479452054798</v>
      </c>
      <c r="F91">
        <f>-B91*(Таблица1[[#This Row],[CLOSE ]]+Таблица1[[#This Row],[НКД]])*$B$1/100</f>
        <v>-62322.328767123276</v>
      </c>
      <c r="G91">
        <f>SUM($B$4:B91)</f>
        <v>250</v>
      </c>
      <c r="H91" t="str">
        <f>IF((A91=Таблица1[[#This Row],[Дата купона]]),"ДА","НЕТ")</f>
        <v>НЕТ</v>
      </c>
      <c r="I91">
        <f>IF(Таблица1[[#This Row],[Выплата ДА или НЕТ]]="ДА",Таблица1[[#This Row],[Открытая позиция]]*39.89,0)</f>
        <v>0</v>
      </c>
      <c r="J91">
        <f>Таблица1[[#This Row],[Купонный доход]]+Таблица1[[#This Row],[Денежный поток]]</f>
        <v>-62322.328767123276</v>
      </c>
      <c r="K91">
        <f t="shared" si="1"/>
        <v>297</v>
      </c>
      <c r="L91">
        <f>Таблица1[[#This Row],[ПОТОК]]/($N$3+1)^(Таблица1[[#This Row],[№]]/365)</f>
        <v>-57597.273148797423</v>
      </c>
    </row>
    <row r="92" spans="1:12" x14ac:dyDescent="0.35">
      <c r="A92" s="1">
        <v>43319</v>
      </c>
      <c r="B92">
        <v>-160</v>
      </c>
      <c r="C92">
        <f>VLOOKUP(A92,Таблица4[[&lt;DATE&gt;]:[&lt;CLOSE&gt;]],2,FALSE)</f>
        <v>101.15</v>
      </c>
      <c r="D92" s="1">
        <f>_xlfn.MAXIFS('Table 1'!$B$4:$B$11,'Table 1'!$B$4:$B$11,_xlfn.CONCAT("&lt;=",A92))</f>
        <v>43203</v>
      </c>
      <c r="E92" s="11">
        <f>0.08*(A92-Таблица1[[#This Row],[Дата купона]])/365*100</f>
        <v>2.5424657534246573</v>
      </c>
      <c r="F92">
        <f>-B92*(Таблица1[[#This Row],[CLOSE ]]+Таблица1[[#This Row],[НКД]])*$B$1/100</f>
        <v>165907.94520547945</v>
      </c>
      <c r="G92">
        <f>SUM($B$4:B92)</f>
        <v>90</v>
      </c>
      <c r="H92" t="str">
        <f>IF((A92=Таблица1[[#This Row],[Дата купона]]),"ДА","НЕТ")</f>
        <v>НЕТ</v>
      </c>
      <c r="I92">
        <f>IF(Таблица1[[#This Row],[Выплата ДА или НЕТ]]="ДА",Таблица1[[#This Row],[Открытая позиция]]*39.89,0)</f>
        <v>0</v>
      </c>
      <c r="J92">
        <f>Таблица1[[#This Row],[Купонный доход]]+Таблица1[[#This Row],[Денежный поток]]</f>
        <v>165907.94520547945</v>
      </c>
      <c r="K92">
        <f t="shared" si="1"/>
        <v>298</v>
      </c>
      <c r="L92">
        <f>Таблица1[[#This Row],[ПОТОК]]/($N$3+1)^(Таблица1[[#This Row],[№]]/365)</f>
        <v>153288.70044650754</v>
      </c>
    </row>
    <row r="93" spans="1:12" x14ac:dyDescent="0.35">
      <c r="A93" s="1">
        <v>43322</v>
      </c>
      <c r="B93">
        <v>530</v>
      </c>
      <c r="C93">
        <f>VLOOKUP(A93,Таблица4[[&lt;DATE&gt;]:[&lt;CLOSE&gt;]],2,FALSE)</f>
        <v>100.49</v>
      </c>
      <c r="D93" s="1">
        <f>_xlfn.MAXIFS('Table 1'!$B$4:$B$11,'Table 1'!$B$4:$B$11,_xlfn.CONCAT("&lt;=",A93))</f>
        <v>43203</v>
      </c>
      <c r="E93" s="11">
        <f>0.08*(A93-Таблица1[[#This Row],[Дата купона]])/365*100</f>
        <v>2.6082191780821917</v>
      </c>
      <c r="F93">
        <f>-B93*(Таблица1[[#This Row],[CLOSE ]]+Таблица1[[#This Row],[НКД]])*$B$1/100</f>
        <v>-546420.56164383562</v>
      </c>
      <c r="G93">
        <f>SUM($B$4:B93)</f>
        <v>620</v>
      </c>
      <c r="H93" t="str">
        <f>IF((A93=Таблица1[[#This Row],[Дата купона]]),"ДА","НЕТ")</f>
        <v>НЕТ</v>
      </c>
      <c r="I93">
        <f>IF(Таблица1[[#This Row],[Выплата ДА или НЕТ]]="ДА",Таблица1[[#This Row],[Открытая позиция]]*39.89,0)</f>
        <v>0</v>
      </c>
      <c r="J93">
        <f>Таблица1[[#This Row],[Купонный доход]]+Таблица1[[#This Row],[Денежный поток]]</f>
        <v>-546420.56164383562</v>
      </c>
      <c r="K93">
        <f t="shared" si="1"/>
        <v>301</v>
      </c>
      <c r="L93">
        <f>Таблица1[[#This Row],[ПОТОК]]/($N$3+1)^(Таблица1[[#This Row],[№]]/365)</f>
        <v>-504456.9559589281</v>
      </c>
    </row>
    <row r="94" spans="1:12" x14ac:dyDescent="0.35">
      <c r="A94" s="1">
        <v>43326</v>
      </c>
      <c r="B94">
        <v>610</v>
      </c>
      <c r="C94">
        <f>VLOOKUP(A94,Таблица4[[&lt;DATE&gt;]:[&lt;CLOSE&gt;]],2,FALSE)</f>
        <v>100.21</v>
      </c>
      <c r="D94" s="1">
        <f>_xlfn.MAXIFS('Table 1'!$B$4:$B$11,'Table 1'!$B$4:$B$11,_xlfn.CONCAT("&lt;=",A94))</f>
        <v>43203</v>
      </c>
      <c r="E94" s="11">
        <f>0.08*(A94-Таблица1[[#This Row],[Дата купона]])/365*100</f>
        <v>2.6958904109589041</v>
      </c>
      <c r="F94">
        <f>-B94*(Таблица1[[#This Row],[CLOSE ]]+Таблица1[[#This Row],[НКД]])*$B$1/100</f>
        <v>-627725.93150684936</v>
      </c>
      <c r="G94">
        <f>SUM($B$4:B94)</f>
        <v>1230</v>
      </c>
      <c r="H94" t="str">
        <f>IF((A94=Таблица1[[#This Row],[Дата купона]]),"ДА","НЕТ")</f>
        <v>НЕТ</v>
      </c>
      <c r="I94">
        <f>IF(Таблица1[[#This Row],[Выплата ДА или НЕТ]]="ДА",Таблица1[[#This Row],[Открытая позиция]]*39.89,0)</f>
        <v>0</v>
      </c>
      <c r="J94">
        <f>Таблица1[[#This Row],[Купонный доход]]+Таблица1[[#This Row],[Денежный поток]]</f>
        <v>-627725.93150684936</v>
      </c>
      <c r="K94">
        <f t="shared" si="1"/>
        <v>305</v>
      </c>
      <c r="L94">
        <f>Таблица1[[#This Row],[ПОТОК]]/($N$3+1)^(Таблица1[[#This Row],[№]]/365)</f>
        <v>-578903.24372587621</v>
      </c>
    </row>
    <row r="95" spans="1:12" x14ac:dyDescent="0.35">
      <c r="A95" s="1">
        <v>43327</v>
      </c>
      <c r="B95">
        <v>-1070</v>
      </c>
      <c r="C95">
        <f>VLOOKUP(A95,Таблица4[[&lt;DATE&gt;]:[&lt;CLOSE&gt;]],2,FALSE)</f>
        <v>100.5</v>
      </c>
      <c r="D95" s="1">
        <f>_xlfn.MAXIFS('Table 1'!$B$4:$B$11,'Table 1'!$B$4:$B$11,_xlfn.CONCAT("&lt;=",A95))</f>
        <v>43203</v>
      </c>
      <c r="E95" s="11">
        <f>0.08*(A95-Таблица1[[#This Row],[Дата купона]])/365*100</f>
        <v>2.7178082191780821</v>
      </c>
      <c r="F95">
        <f>-B95*(Таблица1[[#This Row],[CLOSE ]]+Таблица1[[#This Row],[НКД]])*$B$1/100</f>
        <v>1104430.5479452054</v>
      </c>
      <c r="G95">
        <f>SUM($B$4:B95)</f>
        <v>160</v>
      </c>
      <c r="H95" t="str">
        <f>IF((A95=Таблица1[[#This Row],[Дата купона]]),"ДА","НЕТ")</f>
        <v>НЕТ</v>
      </c>
      <c r="I95">
        <f>IF(Таблица1[[#This Row],[Выплата ДА или НЕТ]]="ДА",Таблица1[[#This Row],[Открытая позиция]]*39.89,0)</f>
        <v>0</v>
      </c>
      <c r="J95">
        <f>Таблица1[[#This Row],[Купонный доход]]+Таблица1[[#This Row],[Денежный поток]]</f>
        <v>1104430.5479452054</v>
      </c>
      <c r="K95">
        <f t="shared" si="1"/>
        <v>306</v>
      </c>
      <c r="L95">
        <f>Таблица1[[#This Row],[ПОТОК]]/($N$3+1)^(Таблица1[[#This Row],[№]]/365)</f>
        <v>1018260.8153324575</v>
      </c>
    </row>
    <row r="96" spans="1:12" x14ac:dyDescent="0.35">
      <c r="A96" s="1">
        <v>43328</v>
      </c>
      <c r="B96">
        <v>190</v>
      </c>
      <c r="C96">
        <f>VLOOKUP(A96,Таблица4[[&lt;DATE&gt;]:[&lt;CLOSE&gt;]],2,FALSE)</f>
        <v>100.41</v>
      </c>
      <c r="D96" s="1">
        <f>_xlfn.MAXIFS('Table 1'!$B$4:$B$11,'Table 1'!$B$4:$B$11,_xlfn.CONCAT("&lt;=",A96))</f>
        <v>43203</v>
      </c>
      <c r="E96" s="11">
        <f>0.08*(A96-Таблица1[[#This Row],[Дата купона]])/365*100</f>
        <v>2.7397260273972601</v>
      </c>
      <c r="F96">
        <f>-B96*(Таблица1[[#This Row],[CLOSE ]]+Таблица1[[#This Row],[НКД]])*$B$1/100</f>
        <v>-195984.47945205477</v>
      </c>
      <c r="G96">
        <f>SUM($B$4:B96)</f>
        <v>350</v>
      </c>
      <c r="H96" t="str">
        <f>IF((A96=Таблица1[[#This Row],[Дата купона]]),"ДА","НЕТ")</f>
        <v>НЕТ</v>
      </c>
      <c r="I96">
        <f>IF(Таблица1[[#This Row],[Выплата ДА или НЕТ]]="ДА",Таблица1[[#This Row],[Открытая позиция]]*39.89,0)</f>
        <v>0</v>
      </c>
      <c r="J96">
        <f>Таблица1[[#This Row],[Купонный доход]]+Таблица1[[#This Row],[Денежный поток]]</f>
        <v>-195984.47945205477</v>
      </c>
      <c r="K96">
        <f t="shared" si="1"/>
        <v>307</v>
      </c>
      <c r="L96">
        <f>Таблица1[[#This Row],[ПОТОК]]/($N$3+1)^(Таблица1[[#This Row],[№]]/365)</f>
        <v>-180645.4423049544</v>
      </c>
    </row>
    <row r="97" spans="1:12" x14ac:dyDescent="0.35">
      <c r="A97" s="1">
        <v>43329</v>
      </c>
      <c r="B97">
        <v>1150</v>
      </c>
      <c r="C97">
        <f>VLOOKUP(A97,Таблица4[[&lt;DATE&gt;]:[&lt;CLOSE&gt;]],2,FALSE)</f>
        <v>100.44</v>
      </c>
      <c r="D97" s="1">
        <f>_xlfn.MAXIFS('Table 1'!$B$4:$B$11,'Table 1'!$B$4:$B$11,_xlfn.CONCAT("&lt;=",A97))</f>
        <v>43203</v>
      </c>
      <c r="E97" s="11">
        <f>0.08*(A97-Таблица1[[#This Row],[Дата купона]])/365*100</f>
        <v>2.7616438356164381</v>
      </c>
      <c r="F97">
        <f>-B97*(Таблица1[[#This Row],[CLOSE ]]+Таблица1[[#This Row],[НКД]])*$B$1/100</f>
        <v>-1186818.9041095891</v>
      </c>
      <c r="G97">
        <f>SUM($B$4:B97)</f>
        <v>1500</v>
      </c>
      <c r="H97" t="str">
        <f>IF((A97=Таблица1[[#This Row],[Дата купона]]),"ДА","НЕТ")</f>
        <v>НЕТ</v>
      </c>
      <c r="I97">
        <f>IF(Таблица1[[#This Row],[Выплата ДА или НЕТ]]="ДА",Таблица1[[#This Row],[Открытая позиция]]*39.89,0)</f>
        <v>0</v>
      </c>
      <c r="J97">
        <f>Таблица1[[#This Row],[Купонный доход]]+Таблица1[[#This Row],[Денежный поток]]</f>
        <v>-1186818.9041095891</v>
      </c>
      <c r="K97">
        <f t="shared" si="1"/>
        <v>308</v>
      </c>
      <c r="L97">
        <f>Таблица1[[#This Row],[ПОТОК]]/($N$3+1)^(Таблица1[[#This Row],[№]]/365)</f>
        <v>-1093640.266988822</v>
      </c>
    </row>
    <row r="98" spans="1:12" x14ac:dyDescent="0.35">
      <c r="A98" s="1">
        <v>43332</v>
      </c>
      <c r="B98">
        <v>-1320</v>
      </c>
      <c r="C98">
        <f>VLOOKUP(A98,Таблица4[[&lt;DATE&gt;]:[&lt;CLOSE&gt;]],2,FALSE)</f>
        <v>100.45</v>
      </c>
      <c r="D98" s="1">
        <f>_xlfn.MAXIFS('Table 1'!$B$4:$B$11,'Table 1'!$B$4:$B$11,_xlfn.CONCAT("&lt;=",A98))</f>
        <v>43203</v>
      </c>
      <c r="E98" s="11">
        <f>0.08*(A98-Таблица1[[#This Row],[Дата купона]])/365*100</f>
        <v>2.8273972602739725</v>
      </c>
      <c r="F98">
        <f>-B98*(Таблица1[[#This Row],[CLOSE ]]+Таблица1[[#This Row],[НКД]])*$B$1/100</f>
        <v>1363261.6438356163</v>
      </c>
      <c r="G98">
        <f>SUM($B$4:B98)</f>
        <v>180</v>
      </c>
      <c r="H98" t="str">
        <f>IF((A98=Таблица1[[#This Row],[Дата купона]]),"ДА","НЕТ")</f>
        <v>НЕТ</v>
      </c>
      <c r="I98">
        <f>IF(Таблица1[[#This Row],[Выплата ДА или НЕТ]]="ДА",Таблица1[[#This Row],[Открытая позиция]]*39.89,0)</f>
        <v>0</v>
      </c>
      <c r="J98">
        <f>Таблица1[[#This Row],[Купонный доход]]+Таблица1[[#This Row],[Денежный поток]]</f>
        <v>1363261.6438356163</v>
      </c>
      <c r="K98">
        <f t="shared" si="1"/>
        <v>311</v>
      </c>
      <c r="L98">
        <f>Таблица1[[#This Row],[ПОТОК]]/($N$3+1)^(Таблица1[[#This Row],[№]]/365)</f>
        <v>1255230.1909853271</v>
      </c>
    </row>
    <row r="99" spans="1:12" x14ac:dyDescent="0.35">
      <c r="A99" s="1">
        <v>43333</v>
      </c>
      <c r="B99">
        <v>340</v>
      </c>
      <c r="C99">
        <f>VLOOKUP(A99,Таблица4[[&lt;DATE&gt;]:[&lt;CLOSE&gt;]],2,FALSE)</f>
        <v>100.39</v>
      </c>
      <c r="D99" s="1">
        <f>_xlfn.MAXIFS('Table 1'!$B$4:$B$11,'Table 1'!$B$4:$B$11,_xlfn.CONCAT("&lt;=",A99))</f>
        <v>43203</v>
      </c>
      <c r="E99" s="11">
        <f>0.08*(A99-Таблица1[[#This Row],[Дата купона]])/365*100</f>
        <v>2.849315068493151</v>
      </c>
      <c r="F99">
        <f>-B99*(Таблица1[[#This Row],[CLOSE ]]+Таблица1[[#This Row],[НКД]])*$B$1/100</f>
        <v>-351013.67123287672</v>
      </c>
      <c r="G99">
        <f>SUM($B$4:B99)</f>
        <v>520</v>
      </c>
      <c r="H99" t="str">
        <f>IF((A99=Таблица1[[#This Row],[Дата купона]]),"ДА","НЕТ")</f>
        <v>НЕТ</v>
      </c>
      <c r="I99">
        <f>IF(Таблица1[[#This Row],[Выплата ДА или НЕТ]]="ДА",Таблица1[[#This Row],[Открытая позиция]]*39.89,0)</f>
        <v>0</v>
      </c>
      <c r="J99">
        <f>Таблица1[[#This Row],[Купонный доход]]+Таблица1[[#This Row],[Денежный поток]]</f>
        <v>-351013.67123287672</v>
      </c>
      <c r="K99">
        <f t="shared" si="1"/>
        <v>312</v>
      </c>
      <c r="L99">
        <f>Таблица1[[#This Row],[ПОТОК]]/($N$3+1)^(Таблица1[[#This Row],[№]]/365)</f>
        <v>-323111.86066017632</v>
      </c>
    </row>
    <row r="100" spans="1:12" x14ac:dyDescent="0.35">
      <c r="A100" s="1">
        <v>43334</v>
      </c>
      <c r="B100">
        <v>-490</v>
      </c>
      <c r="C100">
        <f>VLOOKUP(A100,Таблица4[[&lt;DATE&gt;]:[&lt;CLOSE&gt;]],2,FALSE)</f>
        <v>100.2</v>
      </c>
      <c r="D100" s="1">
        <f>_xlfn.MAXIFS('Table 1'!$B$4:$B$11,'Table 1'!$B$4:$B$11,_xlfn.CONCAT("&lt;=",A100))</f>
        <v>43203</v>
      </c>
      <c r="E100" s="11">
        <f>0.08*(A100-Таблица1[[#This Row],[Дата купона]])/365*100</f>
        <v>2.8712328767123285</v>
      </c>
      <c r="F100">
        <f>-B100*(Таблица1[[#This Row],[CLOSE ]]+Таблица1[[#This Row],[НКД]])*$B$1/100</f>
        <v>505049.0410958904</v>
      </c>
      <c r="G100">
        <f>SUM($B$4:B100)</f>
        <v>30</v>
      </c>
      <c r="H100" t="str">
        <f>IF((A100=Таблица1[[#This Row],[Дата купона]]),"ДА","НЕТ")</f>
        <v>НЕТ</v>
      </c>
      <c r="I100">
        <f>IF(Таблица1[[#This Row],[Выплата ДА или НЕТ]]="ДА",Таблица1[[#This Row],[Открытая позиция]]*39.89,0)</f>
        <v>0</v>
      </c>
      <c r="J100">
        <f>Таблица1[[#This Row],[Купонный доход]]+Таблица1[[#This Row],[Денежный поток]]</f>
        <v>505049.0410958904</v>
      </c>
      <c r="K100">
        <f t="shared" si="1"/>
        <v>313</v>
      </c>
      <c r="L100">
        <f>Таблица1[[#This Row],[ПОТОК]]/($N$3+1)^(Таблица1[[#This Row],[№]]/365)</f>
        <v>464779.67440289853</v>
      </c>
    </row>
    <row r="101" spans="1:12" x14ac:dyDescent="0.35">
      <c r="A101" s="1">
        <v>43340</v>
      </c>
      <c r="B101">
        <v>310</v>
      </c>
      <c r="C101">
        <f>VLOOKUP(A101,Таблица4[[&lt;DATE&gt;]:[&lt;CLOSE&gt;]],2,FALSE)</f>
        <v>100.34</v>
      </c>
      <c r="D101" s="1">
        <f>_xlfn.MAXIFS('Table 1'!$B$4:$B$11,'Table 1'!$B$4:$B$11,_xlfn.CONCAT("&lt;=",A101))</f>
        <v>43203</v>
      </c>
      <c r="E101" s="11">
        <f>0.08*(A101-Таблица1[[#This Row],[Дата купона]])/365*100</f>
        <v>3.0027397260273974</v>
      </c>
      <c r="F101">
        <f>-B101*(Таблица1[[#This Row],[CLOSE ]]+Таблица1[[#This Row],[НКД]])*$B$1/100</f>
        <v>-320362.49315068498</v>
      </c>
      <c r="G101">
        <f>SUM($B$4:B101)</f>
        <v>340</v>
      </c>
      <c r="H101" t="str">
        <f>IF((A101=Таблица1[[#This Row],[Дата купона]]),"ДА","НЕТ")</f>
        <v>НЕТ</v>
      </c>
      <c r="I101">
        <f>IF(Таблица1[[#This Row],[Выплата ДА или НЕТ]]="ДА",Таблица1[[#This Row],[Открытая позиция]]*39.89,0)</f>
        <v>0</v>
      </c>
      <c r="J101">
        <f>Таблица1[[#This Row],[Купонный доход]]+Таблица1[[#This Row],[Денежный поток]]</f>
        <v>-320362.49315068498</v>
      </c>
      <c r="K101">
        <f t="shared" si="1"/>
        <v>319</v>
      </c>
      <c r="L101">
        <f>Таблица1[[#This Row],[ПОТОК]]/($N$3+1)^(Таблица1[[#This Row],[№]]/365)</f>
        <v>-294349.62629477395</v>
      </c>
    </row>
    <row r="102" spans="1:12" x14ac:dyDescent="0.35">
      <c r="A102" s="1">
        <v>43341</v>
      </c>
      <c r="B102">
        <v>110</v>
      </c>
      <c r="C102">
        <f>VLOOKUP(A102,Таблица4[[&lt;DATE&gt;]:[&lt;CLOSE&gt;]],2,FALSE)</f>
        <v>100.05</v>
      </c>
      <c r="D102" s="1">
        <f>_xlfn.MAXIFS('Table 1'!$B$4:$B$11,'Table 1'!$B$4:$B$11,_xlfn.CONCAT("&lt;=",A102))</f>
        <v>43203</v>
      </c>
      <c r="E102" s="11">
        <f>0.08*(A102-Таблица1[[#This Row],[Дата купона]])/365*100</f>
        <v>3.0246575342465754</v>
      </c>
      <c r="F102">
        <f>-B102*(Таблица1[[#This Row],[CLOSE ]]+Таблица1[[#This Row],[НКД]])*$B$1/100</f>
        <v>-113382.12328767123</v>
      </c>
      <c r="G102">
        <f>SUM($B$4:B102)</f>
        <v>450</v>
      </c>
      <c r="H102" t="str">
        <f>IF((A102=Таблица1[[#This Row],[Дата купона]]),"ДА","НЕТ")</f>
        <v>НЕТ</v>
      </c>
      <c r="I102">
        <f>IF(Таблица1[[#This Row],[Выплата ДА или НЕТ]]="ДА",Таблица1[[#This Row],[Открытая позиция]]*39.89,0)</f>
        <v>0</v>
      </c>
      <c r="J102">
        <f>Таблица1[[#This Row],[Купонный доход]]+Таблица1[[#This Row],[Денежный поток]]</f>
        <v>-113382.12328767123</v>
      </c>
      <c r="K102">
        <f t="shared" si="1"/>
        <v>320</v>
      </c>
      <c r="L102">
        <f>Таблица1[[#This Row],[ПОТОК]]/($N$3+1)^(Таблица1[[#This Row],[№]]/365)</f>
        <v>-104148.0439213596</v>
      </c>
    </row>
    <row r="103" spans="1:12" x14ac:dyDescent="0.35">
      <c r="A103" s="1">
        <v>43343</v>
      </c>
      <c r="B103">
        <v>-300</v>
      </c>
      <c r="C103">
        <f>VLOOKUP(A103,Таблица4[[&lt;DATE&gt;]:[&lt;CLOSE&gt;]],2,FALSE)</f>
        <v>100.1</v>
      </c>
      <c r="D103" s="1">
        <f>_xlfn.MAXIFS('Table 1'!$B$4:$B$11,'Table 1'!$B$4:$B$11,_xlfn.CONCAT("&lt;=",A103))</f>
        <v>43203</v>
      </c>
      <c r="E103" s="11">
        <f>0.08*(A103-Таблица1[[#This Row],[Дата купона]])/365*100</f>
        <v>3.0684931506849318</v>
      </c>
      <c r="F103">
        <f>-B103*(Таблица1[[#This Row],[CLOSE ]]+Таблица1[[#This Row],[НКД]])*$B$1/100</f>
        <v>309505.47945205477</v>
      </c>
      <c r="G103">
        <f>SUM($B$4:B103)</f>
        <v>150</v>
      </c>
      <c r="H103" t="str">
        <f>IF((A103=Таблица1[[#This Row],[Дата купона]]),"ДА","НЕТ")</f>
        <v>НЕТ</v>
      </c>
      <c r="I103">
        <f>IF(Таблица1[[#This Row],[Выплата ДА или НЕТ]]="ДА",Таблица1[[#This Row],[Открытая позиция]]*39.89,0)</f>
        <v>0</v>
      </c>
      <c r="J103">
        <f>Таблица1[[#This Row],[Купонный доход]]+Таблица1[[#This Row],[Денежный поток]]</f>
        <v>309505.47945205477</v>
      </c>
      <c r="K103">
        <f t="shared" si="1"/>
        <v>322</v>
      </c>
      <c r="L103">
        <f>Таблица1[[#This Row],[ПОТОК]]/($N$3+1)^(Таблица1[[#This Row],[№]]/365)</f>
        <v>284147.79472488677</v>
      </c>
    </row>
    <row r="104" spans="1:12" x14ac:dyDescent="0.35">
      <c r="A104" s="1">
        <v>43346</v>
      </c>
      <c r="B104">
        <v>700</v>
      </c>
      <c r="C104">
        <f>VLOOKUP(A104,Таблица4[[&lt;DATE&gt;]:[&lt;CLOSE&gt;]],2,FALSE)</f>
        <v>100.38</v>
      </c>
      <c r="D104" s="1">
        <f>_xlfn.MAXIFS('Table 1'!$B$4:$B$11,'Table 1'!$B$4:$B$11,_xlfn.CONCAT("&lt;=",A104))</f>
        <v>43203</v>
      </c>
      <c r="E104" s="11">
        <f>0.08*(A104-Таблица1[[#This Row],[Дата купона]])/365*100</f>
        <v>3.1342465753424658</v>
      </c>
      <c r="F104">
        <f>-B104*(Таблица1[[#This Row],[CLOSE ]]+Таблица1[[#This Row],[НКД]])*$B$1/100</f>
        <v>-724599.72602739709</v>
      </c>
      <c r="G104">
        <f>SUM($B$4:B104)</f>
        <v>850</v>
      </c>
      <c r="H104" t="str">
        <f>IF((A104=Таблица1[[#This Row],[Дата купона]]),"ДА","НЕТ")</f>
        <v>НЕТ</v>
      </c>
      <c r="I104">
        <f>IF(Таблица1[[#This Row],[Выплата ДА или НЕТ]]="ДА",Таблица1[[#This Row],[Открытая позиция]]*39.89,0)</f>
        <v>0</v>
      </c>
      <c r="J104">
        <f>Таблица1[[#This Row],[Купонный доход]]+Таблица1[[#This Row],[Денежный поток]]</f>
        <v>-724599.72602739709</v>
      </c>
      <c r="K104">
        <f t="shared" si="1"/>
        <v>325</v>
      </c>
      <c r="L104">
        <f>Таблица1[[#This Row],[ПОТОК]]/($N$3+1)^(Таблица1[[#This Row],[№]]/365)</f>
        <v>-664703.9153383394</v>
      </c>
    </row>
    <row r="105" spans="1:12" x14ac:dyDescent="0.35">
      <c r="A105" s="1">
        <v>43347</v>
      </c>
      <c r="B105">
        <v>-580</v>
      </c>
      <c r="C105">
        <f>VLOOKUP(A105,Таблица4[[&lt;DATE&gt;]:[&lt;CLOSE&gt;]],2,FALSE)</f>
        <v>100.4</v>
      </c>
      <c r="D105" s="1">
        <f>_xlfn.MAXIFS('Table 1'!$B$4:$B$11,'Table 1'!$B$4:$B$11,_xlfn.CONCAT("&lt;=",A105))</f>
        <v>43203</v>
      </c>
      <c r="E105" s="11">
        <f>0.08*(A105-Таблица1[[#This Row],[Дата купона]])/365*100</f>
        <v>3.1561643835616437</v>
      </c>
      <c r="F105">
        <f>-B105*(Таблица1[[#This Row],[CLOSE ]]+Таблица1[[#This Row],[НКД]])*$B$1/100</f>
        <v>600625.75342465763</v>
      </c>
      <c r="G105">
        <f>SUM($B$4:B105)</f>
        <v>270</v>
      </c>
      <c r="H105" t="str">
        <f>IF((A105=Таблица1[[#This Row],[Дата купона]]),"ДА","НЕТ")</f>
        <v>НЕТ</v>
      </c>
      <c r="I105">
        <f>IF(Таблица1[[#This Row],[Выплата ДА или НЕТ]]="ДА",Таблица1[[#This Row],[Открытая позиция]]*39.89,0)</f>
        <v>0</v>
      </c>
      <c r="J105">
        <f>Таблица1[[#This Row],[Купонный доход]]+Таблица1[[#This Row],[Денежный поток]]</f>
        <v>600625.75342465763</v>
      </c>
      <c r="K105">
        <f t="shared" si="1"/>
        <v>326</v>
      </c>
      <c r="L105">
        <f>Таблица1[[#This Row],[ПОТОК]]/($N$3+1)^(Таблица1[[#This Row],[№]]/365)</f>
        <v>550831.45074217767</v>
      </c>
    </row>
    <row r="106" spans="1:12" x14ac:dyDescent="0.35">
      <c r="A106" s="1">
        <v>43348</v>
      </c>
      <c r="B106">
        <v>500</v>
      </c>
      <c r="C106">
        <f>VLOOKUP(A106,Таблица4[[&lt;DATE&gt;]:[&lt;CLOSE&gt;]],2,FALSE)</f>
        <v>100.07</v>
      </c>
      <c r="D106" s="1">
        <f>_xlfn.MAXIFS('Table 1'!$B$4:$B$11,'Table 1'!$B$4:$B$11,_xlfn.CONCAT("&lt;=",A106))</f>
        <v>43203</v>
      </c>
      <c r="E106" s="11">
        <f>0.08*(A106-Таблица1[[#This Row],[Дата купона]])/365*100</f>
        <v>3.1780821917808217</v>
      </c>
      <c r="F106">
        <f>-B106*(Таблица1[[#This Row],[CLOSE ]]+Таблица1[[#This Row],[НКД]])*$B$1/100</f>
        <v>-516240.41095890402</v>
      </c>
      <c r="G106">
        <f>SUM($B$4:B106)</f>
        <v>770</v>
      </c>
      <c r="H106" t="str">
        <f>IF((A106=Таблица1[[#This Row],[Дата купона]]),"ДА","НЕТ")</f>
        <v>НЕТ</v>
      </c>
      <c r="I106">
        <f>IF(Таблица1[[#This Row],[Выплата ДА или НЕТ]]="ДА",Таблица1[[#This Row],[Открытая позиция]]*39.89,0)</f>
        <v>0</v>
      </c>
      <c r="J106">
        <f>Таблица1[[#This Row],[Купонный доход]]+Таблица1[[#This Row],[Денежный поток]]</f>
        <v>-516240.41095890402</v>
      </c>
      <c r="K106">
        <f t="shared" si="1"/>
        <v>327</v>
      </c>
      <c r="L106">
        <f>Таблица1[[#This Row],[ПОТОК]]/($N$3+1)^(Таблица1[[#This Row],[№]]/365)</f>
        <v>-473316.32636100188</v>
      </c>
    </row>
    <row r="107" spans="1:12" x14ac:dyDescent="0.35">
      <c r="A107" s="1">
        <v>43349</v>
      </c>
      <c r="B107">
        <v>0</v>
      </c>
      <c r="C107">
        <f>VLOOKUP(A107,Таблица4[[&lt;DATE&gt;]:[&lt;CLOSE&gt;]],2,FALSE)</f>
        <v>100.22</v>
      </c>
      <c r="D107" s="1">
        <f>_xlfn.MAXIFS('Table 1'!$B$4:$B$11,'Table 1'!$B$4:$B$11,_xlfn.CONCAT("&lt;=",A107))</f>
        <v>43203</v>
      </c>
      <c r="E107" s="11">
        <f>0.08*(A107-Таблица1[[#This Row],[Дата купона]])/365*100</f>
        <v>3.2</v>
      </c>
      <c r="F107">
        <f>-B107*(Таблица1[[#This Row],[CLOSE ]]+Таблица1[[#This Row],[НКД]])*$B$1/100</f>
        <v>0</v>
      </c>
      <c r="G107">
        <f>SUM($B$4:B107)</f>
        <v>770</v>
      </c>
      <c r="H107" t="str">
        <f>IF((A107=Таблица1[[#This Row],[Дата купона]]),"ДА","НЕТ")</f>
        <v>НЕТ</v>
      </c>
      <c r="I107">
        <f>IF(Таблица1[[#This Row],[Выплата ДА или НЕТ]]="ДА",Таблица1[[#This Row],[Открытая позиция]]*39.89,0)</f>
        <v>0</v>
      </c>
      <c r="J107">
        <f>Таблица1[[#This Row],[Купонный доход]]+Таблица1[[#This Row],[Денежный поток]]</f>
        <v>0</v>
      </c>
      <c r="K107">
        <f t="shared" si="1"/>
        <v>328</v>
      </c>
      <c r="L107">
        <f>Таблица1[[#This Row],[ПОТОК]]/($N$3+1)^(Таблица1[[#This Row],[№]]/365)</f>
        <v>0</v>
      </c>
    </row>
    <row r="108" spans="1:12" x14ac:dyDescent="0.35">
      <c r="A108" s="1">
        <v>43350</v>
      </c>
      <c r="B108">
        <v>80</v>
      </c>
      <c r="C108">
        <f>VLOOKUP(A108,Таблица4[[&lt;DATE&gt;]:[&lt;CLOSE&gt;]],2,FALSE)</f>
        <v>99.77</v>
      </c>
      <c r="D108" s="1">
        <f>_xlfn.MAXIFS('Table 1'!$B$4:$B$11,'Table 1'!$B$4:$B$11,_xlfn.CONCAT("&lt;=",A108))</f>
        <v>43203</v>
      </c>
      <c r="E108" s="11">
        <f>0.08*(A108-Таблица1[[#This Row],[Дата купона]])/365*100</f>
        <v>3.2219178082191782</v>
      </c>
      <c r="F108">
        <f>-B108*(Таблица1[[#This Row],[CLOSE ]]+Таблица1[[#This Row],[НКД]])*$B$1/100</f>
        <v>-82393.534246575335</v>
      </c>
      <c r="G108">
        <f>SUM($B$4:B108)</f>
        <v>850</v>
      </c>
      <c r="H108" t="str">
        <f>IF((A108=Таблица1[[#This Row],[Дата купона]]),"ДА","НЕТ")</f>
        <v>НЕТ</v>
      </c>
      <c r="I108">
        <f>IF(Таблица1[[#This Row],[Выплата ДА или НЕТ]]="ДА",Таблица1[[#This Row],[Открытая позиция]]*39.89,0)</f>
        <v>0</v>
      </c>
      <c r="J108">
        <f>Таблица1[[#This Row],[Купонный доход]]+Таблица1[[#This Row],[Денежный поток]]</f>
        <v>-82393.534246575335</v>
      </c>
      <c r="K108">
        <f t="shared" si="1"/>
        <v>329</v>
      </c>
      <c r="L108">
        <f>Таблица1[[#This Row],[ПОТОК]]/($N$3+1)^(Таблица1[[#This Row],[№]]/365)</f>
        <v>-75502.62226502657</v>
      </c>
    </row>
    <row r="109" spans="1:12" x14ac:dyDescent="0.35">
      <c r="A109" s="1">
        <v>43355</v>
      </c>
      <c r="B109">
        <v>690</v>
      </c>
      <c r="C109">
        <f>VLOOKUP(A109,Таблица4[[&lt;DATE&gt;]:[&lt;CLOSE&gt;]],2,FALSE)</f>
        <v>99.7</v>
      </c>
      <c r="D109" s="1">
        <f>_xlfn.MAXIFS('Table 1'!$B$4:$B$11,'Table 1'!$B$4:$B$11,_xlfn.CONCAT("&lt;=",A109))</f>
        <v>43203</v>
      </c>
      <c r="E109" s="11">
        <f>0.08*(A109-Таблица1[[#This Row],[Дата купона]])/365*100</f>
        <v>3.3315068493150681</v>
      </c>
      <c r="F109">
        <f>-B109*(Таблица1[[#This Row],[CLOSE ]]+Таблица1[[#This Row],[НКД]])*$B$1/100</f>
        <v>-710917.39726027404</v>
      </c>
      <c r="G109">
        <f>SUM($B$4:B109)</f>
        <v>1540</v>
      </c>
      <c r="H109" t="str">
        <f>IF((A109=Таблица1[[#This Row],[Дата купона]]),"ДА","НЕТ")</f>
        <v>НЕТ</v>
      </c>
      <c r="I109">
        <f>IF(Таблица1[[#This Row],[Выплата ДА или НЕТ]]="ДА",Таблица1[[#This Row],[Открытая позиция]]*39.89,0)</f>
        <v>0</v>
      </c>
      <c r="J109">
        <f>Таблица1[[#This Row],[Купонный доход]]+Таблица1[[#This Row],[Денежный поток]]</f>
        <v>-710917.39726027404</v>
      </c>
      <c r="K109">
        <f t="shared" si="1"/>
        <v>334</v>
      </c>
      <c r="L109">
        <f>Таблица1[[#This Row],[ПОТОК]]/($N$3+1)^(Таблица1[[#This Row],[№]]/365)</f>
        <v>-650596.29369088775</v>
      </c>
    </row>
    <row r="110" spans="1:12" x14ac:dyDescent="0.35">
      <c r="A110" s="1">
        <v>43357</v>
      </c>
      <c r="B110">
        <v>-1060</v>
      </c>
      <c r="C110">
        <f>VLOOKUP(A110,Таблица4[[&lt;DATE&gt;]:[&lt;CLOSE&gt;]],2,FALSE)</f>
        <v>99.76</v>
      </c>
      <c r="D110" s="1">
        <f>_xlfn.MAXIFS('Table 1'!$B$4:$B$11,'Table 1'!$B$4:$B$11,_xlfn.CONCAT("&lt;=",A110))</f>
        <v>43203</v>
      </c>
      <c r="E110" s="11">
        <f>0.08*(A110-Таблица1[[#This Row],[Дата купона]])/365*100</f>
        <v>3.3753424657534246</v>
      </c>
      <c r="F110">
        <f>-B110*(Таблица1[[#This Row],[CLOSE ]]+Таблица1[[#This Row],[НКД]])*$B$1/100</f>
        <v>1093234.6301369863</v>
      </c>
      <c r="G110">
        <f>SUM($B$4:B110)</f>
        <v>480</v>
      </c>
      <c r="H110" t="str">
        <f>IF((A110=Таблица1[[#This Row],[Дата купона]]),"ДА","НЕТ")</f>
        <v>НЕТ</v>
      </c>
      <c r="I110">
        <f>IF(Таблица1[[#This Row],[Выплата ДА или НЕТ]]="ДА",Таблица1[[#This Row],[Открытая позиция]]*39.89,0)</f>
        <v>0</v>
      </c>
      <c r="J110">
        <f>Таблица1[[#This Row],[Купонный доход]]+Таблица1[[#This Row],[Денежный поток]]</f>
        <v>1093234.6301369863</v>
      </c>
      <c r="K110">
        <f t="shared" si="1"/>
        <v>336</v>
      </c>
      <c r="L110">
        <f>Таблица1[[#This Row],[ПОТОК]]/($N$3+1)^(Таблица1[[#This Row],[№]]/365)</f>
        <v>999942.98674758896</v>
      </c>
    </row>
    <row r="111" spans="1:12" x14ac:dyDescent="0.35">
      <c r="A111" s="1">
        <v>43360</v>
      </c>
      <c r="B111">
        <v>0</v>
      </c>
      <c r="C111">
        <f>VLOOKUP(A111,Таблица4[[&lt;DATE&gt;]:[&lt;CLOSE&gt;]],2,FALSE)</f>
        <v>99.8</v>
      </c>
      <c r="D111" s="1">
        <f>_xlfn.MAXIFS('Table 1'!$B$4:$B$11,'Table 1'!$B$4:$B$11,_xlfn.CONCAT("&lt;=",A111))</f>
        <v>43203</v>
      </c>
      <c r="E111" s="11">
        <f>0.08*(A111-Таблица1[[#This Row],[Дата купона]])/365*100</f>
        <v>3.441095890410959</v>
      </c>
      <c r="F111">
        <f>-B111*(Таблица1[[#This Row],[CLOSE ]]+Таблица1[[#This Row],[НКД]])*$B$1/100</f>
        <v>0</v>
      </c>
      <c r="G111">
        <f>SUM($B$4:B111)</f>
        <v>480</v>
      </c>
      <c r="H111" t="str">
        <f>IF((A111=Таблица1[[#This Row],[Дата купона]]),"ДА","НЕТ")</f>
        <v>НЕТ</v>
      </c>
      <c r="I111">
        <f>IF(Таблица1[[#This Row],[Выплата ДА или НЕТ]]="ДА",Таблица1[[#This Row],[Открытая позиция]]*39.89,0)</f>
        <v>0</v>
      </c>
      <c r="J111">
        <f>Таблица1[[#This Row],[Купонный доход]]+Таблица1[[#This Row],[Денежный поток]]</f>
        <v>0</v>
      </c>
      <c r="K111">
        <f t="shared" si="1"/>
        <v>339</v>
      </c>
      <c r="L111">
        <f>Таблица1[[#This Row],[ПОТОК]]/($N$3+1)^(Таблица1[[#This Row],[№]]/365)</f>
        <v>0</v>
      </c>
    </row>
    <row r="112" spans="1:12" x14ac:dyDescent="0.35">
      <c r="A112" s="1">
        <v>43361</v>
      </c>
      <c r="B112">
        <v>400</v>
      </c>
      <c r="C112">
        <f>VLOOKUP(A112,Таблица4[[&lt;DATE&gt;]:[&lt;CLOSE&gt;]],2,FALSE)</f>
        <v>99.8</v>
      </c>
      <c r="D112" s="1">
        <f>_xlfn.MAXIFS('Table 1'!$B$4:$B$11,'Table 1'!$B$4:$B$11,_xlfn.CONCAT("&lt;=",A112))</f>
        <v>43203</v>
      </c>
      <c r="E112" s="11">
        <f>0.08*(A112-Таблица1[[#This Row],[Дата купона]])/365*100</f>
        <v>3.4630136986301374</v>
      </c>
      <c r="F112">
        <f>-B112*(Таблица1[[#This Row],[CLOSE ]]+Таблица1[[#This Row],[НКД]])*$B$1/100</f>
        <v>-413052.05479452049</v>
      </c>
      <c r="G112">
        <f>SUM($B$4:B112)</f>
        <v>880</v>
      </c>
      <c r="H112" t="str">
        <f>IF((A112=Таблица1[[#This Row],[Дата купона]]),"ДА","НЕТ")</f>
        <v>НЕТ</v>
      </c>
      <c r="I112">
        <f>IF(Таблица1[[#This Row],[Выплата ДА или НЕТ]]="ДА",Таблица1[[#This Row],[Открытая позиция]]*39.89,0)</f>
        <v>0</v>
      </c>
      <c r="J112">
        <f>Таблица1[[#This Row],[Купонный доход]]+Таблица1[[#This Row],[Денежный поток]]</f>
        <v>-413052.05479452049</v>
      </c>
      <c r="K112">
        <f t="shared" si="1"/>
        <v>340</v>
      </c>
      <c r="L112">
        <f>Таблица1[[#This Row],[ПОТОК]]/($N$3+1)^(Таблица1[[#This Row],[№]]/365)</f>
        <v>-377403.11211380415</v>
      </c>
    </row>
    <row r="113" spans="1:12" x14ac:dyDescent="0.35">
      <c r="A113" s="1">
        <v>43364</v>
      </c>
      <c r="B113">
        <v>640</v>
      </c>
      <c r="C113">
        <f>VLOOKUP(A113,Таблица4[[&lt;DATE&gt;]:[&lt;CLOSE&gt;]],2,FALSE)</f>
        <v>100.15</v>
      </c>
      <c r="D113" s="1">
        <f>_xlfn.MAXIFS('Table 1'!$B$4:$B$11,'Table 1'!$B$4:$B$11,_xlfn.CONCAT("&lt;=",A113))</f>
        <v>43203</v>
      </c>
      <c r="E113" s="11">
        <f>0.08*(A113-Таблица1[[#This Row],[Дата купона]])/365*100</f>
        <v>3.5287671232876718</v>
      </c>
      <c r="F113">
        <f>-B113*(Таблица1[[#This Row],[CLOSE ]]+Таблица1[[#This Row],[НКД]])*$B$1/100</f>
        <v>-663544.10958904121</v>
      </c>
      <c r="G113">
        <f>SUM($B$4:B113)</f>
        <v>1520</v>
      </c>
      <c r="H113" t="str">
        <f>IF((A113=Таблица1[[#This Row],[Дата купона]]),"ДА","НЕТ")</f>
        <v>НЕТ</v>
      </c>
      <c r="I113">
        <f>IF(Таблица1[[#This Row],[Выплата ДА или НЕТ]]="ДА",Таблица1[[#This Row],[Открытая позиция]]*39.89,0)</f>
        <v>0</v>
      </c>
      <c r="J113">
        <f>Таблица1[[#This Row],[Купонный доход]]+Таблица1[[#This Row],[Денежный поток]]</f>
        <v>-663544.10958904121</v>
      </c>
      <c r="K113">
        <f t="shared" si="1"/>
        <v>343</v>
      </c>
      <c r="L113">
        <f>Таблица1[[#This Row],[ПОТОК]]/($N$3+1)^(Таблица1[[#This Row],[№]]/365)</f>
        <v>-605793.50405155378</v>
      </c>
    </row>
    <row r="114" spans="1:12" x14ac:dyDescent="0.35">
      <c r="A114" s="1">
        <v>43367</v>
      </c>
      <c r="B114">
        <v>-1300</v>
      </c>
      <c r="C114">
        <f>VLOOKUP(A114,Таблица4[[&lt;DATE&gt;]:[&lt;CLOSE&gt;]],2,FALSE)</f>
        <v>100.2</v>
      </c>
      <c r="D114" s="1">
        <f>_xlfn.MAXIFS('Table 1'!$B$4:$B$11,'Table 1'!$B$4:$B$11,_xlfn.CONCAT("&lt;=",A114))</f>
        <v>43203</v>
      </c>
      <c r="E114" s="11">
        <f>0.08*(A114-Таблица1[[#This Row],[Дата купона]])/365*100</f>
        <v>3.5945205479452054</v>
      </c>
      <c r="F114">
        <f>-B114*(Таблица1[[#This Row],[CLOSE ]]+Таблица1[[#This Row],[НКД]])*$B$1/100</f>
        <v>1349328.767123288</v>
      </c>
      <c r="G114">
        <f>SUM($B$4:B114)</f>
        <v>220</v>
      </c>
      <c r="H114" t="str">
        <f>IF((A114=Таблица1[[#This Row],[Дата купона]]),"ДА","НЕТ")</f>
        <v>НЕТ</v>
      </c>
      <c r="I114">
        <f>IF(Таблица1[[#This Row],[Выплата ДА или НЕТ]]="ДА",Таблица1[[#This Row],[Открытая позиция]]*39.89,0)</f>
        <v>0</v>
      </c>
      <c r="J114">
        <f>Таблица1[[#This Row],[Купонный доход]]+Таблица1[[#This Row],[Денежный поток]]</f>
        <v>1349328.767123288</v>
      </c>
      <c r="K114">
        <f t="shared" si="1"/>
        <v>346</v>
      </c>
      <c r="L114">
        <f>Таблица1[[#This Row],[ПОТОК]]/($N$3+1)^(Таблица1[[#This Row],[№]]/365)</f>
        <v>1230911.1821403059</v>
      </c>
    </row>
    <row r="115" spans="1:12" x14ac:dyDescent="0.35">
      <c r="A115" s="1">
        <v>43368</v>
      </c>
      <c r="B115">
        <v>60</v>
      </c>
      <c r="C115">
        <f>VLOOKUP(A115,Таблица4[[&lt;DATE&gt;]:[&lt;CLOSE&gt;]],2,FALSE)</f>
        <v>100.2</v>
      </c>
      <c r="D115" s="1">
        <f>_xlfn.MAXIFS('Table 1'!$B$4:$B$11,'Table 1'!$B$4:$B$11,_xlfn.CONCAT("&lt;=",A115))</f>
        <v>43203</v>
      </c>
      <c r="E115" s="11">
        <f>0.08*(A115-Таблица1[[#This Row],[Дата купона]])/365*100</f>
        <v>3.6164383561643838</v>
      </c>
      <c r="F115">
        <f>-B115*(Таблица1[[#This Row],[CLOSE ]]+Таблица1[[#This Row],[НКД]])*$B$1/100</f>
        <v>-62289.863013698632</v>
      </c>
      <c r="G115">
        <f>SUM($B$4:B115)</f>
        <v>280</v>
      </c>
      <c r="H115" t="str">
        <f>IF((A115=Таблица1[[#This Row],[Дата купона]]),"ДА","НЕТ")</f>
        <v>НЕТ</v>
      </c>
      <c r="I115">
        <f>IF(Таблица1[[#This Row],[Выплата ДА или НЕТ]]="ДА",Таблица1[[#This Row],[Открытая позиция]]*39.89,0)</f>
        <v>0</v>
      </c>
      <c r="J115">
        <f>Таблица1[[#This Row],[Купонный доход]]+Таблица1[[#This Row],[Денежный поток]]</f>
        <v>-62289.863013698632</v>
      </c>
      <c r="K115">
        <f t="shared" si="1"/>
        <v>347</v>
      </c>
      <c r="L115">
        <f>Таблица1[[#This Row],[ПОТОК]]/($N$3+1)^(Таблица1[[#This Row],[№]]/365)</f>
        <v>-56808.199039966334</v>
      </c>
    </row>
    <row r="116" spans="1:12" x14ac:dyDescent="0.35">
      <c r="A116" s="1">
        <v>43371</v>
      </c>
      <c r="B116">
        <v>850</v>
      </c>
      <c r="C116">
        <f>VLOOKUP(A116,Таблица4[[&lt;DATE&gt;]:[&lt;CLOSE&gt;]],2,FALSE)</f>
        <v>100.26</v>
      </c>
      <c r="D116" s="1">
        <f>_xlfn.MAXIFS('Table 1'!$B$4:$B$11,'Table 1'!$B$4:$B$11,_xlfn.CONCAT("&lt;=",A116))</f>
        <v>43203</v>
      </c>
      <c r="E116" s="11">
        <f>0.08*(A116-Таблица1[[#This Row],[Дата купона]])/365*100</f>
        <v>3.6821917808219173</v>
      </c>
      <c r="F116">
        <f>-B116*(Таблица1[[#This Row],[CLOSE ]]+Таблица1[[#This Row],[НКД]])*$B$1/100</f>
        <v>-883508.6301369865</v>
      </c>
      <c r="G116">
        <f>SUM($B$4:B116)</f>
        <v>1130</v>
      </c>
      <c r="H116" t="str">
        <f>IF((A116=Таблица1[[#This Row],[Дата купона]]),"ДА","НЕТ")</f>
        <v>НЕТ</v>
      </c>
      <c r="I116">
        <f>IF(Таблица1[[#This Row],[Выплата ДА или НЕТ]]="ДА",Таблица1[[#This Row],[Открытая позиция]]*39.89,0)</f>
        <v>0</v>
      </c>
      <c r="J116">
        <f>Таблица1[[#This Row],[Купонный доход]]+Таблица1[[#This Row],[Денежный поток]]</f>
        <v>-883508.6301369865</v>
      </c>
      <c r="K116">
        <f t="shared" si="1"/>
        <v>350</v>
      </c>
      <c r="L116">
        <f>Таблица1[[#This Row],[ПОТОК]]/($N$3+1)^(Таблица1[[#This Row],[№]]/365)</f>
        <v>-805116.1999923538</v>
      </c>
    </row>
    <row r="117" spans="1:12" x14ac:dyDescent="0.35">
      <c r="A117" s="1">
        <v>43378</v>
      </c>
      <c r="B117">
        <v>-900</v>
      </c>
      <c r="C117">
        <f>VLOOKUP(A117,Таблица4[[&lt;DATE&gt;]:[&lt;CLOSE&gt;]],2,FALSE)</f>
        <v>100.5</v>
      </c>
      <c r="D117" s="1">
        <f>_xlfn.MAXIFS('Table 1'!$B$4:$B$11,'Table 1'!$B$4:$B$11,_xlfn.CONCAT("&lt;=",A117))</f>
        <v>43203</v>
      </c>
      <c r="E117" s="11">
        <f>0.08*(A117-Таблица1[[#This Row],[Дата купона]])/365*100</f>
        <v>3.8356164383561646</v>
      </c>
      <c r="F117">
        <f>-B117*(Таблица1[[#This Row],[CLOSE ]]+Таблица1[[#This Row],[НКД]])*$B$1/100</f>
        <v>939020.54794520547</v>
      </c>
      <c r="G117">
        <f>SUM($B$4:B117)</f>
        <v>230</v>
      </c>
      <c r="H117" t="str">
        <f>IF((A117=Таблица1[[#This Row],[Дата купона]]),"ДА","НЕТ")</f>
        <v>НЕТ</v>
      </c>
      <c r="I117">
        <f>IF(Таблица1[[#This Row],[Выплата ДА или НЕТ]]="ДА",Таблица1[[#This Row],[Открытая позиция]]*39.89,0)</f>
        <v>0</v>
      </c>
      <c r="J117">
        <f>Таблица1[[#This Row],[Купонный доход]]+Таблица1[[#This Row],[Денежный поток]]</f>
        <v>939020.54794520547</v>
      </c>
      <c r="K117">
        <f t="shared" si="1"/>
        <v>357</v>
      </c>
      <c r="L117">
        <f>Таблица1[[#This Row],[ПОТОК]]/($N$3+1)^(Таблица1[[#This Row],[№]]/365)</f>
        <v>854113.96028868854</v>
      </c>
    </row>
    <row r="118" spans="1:12" x14ac:dyDescent="0.35">
      <c r="A118" s="1">
        <v>43382</v>
      </c>
      <c r="B118">
        <v>50</v>
      </c>
      <c r="C118">
        <f>VLOOKUP(A118,Таблица4[[&lt;DATE&gt;]:[&lt;CLOSE&gt;]],2,FALSE)</f>
        <v>100.49</v>
      </c>
      <c r="D118" s="1">
        <f>_xlfn.MAXIFS('Table 1'!$B$4:$B$11,'Table 1'!$B$4:$B$11,_xlfn.CONCAT("&lt;=",A118))</f>
        <v>43203</v>
      </c>
      <c r="E118" s="11">
        <f>0.08*(A118-Таблица1[[#This Row],[Дата купона]])/365*100</f>
        <v>3.9232876712328766</v>
      </c>
      <c r="F118">
        <f>-B118*(Таблица1[[#This Row],[CLOSE ]]+Таблица1[[#This Row],[НКД]])*$B$1/100</f>
        <v>-52206.643835616429</v>
      </c>
      <c r="G118">
        <f>SUM($B$4:B118)</f>
        <v>280</v>
      </c>
      <c r="H118" t="str">
        <f>IF((A118=Таблица1[[#This Row],[Дата купона]]),"ДА","НЕТ")</f>
        <v>НЕТ</v>
      </c>
      <c r="I118">
        <f>IF(Таблица1[[#This Row],[Выплата ДА или НЕТ]]="ДА",Таблица1[[#This Row],[Открытая позиция]]*39.89,0)</f>
        <v>0</v>
      </c>
      <c r="J118">
        <f>Таблица1[[#This Row],[Купонный доход]]+Таблица1[[#This Row],[Денежный поток]]</f>
        <v>-52206.643835616429</v>
      </c>
      <c r="K118">
        <f t="shared" si="1"/>
        <v>361</v>
      </c>
      <c r="L118">
        <f>Таблица1[[#This Row],[ПОТОК]]/($N$3+1)^(Таблица1[[#This Row],[№]]/365)</f>
        <v>-47435.701910365133</v>
      </c>
    </row>
    <row r="119" spans="1:12" x14ac:dyDescent="0.35">
      <c r="A119" s="1">
        <v>43383</v>
      </c>
      <c r="B119">
        <v>-20</v>
      </c>
      <c r="C119">
        <f>VLOOKUP(A119,Таблица4[[&lt;DATE&gt;]:[&lt;CLOSE&gt;]],2,FALSE)</f>
        <v>100.11</v>
      </c>
      <c r="D119" s="1">
        <f>_xlfn.MAXIFS('Table 1'!$B$4:$B$11,'Table 1'!$B$4:$B$11,_xlfn.CONCAT("&lt;=",A119))</f>
        <v>43203</v>
      </c>
      <c r="E119" s="11">
        <f>0.08*(A119-Таблица1[[#This Row],[Дата купона]])/365*100</f>
        <v>3.9452054794520546</v>
      </c>
      <c r="F119">
        <f>-B119*(Таблица1[[#This Row],[CLOSE ]]+Таблица1[[#This Row],[НКД]])*$B$1/100</f>
        <v>20811.04109589041</v>
      </c>
      <c r="G119">
        <f>SUM($B$4:B119)</f>
        <v>260</v>
      </c>
      <c r="H119" t="str">
        <f>IF((A119=Таблица1[[#This Row],[Дата купона]]),"ДА","НЕТ")</f>
        <v>НЕТ</v>
      </c>
      <c r="I119">
        <f>IF(Таблица1[[#This Row],[Выплата ДА или НЕТ]]="ДА",Таблица1[[#This Row],[Открытая позиция]]*39.89,0)</f>
        <v>0</v>
      </c>
      <c r="J119">
        <f>Таблица1[[#This Row],[Купонный доход]]+Таблица1[[#This Row],[Денежный поток]]</f>
        <v>20811.04109589041</v>
      </c>
      <c r="K119">
        <f t="shared" si="1"/>
        <v>362</v>
      </c>
      <c r="L119">
        <f>Таблица1[[#This Row],[ПОТОК]]/($N$3+1)^(Таблица1[[#This Row],[№]]/365)</f>
        <v>18904.189887325123</v>
      </c>
    </row>
    <row r="120" spans="1:12" x14ac:dyDescent="0.35">
      <c r="A120" s="1">
        <v>43384</v>
      </c>
      <c r="B120">
        <v>540</v>
      </c>
      <c r="C120">
        <f>VLOOKUP(A120,Таблица4[[&lt;DATE&gt;]:[&lt;CLOSE&gt;]],2,FALSE)</f>
        <v>100.2</v>
      </c>
      <c r="D120" s="1">
        <f>_xlfn.MAXIFS('Table 1'!$B$4:$B$11,'Table 1'!$B$4:$B$11,_xlfn.CONCAT("&lt;=",A120))</f>
        <v>43203</v>
      </c>
      <c r="E120" s="20">
        <f>0.08*(A120-Таблица1[[#This Row],[Дата купона]])/365*100</f>
        <v>3.967123287671233</v>
      </c>
      <c r="F120">
        <f>-B120*(Таблица1[[#This Row],[CLOSE ]]+Таблица1[[#This Row],[НКД]])*$B$1/100</f>
        <v>-562502.46575342456</v>
      </c>
      <c r="G120">
        <f>SUM($B$4:B120)</f>
        <v>800</v>
      </c>
      <c r="H120" t="str">
        <f>IF((A120=Таблица1[[#This Row],[Дата купона]]),"ДА","НЕТ")</f>
        <v>НЕТ</v>
      </c>
      <c r="I120">
        <f>IF(Таблица1[[#This Row],[Выплата ДА или НЕТ]]="ДА",Таблица1[[#This Row],[Открытая позиция]]*39.89,0)</f>
        <v>0</v>
      </c>
      <c r="J120">
        <f>Таблица1[[#This Row],[Купонный доход]]+Таблица1[[#This Row],[Денежный поток]]</f>
        <v>-562502.46575342456</v>
      </c>
      <c r="K120">
        <f t="shared" si="1"/>
        <v>363</v>
      </c>
      <c r="L120">
        <f>Таблица1[[#This Row],[ПОТОК]]/($N$3+1)^(Таблица1[[#This Row],[№]]/365)</f>
        <v>-510826.48081227409</v>
      </c>
    </row>
    <row r="121" spans="1:12" x14ac:dyDescent="0.35">
      <c r="A121" s="1">
        <v>43385</v>
      </c>
      <c r="B121">
        <v>-20</v>
      </c>
      <c r="C121">
        <f>VLOOKUP(A121,Таблица4[[&lt;DATE&gt;]:[&lt;CLOSE&gt;]],2,FALSE)</f>
        <v>99.98</v>
      </c>
      <c r="D121" s="1">
        <f>_xlfn.MAXIFS('Table 1'!$B$4:$B$11,'Table 1'!$B$4:$B$11,_xlfn.CONCAT("&lt;=",A121))</f>
        <v>43385</v>
      </c>
      <c r="E121" s="11">
        <f>0.08*(A121-Таблица1[[#This Row],[Дата купона]])/365*100</f>
        <v>0</v>
      </c>
      <c r="F121">
        <f>-B121*(Таблица1[[#This Row],[CLOSE ]]+Таблица1[[#This Row],[НКД]])*$B$1/100</f>
        <v>19996.000000000004</v>
      </c>
      <c r="G121">
        <f>SUM($B$4:B121)</f>
        <v>780</v>
      </c>
      <c r="H121" t="str">
        <f>IF((A121=Таблица1[[#This Row],[Дата купона]]),"ДА","НЕТ")</f>
        <v>ДА</v>
      </c>
      <c r="I121">
        <f>IF(Таблица1[[#This Row],[Выплата ДА или НЕТ]]="ДА",Таблица1[[#This Row],[Открытая позиция]]*39.89,0)</f>
        <v>31114.2</v>
      </c>
      <c r="J121">
        <f>Таблица1[[#This Row],[Купонный доход]]+Таблица1[[#This Row],[Денежный поток]]</f>
        <v>51110.200000000004</v>
      </c>
      <c r="K121">
        <f t="shared" si="1"/>
        <v>364</v>
      </c>
      <c r="L121">
        <f>Таблица1[[#This Row],[ПОТОК]]/($N$3+1)^(Таблица1[[#This Row],[№]]/365)</f>
        <v>46402.487285339645</v>
      </c>
    </row>
    <row r="122" spans="1:12" x14ac:dyDescent="0.35">
      <c r="A122" s="1">
        <v>43388</v>
      </c>
      <c r="B122">
        <v>80</v>
      </c>
      <c r="C122">
        <f>VLOOKUP(A122,Таблица4[[&lt;DATE&gt;]:[&lt;CLOSE&gt;]],2,FALSE)</f>
        <v>100.1</v>
      </c>
      <c r="D122" s="1">
        <f>_xlfn.MAXIFS('Table 1'!$B$4:$B$11,'Table 1'!$B$4:$B$11,_xlfn.CONCAT("&lt;=",A122))</f>
        <v>43385</v>
      </c>
      <c r="E122" s="15">
        <f>0.08*(A122-Таблица1[[#This Row],[Дата купона]])/365*100</f>
        <v>6.5753424657534254E-2</v>
      </c>
      <c r="F122">
        <f>-B122*(Таблица1[[#This Row],[CLOSE ]]+Таблица1[[#This Row],[НКД]])*$B$1/100</f>
        <v>-80132.602739726019</v>
      </c>
      <c r="G122">
        <f>SUM($B$4:B122)</f>
        <v>860</v>
      </c>
      <c r="H122" t="str">
        <f>IF((A122=Таблица1[[#This Row],[Дата купона]]),"ДА","НЕТ")</f>
        <v>НЕТ</v>
      </c>
      <c r="I122">
        <f>IF(Таблица1[[#This Row],[Выплата ДА или НЕТ]]="ДА",Таблица1[[#This Row],[Открытая позиция]]*39.89,0)</f>
        <v>0</v>
      </c>
      <c r="J122">
        <f>Таблица1[[#This Row],[Купонный доход]]+Таблица1[[#This Row],[Денежный поток]]</f>
        <v>-80132.602739726019</v>
      </c>
      <c r="K122">
        <f t="shared" si="1"/>
        <v>367</v>
      </c>
      <c r="L122">
        <f>Таблица1[[#This Row],[ПОТОК]]/($N$3+1)^(Таблица1[[#This Row],[№]]/365)</f>
        <v>-72693.746603358653</v>
      </c>
    </row>
    <row r="123" spans="1:12" x14ac:dyDescent="0.35">
      <c r="A123" s="1">
        <v>43392</v>
      </c>
      <c r="B123">
        <v>-640</v>
      </c>
      <c r="C123">
        <f>VLOOKUP(A123,Таблица4[[&lt;DATE&gt;]:[&lt;CLOSE&gt;]],2,FALSE)</f>
        <v>100.47</v>
      </c>
      <c r="D123" s="1">
        <f>_xlfn.MAXIFS('Table 1'!$B$4:$B$11,'Table 1'!$B$4:$B$11,_xlfn.CONCAT("&lt;=",A123))</f>
        <v>43385</v>
      </c>
      <c r="E123" s="11">
        <f>0.08*(A123-Таблица1[[#This Row],[Дата купона]])/365*100</f>
        <v>0.15342465753424658</v>
      </c>
      <c r="F123">
        <f>-B123*(Таблица1[[#This Row],[CLOSE ]]+Таблица1[[#This Row],[НКД]])*$B$1/100</f>
        <v>643989.91780821921</v>
      </c>
      <c r="G123">
        <f>SUM($B$4:B123)</f>
        <v>220</v>
      </c>
      <c r="H123" t="str">
        <f>IF((A123=Таблица1[[#This Row],[Дата купона]]),"ДА","НЕТ")</f>
        <v>НЕТ</v>
      </c>
      <c r="I123">
        <f>IF(Таблица1[[#This Row],[Выплата ДА или НЕТ]]="ДА",Таблица1[[#This Row],[Открытая позиция]]*39.89,0)</f>
        <v>0</v>
      </c>
      <c r="J123">
        <f>Таблица1[[#This Row],[Купонный доход]]+Таблица1[[#This Row],[Денежный поток]]</f>
        <v>643989.91780821921</v>
      </c>
      <c r="K123">
        <f t="shared" si="1"/>
        <v>371</v>
      </c>
      <c r="L123">
        <f>Таблица1[[#This Row],[ПОТОК]]/($N$3+1)^(Таблица1[[#This Row],[№]]/365)</f>
        <v>583587.1271150239</v>
      </c>
    </row>
    <row r="124" spans="1:12" x14ac:dyDescent="0.35">
      <c r="A124" s="1">
        <v>43397</v>
      </c>
      <c r="B124">
        <v>370</v>
      </c>
      <c r="C124">
        <f>VLOOKUP(A124,Таблица4[[&lt;DATE&gt;]:[&lt;CLOSE&gt;]],2,FALSE)</f>
        <v>100.3</v>
      </c>
      <c r="D124" s="1">
        <f>_xlfn.MAXIFS('Table 1'!$B$4:$B$11,'Table 1'!$B$4:$B$11,_xlfn.CONCAT("&lt;=",A124))</f>
        <v>43385</v>
      </c>
      <c r="E124" s="11">
        <f>0.08*(A124-Таблица1[[#This Row],[Дата купона]])/365*100</f>
        <v>0.26301369863013702</v>
      </c>
      <c r="F124">
        <f>-B124*(Таблица1[[#This Row],[CLOSE ]]+Таблица1[[#This Row],[НКД]])*$B$1/100</f>
        <v>-372083.15068493143</v>
      </c>
      <c r="G124">
        <f>SUM($B$4:B124)</f>
        <v>590</v>
      </c>
      <c r="H124" t="str">
        <f>IF((A124=Таблица1[[#This Row],[Дата купона]]),"ДА","НЕТ")</f>
        <v>НЕТ</v>
      </c>
      <c r="I124">
        <f>IF(Таблица1[[#This Row],[Выплата ДА или НЕТ]]="ДА",Таблица1[[#This Row],[Открытая позиция]]*39.89,0)</f>
        <v>0</v>
      </c>
      <c r="J124">
        <f>Таблица1[[#This Row],[Купонный доход]]+Таблица1[[#This Row],[Денежный поток]]</f>
        <v>-372083.15068493143</v>
      </c>
      <c r="K124">
        <f t="shared" si="1"/>
        <v>376</v>
      </c>
      <c r="L124">
        <f>Таблица1[[#This Row],[ПОТОК]]/($N$3+1)^(Таблица1[[#This Row],[№]]/365)</f>
        <v>-336736.48865505116</v>
      </c>
    </row>
    <row r="125" spans="1:12" x14ac:dyDescent="0.35">
      <c r="A125" s="1">
        <v>43399</v>
      </c>
      <c r="B125">
        <v>-340</v>
      </c>
      <c r="C125">
        <f>VLOOKUP(A125,Таблица4[[&lt;DATE&gt;]:[&lt;CLOSE&gt;]],2,FALSE)</f>
        <v>100.35</v>
      </c>
      <c r="D125" s="1">
        <f>_xlfn.MAXIFS('Table 1'!$B$4:$B$11,'Table 1'!$B$4:$B$11,_xlfn.CONCAT("&lt;=",A125))</f>
        <v>43385</v>
      </c>
      <c r="E125" s="11">
        <f>0.08*(A125-Таблица1[[#This Row],[Дата купона]])/365*100</f>
        <v>0.30684931506849317</v>
      </c>
      <c r="F125">
        <f>-B125*(Таблица1[[#This Row],[CLOSE ]]+Таблица1[[#This Row],[НКД]])*$B$1/100</f>
        <v>342233.28767123283</v>
      </c>
      <c r="G125">
        <f>SUM($B$4:B125)</f>
        <v>250</v>
      </c>
      <c r="H125" t="str">
        <f>IF((A125=Таблица1[[#This Row],[Дата купона]]),"ДА","НЕТ")</f>
        <v>НЕТ</v>
      </c>
      <c r="I125">
        <f>IF(Таблица1[[#This Row],[Выплата ДА или НЕТ]]="ДА",Таблица1[[#This Row],[Открытая позиция]]*39.89,0)</f>
        <v>0</v>
      </c>
      <c r="J125">
        <f>Таблица1[[#This Row],[Купонный доход]]+Таблица1[[#This Row],[Денежный поток]]</f>
        <v>342233.28767123283</v>
      </c>
      <c r="K125">
        <f t="shared" si="1"/>
        <v>378</v>
      </c>
      <c r="L125">
        <f>Таблица1[[#This Row],[ПОТОК]]/($N$3+1)^(Таблица1[[#This Row],[№]]/365)</f>
        <v>309557.86317409168</v>
      </c>
    </row>
    <row r="126" spans="1:12" x14ac:dyDescent="0.35">
      <c r="A126" s="1">
        <v>43402</v>
      </c>
      <c r="B126">
        <v>720</v>
      </c>
      <c r="C126">
        <f>VLOOKUP(A126,Таблица4[[&lt;DATE&gt;]:[&lt;CLOSE&gt;]],2,FALSE)</f>
        <v>100.24</v>
      </c>
      <c r="D126" s="1">
        <f>_xlfn.MAXIFS('Table 1'!$B$4:$B$11,'Table 1'!$B$4:$B$11,_xlfn.CONCAT("&lt;=",A126))</f>
        <v>43385</v>
      </c>
      <c r="E126" s="11">
        <f>0.08*(A126-Таблица1[[#This Row],[Дата купона]])/365*100</f>
        <v>0.37260273972602742</v>
      </c>
      <c r="F126">
        <f>-B126*(Таблица1[[#This Row],[CLOSE ]]+Таблица1[[#This Row],[НКД]])*$B$1/100</f>
        <v>-724410.73972602736</v>
      </c>
      <c r="G126">
        <f>SUM($B$4:B126)</f>
        <v>970</v>
      </c>
      <c r="H126" t="str">
        <f>IF((A126=Таблица1[[#This Row],[Дата купона]]),"ДА","НЕТ")</f>
        <v>НЕТ</v>
      </c>
      <c r="I126">
        <f>IF(Таблица1[[#This Row],[Выплата ДА или НЕТ]]="ДА",Таблица1[[#This Row],[Открытая позиция]]*39.89,0)</f>
        <v>0</v>
      </c>
      <c r="J126">
        <f>Таблица1[[#This Row],[Купонный доход]]+Таблица1[[#This Row],[Денежный поток]]</f>
        <v>-724410.73972602736</v>
      </c>
      <c r="K126">
        <f t="shared" si="1"/>
        <v>381</v>
      </c>
      <c r="L126">
        <f>Таблица1[[#This Row],[ПОТОК]]/($N$3+1)^(Таблица1[[#This Row],[№]]/365)</f>
        <v>-654724.50325388543</v>
      </c>
    </row>
    <row r="127" spans="1:12" x14ac:dyDescent="0.35">
      <c r="A127" s="1">
        <v>43403</v>
      </c>
      <c r="B127">
        <v>-180</v>
      </c>
      <c r="C127">
        <f>VLOOKUP(A127,Таблица4[[&lt;DATE&gt;]:[&lt;CLOSE&gt;]],2,FALSE)</f>
        <v>100.42</v>
      </c>
      <c r="D127" s="1">
        <f>_xlfn.MAXIFS('Table 1'!$B$4:$B$11,'Table 1'!$B$4:$B$11,_xlfn.CONCAT("&lt;=",A127))</f>
        <v>43385</v>
      </c>
      <c r="E127" s="11">
        <f>0.08*(A127-Таблица1[[#This Row],[Дата купона]])/365*100</f>
        <v>0.39452054794520547</v>
      </c>
      <c r="F127">
        <f>-B127*(Таблица1[[#This Row],[CLOSE ]]+Таблица1[[#This Row],[НКД]])*$B$1/100</f>
        <v>181466.1369863014</v>
      </c>
      <c r="G127">
        <f>SUM($B$4:B127)</f>
        <v>790</v>
      </c>
      <c r="H127" t="str">
        <f>IF((A127=Таблица1[[#This Row],[Дата купона]]),"ДА","НЕТ")</f>
        <v>НЕТ</v>
      </c>
      <c r="I127">
        <f>IF(Таблица1[[#This Row],[Выплата ДА или НЕТ]]="ДА",Таблица1[[#This Row],[Открытая позиция]]*39.89,0)</f>
        <v>0</v>
      </c>
      <c r="J127">
        <f>Таблица1[[#This Row],[Купонный доход]]+Таблица1[[#This Row],[Денежный поток]]</f>
        <v>181466.1369863014</v>
      </c>
      <c r="K127">
        <f t="shared" si="1"/>
        <v>382</v>
      </c>
      <c r="L127">
        <f>Таблица1[[#This Row],[ПОТОК]]/($N$3+1)^(Таблица1[[#This Row],[№]]/365)</f>
        <v>163966.08099454609</v>
      </c>
    </row>
    <row r="128" spans="1:12" x14ac:dyDescent="0.35">
      <c r="A128" s="1">
        <v>43406</v>
      </c>
      <c r="B128">
        <v>410</v>
      </c>
      <c r="C128">
        <f>VLOOKUP(A128,Таблица4[[&lt;DATE&gt;]:[&lt;CLOSE&gt;]],2,FALSE)</f>
        <v>100.5</v>
      </c>
      <c r="D128" s="1">
        <f>_xlfn.MAXIFS('Table 1'!$B$4:$B$11,'Table 1'!$B$4:$B$11,_xlfn.CONCAT("&lt;=",A128))</f>
        <v>43385</v>
      </c>
      <c r="E128" s="11">
        <f>0.08*(A128-Таблица1[[#This Row],[Дата купона]])/365*100</f>
        <v>0.46027397260273967</v>
      </c>
      <c r="F128">
        <f>-B128*(Таблица1[[#This Row],[CLOSE ]]+Таблица1[[#This Row],[НКД]])*$B$1/100</f>
        <v>-413937.12328767119</v>
      </c>
      <c r="G128">
        <f>SUM($B$4:B128)</f>
        <v>1200</v>
      </c>
      <c r="H128" t="str">
        <f>IF((A128=Таблица1[[#This Row],[Дата купона]]),"ДА","НЕТ")</f>
        <v>НЕТ</v>
      </c>
      <c r="I128">
        <f>IF(Таблица1[[#This Row],[Выплата ДА или НЕТ]]="ДА",Таблица1[[#This Row],[Открытая позиция]]*39.89,0)</f>
        <v>0</v>
      </c>
      <c r="J128">
        <f>Таблица1[[#This Row],[Купонный доход]]+Таблица1[[#This Row],[Денежный поток]]</f>
        <v>-413937.12328767119</v>
      </c>
      <c r="K128">
        <f t="shared" si="1"/>
        <v>385</v>
      </c>
      <c r="L128">
        <f>Таблица1[[#This Row],[ПОТОК]]/($N$3+1)^(Таблица1[[#This Row],[№]]/365)</f>
        <v>-373720.50180552178</v>
      </c>
    </row>
    <row r="129" spans="1:12" x14ac:dyDescent="0.35">
      <c r="A129" s="1">
        <v>43410</v>
      </c>
      <c r="B129">
        <v>610</v>
      </c>
      <c r="C129">
        <f>VLOOKUP(A129,Таблица4[[&lt;DATE&gt;]:[&lt;CLOSE&gt;]],2,FALSE)</f>
        <v>100.44</v>
      </c>
      <c r="D129" s="1">
        <f>_xlfn.MAXIFS('Table 1'!$B$4:$B$11,'Table 1'!$B$4:$B$11,_xlfn.CONCAT("&lt;=",A129))</f>
        <v>43385</v>
      </c>
      <c r="E129" s="11">
        <f>0.08*(A129-Таблица1[[#This Row],[Дата купона]])/365*100</f>
        <v>0.54794520547945202</v>
      </c>
      <c r="F129">
        <f>-B129*(Таблица1[[#This Row],[CLOSE ]]+Таблица1[[#This Row],[НКД]])*$B$1/100</f>
        <v>-616026.46575342456</v>
      </c>
      <c r="G129">
        <f>SUM($B$4:B129)</f>
        <v>1810</v>
      </c>
      <c r="H129" t="str">
        <f>IF((A129=Таблица1[[#This Row],[Дата купона]]),"ДА","НЕТ")</f>
        <v>НЕТ</v>
      </c>
      <c r="I129">
        <f>IF(Таблица1[[#This Row],[Выплата ДА или НЕТ]]="ДА",Таблица1[[#This Row],[Открытая позиция]]*39.89,0)</f>
        <v>0</v>
      </c>
      <c r="J129">
        <f>Таблица1[[#This Row],[Купонный доход]]+Таблица1[[#This Row],[Денежный поток]]</f>
        <v>-616026.46575342456</v>
      </c>
      <c r="K129">
        <f t="shared" si="1"/>
        <v>389</v>
      </c>
      <c r="L129">
        <f>Таблица1[[#This Row],[ПОТОК]]/($N$3+1)^(Таблица1[[#This Row],[№]]/365)</f>
        <v>-555585.30275485048</v>
      </c>
    </row>
    <row r="130" spans="1:12" x14ac:dyDescent="0.35">
      <c r="A130" s="1">
        <v>43412</v>
      </c>
      <c r="B130">
        <v>690</v>
      </c>
      <c r="C130">
        <f>VLOOKUP(A130,Таблица4[[&lt;DATE&gt;]:[&lt;CLOSE&gt;]],2,FALSE)</f>
        <v>100.3</v>
      </c>
      <c r="D130" s="1">
        <f>_xlfn.MAXIFS('Table 1'!$B$4:$B$11,'Table 1'!$B$4:$B$11,_xlfn.CONCAT("&lt;=",A130))</f>
        <v>43385</v>
      </c>
      <c r="E130" s="11">
        <f>0.08*(A130-Таблица1[[#This Row],[Дата купона]])/365*100</f>
        <v>0.59178082191780834</v>
      </c>
      <c r="F130">
        <f>-B130*(Таблица1[[#This Row],[CLOSE ]]+Таблица1[[#This Row],[НКД]])*$B$1/100</f>
        <v>-696153.28767123283</v>
      </c>
      <c r="G130">
        <f>SUM($B$4:B130)</f>
        <v>2500</v>
      </c>
      <c r="H130" t="str">
        <f>IF((A130=Таблица1[[#This Row],[Дата купона]]),"ДА","НЕТ")</f>
        <v>НЕТ</v>
      </c>
      <c r="I130">
        <f>IF(Таблица1[[#This Row],[Выплата ДА или НЕТ]]="ДА",Таблица1[[#This Row],[Открытая позиция]]*39.89,0)</f>
        <v>0</v>
      </c>
      <c r="J130">
        <f>Таблица1[[#This Row],[Купонный доход]]+Таблица1[[#This Row],[Денежный поток]]</f>
        <v>-696153.28767123283</v>
      </c>
      <c r="K130">
        <f t="shared" si="1"/>
        <v>391</v>
      </c>
      <c r="L130">
        <f>Таблица1[[#This Row],[ПОТОК]]/($N$3+1)^(Таблица1[[#This Row],[№]]/365)</f>
        <v>-627517.25486161897</v>
      </c>
    </row>
    <row r="131" spans="1:12" x14ac:dyDescent="0.35">
      <c r="A131" s="1">
        <v>43413</v>
      </c>
      <c r="B131">
        <v>-730</v>
      </c>
      <c r="C131">
        <f>VLOOKUP(A131,Таблица4[[&lt;DATE&gt;]:[&lt;CLOSE&gt;]],2,FALSE)</f>
        <v>100.45</v>
      </c>
      <c r="D131" s="1">
        <f>_xlfn.MAXIFS('Table 1'!$B$4:$B$11,'Table 1'!$B$4:$B$11,_xlfn.CONCAT("&lt;=",A131))</f>
        <v>43385</v>
      </c>
      <c r="E131" s="11">
        <f>0.08*(A131-Таблица1[[#This Row],[Дата купона]])/365*100</f>
        <v>0.61369863013698633</v>
      </c>
      <c r="F131">
        <f>-B131*(Таблица1[[#This Row],[CLOSE ]]+Таблица1[[#This Row],[НКД]])*$B$1/100</f>
        <v>737765</v>
      </c>
      <c r="G131">
        <f>SUM($B$4:B131)</f>
        <v>1770</v>
      </c>
      <c r="H131" t="str">
        <f>IF((A131=Таблица1[[#This Row],[Дата купона]]),"ДА","НЕТ")</f>
        <v>НЕТ</v>
      </c>
      <c r="I131">
        <f>IF(Таблица1[[#This Row],[Выплата ДА или НЕТ]]="ДА",Таблица1[[#This Row],[Открытая позиция]]*39.89,0)</f>
        <v>0</v>
      </c>
      <c r="J131">
        <f>Таблица1[[#This Row],[Купонный доход]]+Таблица1[[#This Row],[Денежный поток]]</f>
        <v>737765</v>
      </c>
      <c r="K131">
        <f t="shared" si="1"/>
        <v>392</v>
      </c>
      <c r="L131">
        <f>Таблица1[[#This Row],[ПОТОК]]/($N$3+1)^(Таблица1[[#This Row],[№]]/365)</f>
        <v>664849.81117263855</v>
      </c>
    </row>
    <row r="132" spans="1:12" x14ac:dyDescent="0.35">
      <c r="A132" s="1">
        <v>43420</v>
      </c>
      <c r="B132">
        <v>-710</v>
      </c>
      <c r="C132">
        <f>VLOOKUP(A132,Таблица4[[&lt;DATE&gt;]:[&lt;CLOSE&gt;]],2,FALSE)</f>
        <v>100.29</v>
      </c>
      <c r="D132" s="1">
        <f>_xlfn.MAXIFS('Table 1'!$B$4:$B$11,'Table 1'!$B$4:$B$11,_xlfn.CONCAT("&lt;=",A132))</f>
        <v>43385</v>
      </c>
      <c r="E132" s="11">
        <f>0.08*(A132-Таблица1[[#This Row],[Дата купона]])/365*100</f>
        <v>0.76712328767123295</v>
      </c>
      <c r="F132">
        <f>-B132*(Таблица1[[#This Row],[CLOSE ]]+Таблица1[[#This Row],[НКД]])*$B$1/100</f>
        <v>717505.57534246589</v>
      </c>
      <c r="G132">
        <f>SUM($B$4:B132)</f>
        <v>1060</v>
      </c>
      <c r="H132" t="str">
        <f>IF((A132=Таблица1[[#This Row],[Дата купона]]),"ДА","НЕТ")</f>
        <v>НЕТ</v>
      </c>
      <c r="I132">
        <f>IF(Таблица1[[#This Row],[Выплата ДА или НЕТ]]="ДА",Таблица1[[#This Row],[Открытая позиция]]*39.89,0)</f>
        <v>0</v>
      </c>
      <c r="J132">
        <f>Таблица1[[#This Row],[Купонный доход]]+Таблица1[[#This Row],[Денежный поток]]</f>
        <v>717505.57534246589</v>
      </c>
      <c r="K132">
        <f t="shared" si="1"/>
        <v>399</v>
      </c>
      <c r="L132">
        <f>Таблица1[[#This Row],[ПОТОК]]/($N$3+1)^(Таблица1[[#This Row],[№]]/365)</f>
        <v>645392.23664500203</v>
      </c>
    </row>
    <row r="133" spans="1:12" x14ac:dyDescent="0.35">
      <c r="A133" s="1">
        <v>43423</v>
      </c>
      <c r="B133">
        <v>-710</v>
      </c>
      <c r="C133">
        <f>VLOOKUP(A133,Таблица4[[&lt;DATE&gt;]:[&lt;CLOSE&gt;]],2,FALSE)</f>
        <v>100.23</v>
      </c>
      <c r="D133" s="1">
        <f>_xlfn.MAXIFS('Table 1'!$B$4:$B$11,'Table 1'!$B$4:$B$11,_xlfn.CONCAT("&lt;=",A133))</f>
        <v>43385</v>
      </c>
      <c r="E133" s="11">
        <f>0.08*(A133-Таблица1[[#This Row],[Дата купона]])/365*100</f>
        <v>0.83287671232876703</v>
      </c>
      <c r="F133">
        <f>-B133*(Таблица1[[#This Row],[CLOSE ]]+Таблица1[[#This Row],[НКД]])*$B$1/100</f>
        <v>717546.42465753423</v>
      </c>
      <c r="G133">
        <f>SUM($B$4:B133)</f>
        <v>350</v>
      </c>
      <c r="H133" t="str">
        <f>IF((A133=Таблица1[[#This Row],[Дата купона]]),"ДА","НЕТ")</f>
        <v>НЕТ</v>
      </c>
      <c r="I133">
        <f>IF(Таблица1[[#This Row],[Выплата ДА или НЕТ]]="ДА",Таблица1[[#This Row],[Открытая позиция]]*39.89,0)</f>
        <v>0</v>
      </c>
      <c r="J133">
        <f>Таблица1[[#This Row],[Купонный доход]]+Таблица1[[#This Row],[Денежный поток]]</f>
        <v>717546.42465753423</v>
      </c>
      <c r="K133">
        <f t="shared" ref="K133:K196" si="2">A133-$A$4</f>
        <v>402</v>
      </c>
      <c r="L133">
        <f>Таблица1[[#This Row],[ПОТОК]]/($N$3+1)^(Таблица1[[#This Row],[№]]/365)</f>
        <v>644915.15921766916</v>
      </c>
    </row>
    <row r="134" spans="1:12" x14ac:dyDescent="0.35">
      <c r="A134" s="1">
        <v>43426</v>
      </c>
      <c r="B134">
        <v>750</v>
      </c>
      <c r="C134">
        <f>VLOOKUP(A134,Таблица4[[&lt;DATE&gt;]:[&lt;CLOSE&gt;]],2,FALSE)</f>
        <v>100.2</v>
      </c>
      <c r="D134" s="1">
        <f>_xlfn.MAXIFS('Table 1'!$B$4:$B$11,'Table 1'!$B$4:$B$11,_xlfn.CONCAT("&lt;=",A134))</f>
        <v>43385</v>
      </c>
      <c r="E134" s="11">
        <f>0.08*(A134-Таблица1[[#This Row],[Дата купона]])/365*100</f>
        <v>0.89863013698630134</v>
      </c>
      <c r="F134">
        <f>-B134*(Таблица1[[#This Row],[CLOSE ]]+Таблица1[[#This Row],[НКД]])*$B$1/100</f>
        <v>-758239.72602739721</v>
      </c>
      <c r="G134">
        <f>SUM($B$4:B134)</f>
        <v>1100</v>
      </c>
      <c r="H134" t="str">
        <f>IF((A134=Таблица1[[#This Row],[Дата купона]]),"ДА","НЕТ")</f>
        <v>НЕТ</v>
      </c>
      <c r="I134">
        <f>IF(Таблица1[[#This Row],[Выплата ДА или НЕТ]]="ДА",Таблица1[[#This Row],[Открытая позиция]]*39.89,0)</f>
        <v>0</v>
      </c>
      <c r="J134">
        <f>Таблица1[[#This Row],[Купонный доход]]+Таблица1[[#This Row],[Денежный поток]]</f>
        <v>-758239.72602739721</v>
      </c>
      <c r="K134">
        <f t="shared" si="2"/>
        <v>405</v>
      </c>
      <c r="L134">
        <f>Таблица1[[#This Row],[ПОТОК]]/($N$3+1)^(Таблица1[[#This Row],[№]]/365)</f>
        <v>-680946.88704415888</v>
      </c>
    </row>
    <row r="135" spans="1:12" x14ac:dyDescent="0.35">
      <c r="A135" s="1">
        <v>43431</v>
      </c>
      <c r="B135">
        <v>170</v>
      </c>
      <c r="C135">
        <f>VLOOKUP(A135,Таблица4[[&lt;DATE&gt;]:[&lt;CLOSE&gt;]],2,FALSE)</f>
        <v>100.1</v>
      </c>
      <c r="D135" s="1">
        <f>_xlfn.MAXIFS('Table 1'!$B$4:$B$11,'Table 1'!$B$4:$B$11,_xlfn.CONCAT("&lt;=",A135))</f>
        <v>43385</v>
      </c>
      <c r="E135" s="11">
        <f>0.08*(A135-Таблица1[[#This Row],[Дата купона]])/365*100</f>
        <v>1.0082191780821919</v>
      </c>
      <c r="F135">
        <f>-B135*(Таблица1[[#This Row],[CLOSE ]]+Таблица1[[#This Row],[НКД]])*$B$1/100</f>
        <v>-171883.9726027397</v>
      </c>
      <c r="G135">
        <f>SUM($B$4:B135)</f>
        <v>1270</v>
      </c>
      <c r="H135" t="str">
        <f>IF((A135=Таблица1[[#This Row],[Дата купона]]),"ДА","НЕТ")</f>
        <v>НЕТ</v>
      </c>
      <c r="I135">
        <f>IF(Таблица1[[#This Row],[Выплата ДА или НЕТ]]="ДА",Таблица1[[#This Row],[Открытая позиция]]*39.89,0)</f>
        <v>0</v>
      </c>
      <c r="J135">
        <f>Таблица1[[#This Row],[Купонный доход]]+Таблица1[[#This Row],[Денежный поток]]</f>
        <v>-171883.9726027397</v>
      </c>
      <c r="K135">
        <f t="shared" si="2"/>
        <v>410</v>
      </c>
      <c r="L135">
        <f>Таблица1[[#This Row],[ПОТОК]]/($N$3+1)^(Таблица1[[#This Row],[№]]/365)</f>
        <v>-154157.84356248306</v>
      </c>
    </row>
    <row r="136" spans="1:12" x14ac:dyDescent="0.35">
      <c r="A136" s="1">
        <v>43433</v>
      </c>
      <c r="B136">
        <v>-120</v>
      </c>
      <c r="C136">
        <f>VLOOKUP(A136,Таблица4[[&lt;DATE&gt;]:[&lt;CLOSE&gt;]],2,FALSE)</f>
        <v>100.14</v>
      </c>
      <c r="D136" s="1">
        <f>_xlfn.MAXIFS('Table 1'!$B$4:$B$11,'Table 1'!$B$4:$B$11,_xlfn.CONCAT("&lt;=",A136))</f>
        <v>43385</v>
      </c>
      <c r="E136" s="11">
        <f>0.08*(A136-Таблица1[[#This Row],[Дата купона]])/365*100</f>
        <v>1.0520547945205481</v>
      </c>
      <c r="F136">
        <f>-B136*(Таблица1[[#This Row],[CLOSE ]]+Таблица1[[#This Row],[НКД]])*$B$1/100</f>
        <v>121430.46575342465</v>
      </c>
      <c r="G136">
        <f>SUM($B$4:B136)</f>
        <v>1150</v>
      </c>
      <c r="H136" t="str">
        <f>IF((A136=Таблица1[[#This Row],[Дата купона]]),"ДА","НЕТ")</f>
        <v>НЕТ</v>
      </c>
      <c r="I136">
        <f>IF(Таблица1[[#This Row],[Выплата ДА или НЕТ]]="ДА",Таблица1[[#This Row],[Открытая позиция]]*39.89,0)</f>
        <v>0</v>
      </c>
      <c r="J136">
        <f>Таблица1[[#This Row],[Купонный доход]]+Таблица1[[#This Row],[Денежный поток]]</f>
        <v>121430.46575342465</v>
      </c>
      <c r="K136">
        <f t="shared" si="2"/>
        <v>412</v>
      </c>
      <c r="L136">
        <f>Таблица1[[#This Row],[ПОТОК]]/($N$3+1)^(Таблица1[[#This Row],[№]]/365)</f>
        <v>108849.72109090148</v>
      </c>
    </row>
    <row r="137" spans="1:12" x14ac:dyDescent="0.35">
      <c r="A137" s="1">
        <v>43434</v>
      </c>
      <c r="B137">
        <v>90</v>
      </c>
      <c r="C137">
        <f>VLOOKUP(A137,Таблица4[[&lt;DATE&gt;]:[&lt;CLOSE&gt;]],2,FALSE)</f>
        <v>100.41</v>
      </c>
      <c r="D137" s="1">
        <f>_xlfn.MAXIFS('Table 1'!$B$4:$B$11,'Table 1'!$B$4:$B$11,_xlfn.CONCAT("&lt;=",A137))</f>
        <v>43385</v>
      </c>
      <c r="E137" s="11">
        <f>0.08*(A137-Таблица1[[#This Row],[Дата купона]])/365*100</f>
        <v>1.0739726027397261</v>
      </c>
      <c r="F137">
        <f>-B137*(Таблица1[[#This Row],[CLOSE ]]+Таблица1[[#This Row],[НКД]])*$B$1/100</f>
        <v>-91335.575342465745</v>
      </c>
      <c r="G137">
        <f>SUM($B$4:B137)</f>
        <v>1240</v>
      </c>
      <c r="H137" t="str">
        <f>IF((A137=Таблица1[[#This Row],[Дата купона]]),"ДА","НЕТ")</f>
        <v>НЕТ</v>
      </c>
      <c r="I137">
        <f>IF(Таблица1[[#This Row],[Выплата ДА или НЕТ]]="ДА",Таблица1[[#This Row],[Открытая позиция]]*39.89,0)</f>
        <v>0</v>
      </c>
      <c r="J137">
        <f>Таблица1[[#This Row],[Купонный доход]]+Таблица1[[#This Row],[Денежный поток]]</f>
        <v>-91335.575342465745</v>
      </c>
      <c r="K137">
        <f t="shared" si="2"/>
        <v>413</v>
      </c>
      <c r="L137">
        <f>Таблица1[[#This Row],[ПОТОК]]/($N$3+1)^(Таблица1[[#This Row],[№]]/365)</f>
        <v>-81851.065368682204</v>
      </c>
    </row>
    <row r="138" spans="1:12" x14ac:dyDescent="0.35">
      <c r="A138" s="1">
        <v>43438</v>
      </c>
      <c r="B138">
        <v>-1190</v>
      </c>
      <c r="C138">
        <f>VLOOKUP(A138,Таблица4[[&lt;DATE&gt;]:[&lt;CLOSE&gt;]],2,FALSE)</f>
        <v>100.28</v>
      </c>
      <c r="D138" s="1">
        <f>_xlfn.MAXIFS('Table 1'!$B$4:$B$11,'Table 1'!$B$4:$B$11,_xlfn.CONCAT("&lt;=",A138))</f>
        <v>43385</v>
      </c>
      <c r="E138" s="11">
        <f>0.08*(A138-Таблица1[[#This Row],[Дата купона]])/365*100</f>
        <v>1.1616438356164385</v>
      </c>
      <c r="F138">
        <f>-B138*(Таблица1[[#This Row],[CLOSE ]]+Таблица1[[#This Row],[НКД]])*$B$1/100</f>
        <v>1207155.5616438359</v>
      </c>
      <c r="G138">
        <f>SUM($B$4:B138)</f>
        <v>50</v>
      </c>
      <c r="H138" t="str">
        <f>IF((A138=Таблица1[[#This Row],[Дата купона]]),"ДА","НЕТ")</f>
        <v>НЕТ</v>
      </c>
      <c r="I138">
        <f>IF(Таблица1[[#This Row],[Выплата ДА или НЕТ]]="ДА",Таблица1[[#This Row],[Открытая позиция]]*39.89,0)</f>
        <v>0</v>
      </c>
      <c r="J138">
        <f>Таблица1[[#This Row],[Купонный доход]]+Таблица1[[#This Row],[Денежный поток]]</f>
        <v>1207155.5616438359</v>
      </c>
      <c r="K138">
        <f t="shared" si="2"/>
        <v>417</v>
      </c>
      <c r="L138">
        <f>Таблица1[[#This Row],[ПОТОК]]/($N$3+1)^(Таблица1[[#This Row],[№]]/365)</f>
        <v>1080653.4367503293</v>
      </c>
    </row>
    <row r="139" spans="1:12" x14ac:dyDescent="0.35">
      <c r="A139" s="1">
        <v>43440</v>
      </c>
      <c r="B139">
        <v>190</v>
      </c>
      <c r="C139">
        <f>VLOOKUP(A139,Таблица4[[&lt;DATE&gt;]:[&lt;CLOSE&gt;]],2,FALSE)</f>
        <v>99.91</v>
      </c>
      <c r="D139" s="1">
        <f>_xlfn.MAXIFS('Table 1'!$B$4:$B$11,'Table 1'!$B$4:$B$11,_xlfn.CONCAT("&lt;=",A139))</f>
        <v>43385</v>
      </c>
      <c r="E139" s="11">
        <f>0.08*(A139-Таблица1[[#This Row],[Дата купона]])/365*100</f>
        <v>1.2054794520547945</v>
      </c>
      <c r="F139">
        <f>-B139*(Таблица1[[#This Row],[CLOSE ]]+Таблица1[[#This Row],[НКД]])*$B$1/100</f>
        <v>-192119.41095890407</v>
      </c>
      <c r="G139">
        <f>SUM($B$4:B139)</f>
        <v>240</v>
      </c>
      <c r="H139" t="str">
        <f>IF((A139=Таблица1[[#This Row],[Дата купона]]),"ДА","НЕТ")</f>
        <v>НЕТ</v>
      </c>
      <c r="I139">
        <f>IF(Таблица1[[#This Row],[Выплата ДА или НЕТ]]="ДА",Таблица1[[#This Row],[Открытая позиция]]*39.89,0)</f>
        <v>0</v>
      </c>
      <c r="J139">
        <f>Таблица1[[#This Row],[Купонный доход]]+Таблица1[[#This Row],[Денежный поток]]</f>
        <v>-192119.41095890407</v>
      </c>
      <c r="K139">
        <f t="shared" si="2"/>
        <v>419</v>
      </c>
      <c r="L139">
        <f>Таблица1[[#This Row],[ПОТОК]]/($N$3+1)^(Таблица1[[#This Row],[№]]/365)</f>
        <v>-171895.24431803718</v>
      </c>
    </row>
    <row r="140" spans="1:12" x14ac:dyDescent="0.35">
      <c r="A140" s="1">
        <v>43441</v>
      </c>
      <c r="B140">
        <v>570</v>
      </c>
      <c r="C140">
        <f>VLOOKUP(A140,Таблица4[[&lt;DATE&gt;]:[&lt;CLOSE&gt;]],2,FALSE)</f>
        <v>99.8</v>
      </c>
      <c r="D140" s="1">
        <f>_xlfn.MAXIFS('Table 1'!$B$4:$B$11,'Table 1'!$B$4:$B$11,_xlfn.CONCAT("&lt;=",A140))</f>
        <v>43385</v>
      </c>
      <c r="E140" s="11">
        <f>0.08*(A140-Таблица1[[#This Row],[Дата купона]])/365*100</f>
        <v>1.2273972602739727</v>
      </c>
      <c r="F140">
        <f>-B140*(Таблица1[[#This Row],[CLOSE ]]+Таблица1[[#This Row],[НКД]])*$B$1/100</f>
        <v>-575856.16438356158</v>
      </c>
      <c r="G140">
        <f>SUM($B$4:B140)</f>
        <v>810</v>
      </c>
      <c r="H140" t="str">
        <f>IF((A140=Таблица1[[#This Row],[Дата купона]]),"ДА","НЕТ")</f>
        <v>НЕТ</v>
      </c>
      <c r="I140">
        <f>IF(Таблица1[[#This Row],[Выплата ДА или НЕТ]]="ДА",Таблица1[[#This Row],[Открытая позиция]]*39.89,0)</f>
        <v>0</v>
      </c>
      <c r="J140">
        <f>Таблица1[[#This Row],[Купонный доход]]+Таблица1[[#This Row],[Денежный поток]]</f>
        <v>-575856.16438356158</v>
      </c>
      <c r="K140">
        <f t="shared" si="2"/>
        <v>420</v>
      </c>
      <c r="L140">
        <f>Таблица1[[#This Row],[ПОТОК]]/($N$3+1)^(Таблица1[[#This Row],[№]]/365)</f>
        <v>-515099.75497096649</v>
      </c>
    </row>
    <row r="141" spans="1:12" x14ac:dyDescent="0.35">
      <c r="A141" s="1">
        <v>43445</v>
      </c>
      <c r="B141">
        <v>100</v>
      </c>
      <c r="C141">
        <f>VLOOKUP(A141,Таблица4[[&lt;DATE&gt;]:[&lt;CLOSE&gt;]],2,FALSE)</f>
        <v>100.03</v>
      </c>
      <c r="D141" s="1">
        <f>_xlfn.MAXIFS('Table 1'!$B$4:$B$11,'Table 1'!$B$4:$B$11,_xlfn.CONCAT("&lt;=",A141))</f>
        <v>43385</v>
      </c>
      <c r="E141" s="11">
        <f>0.08*(A141-Таблица1[[#This Row],[Дата купона]])/365*100</f>
        <v>1.3150684931506849</v>
      </c>
      <c r="F141">
        <f>-B141*(Таблица1[[#This Row],[CLOSE ]]+Таблица1[[#This Row],[НКД]])*$B$1/100</f>
        <v>-101345.06849315068</v>
      </c>
      <c r="G141">
        <f>SUM($B$4:B141)</f>
        <v>910</v>
      </c>
      <c r="H141" t="str">
        <f>IF((A141=Таблица1[[#This Row],[Дата купона]]),"ДА","НЕТ")</f>
        <v>НЕТ</v>
      </c>
      <c r="I141">
        <f>IF(Таблица1[[#This Row],[Выплата ДА или НЕТ]]="ДА",Таблица1[[#This Row],[Открытая позиция]]*39.89,0)</f>
        <v>0</v>
      </c>
      <c r="J141">
        <f>Таблица1[[#This Row],[Купонный доход]]+Таблица1[[#This Row],[Денежный поток]]</f>
        <v>-101345.06849315068</v>
      </c>
      <c r="K141">
        <f t="shared" si="2"/>
        <v>424</v>
      </c>
      <c r="L141">
        <f>Таблица1[[#This Row],[ПОТОК]]/($N$3+1)^(Таблица1[[#This Row],[№]]/365)</f>
        <v>-90556.322042211366</v>
      </c>
    </row>
    <row r="142" spans="1:12" x14ac:dyDescent="0.35">
      <c r="A142" s="1">
        <v>43448</v>
      </c>
      <c r="B142">
        <v>-310</v>
      </c>
      <c r="C142">
        <f>VLOOKUP(A142,Таблица4[[&lt;DATE&gt;]:[&lt;CLOSE&gt;]],2,FALSE)</f>
        <v>99.9</v>
      </c>
      <c r="D142" s="1">
        <f>_xlfn.MAXIFS('Table 1'!$B$4:$B$11,'Table 1'!$B$4:$B$11,_xlfn.CONCAT("&lt;=",A142))</f>
        <v>43385</v>
      </c>
      <c r="E142" s="11">
        <f>0.08*(A142-Таблица1[[#This Row],[Дата купона]])/365*100</f>
        <v>1.3808219178082191</v>
      </c>
      <c r="F142">
        <f>-B142*(Таблица1[[#This Row],[CLOSE ]]+Таблица1[[#This Row],[НКД]])*$B$1/100</f>
        <v>313970.54794520547</v>
      </c>
      <c r="G142">
        <f>SUM($B$4:B142)</f>
        <v>600</v>
      </c>
      <c r="H142" t="str">
        <f>IF((A142=Таблица1[[#This Row],[Дата купона]]),"ДА","НЕТ")</f>
        <v>НЕТ</v>
      </c>
      <c r="I142">
        <f>IF(Таблица1[[#This Row],[Выплата ДА или НЕТ]]="ДА",Таблица1[[#This Row],[Открытая позиция]]*39.89,0)</f>
        <v>0</v>
      </c>
      <c r="J142">
        <f>Таблица1[[#This Row],[Купонный доход]]+Таблица1[[#This Row],[Денежный поток]]</f>
        <v>313970.54794520547</v>
      </c>
      <c r="K142">
        <f t="shared" si="2"/>
        <v>427</v>
      </c>
      <c r="L142">
        <f>Таблица1[[#This Row],[ПОТОК]]/($N$3+1)^(Таблица1[[#This Row],[№]]/365)</f>
        <v>280323.29503716319</v>
      </c>
    </row>
    <row r="143" spans="1:12" x14ac:dyDescent="0.35">
      <c r="A143" s="1">
        <v>43452</v>
      </c>
      <c r="B143">
        <v>580</v>
      </c>
      <c r="C143">
        <f>VLOOKUP(A143,Таблица4[[&lt;DATE&gt;]:[&lt;CLOSE&gt;]],2,FALSE)</f>
        <v>99.89</v>
      </c>
      <c r="D143" s="1">
        <f>_xlfn.MAXIFS('Table 1'!$B$4:$B$11,'Table 1'!$B$4:$B$11,_xlfn.CONCAT("&lt;=",A143))</f>
        <v>43385</v>
      </c>
      <c r="E143" s="11">
        <f>0.08*(A143-Таблица1[[#This Row],[Дата купона]])/365*100</f>
        <v>1.4684931506849317</v>
      </c>
      <c r="F143">
        <f>-B143*(Таблица1[[#This Row],[CLOSE ]]+Таблица1[[#This Row],[НКД]])*$B$1/100</f>
        <v>-587879.26027397264</v>
      </c>
      <c r="G143">
        <f>SUM($B$4:B143)</f>
        <v>1180</v>
      </c>
      <c r="H143" t="str">
        <f>IF((A143=Таблица1[[#This Row],[Дата купона]]),"ДА","НЕТ")</f>
        <v>НЕТ</v>
      </c>
      <c r="I143">
        <f>IF(Таблица1[[#This Row],[Выплата ДА или НЕТ]]="ДА",Таблица1[[#This Row],[Открытая позиция]]*39.89,0)</f>
        <v>0</v>
      </c>
      <c r="J143">
        <f>Таблица1[[#This Row],[Купонный доход]]+Таблица1[[#This Row],[Денежный поток]]</f>
        <v>-587879.26027397264</v>
      </c>
      <c r="K143">
        <f t="shared" si="2"/>
        <v>431</v>
      </c>
      <c r="L143">
        <f>Таблица1[[#This Row],[ПОТОК]]/($N$3+1)^(Таблица1[[#This Row],[№]]/365)</f>
        <v>-524320.99615655886</v>
      </c>
    </row>
    <row r="144" spans="1:12" x14ac:dyDescent="0.35">
      <c r="A144" s="1">
        <v>43453</v>
      </c>
      <c r="B144">
        <v>720</v>
      </c>
      <c r="C144">
        <f>VLOOKUP(A144,Таблица4[[&lt;DATE&gt;]:[&lt;CLOSE&gt;]],2,FALSE)</f>
        <v>99.98</v>
      </c>
      <c r="D144" s="1">
        <f>_xlfn.MAXIFS('Table 1'!$B$4:$B$11,'Table 1'!$B$4:$B$11,_xlfn.CONCAT("&lt;=",A144))</f>
        <v>43385</v>
      </c>
      <c r="E144" s="11">
        <f>0.08*(A144-Таблица1[[#This Row],[Дата купона]])/365*100</f>
        <v>1.4904109589041097</v>
      </c>
      <c r="F144">
        <f>-B144*(Таблица1[[#This Row],[CLOSE ]]+Таблица1[[#This Row],[НКД]])*$B$1/100</f>
        <v>-730586.95890410955</v>
      </c>
      <c r="G144">
        <f>SUM($B$4:B144)</f>
        <v>1900</v>
      </c>
      <c r="H144" t="str">
        <f>IF((A144=Таблица1[[#This Row],[Дата купона]]),"ДА","НЕТ")</f>
        <v>НЕТ</v>
      </c>
      <c r="I144">
        <f>IF(Таблица1[[#This Row],[Выплата ДА или НЕТ]]="ДА",Таблица1[[#This Row],[Открытая позиция]]*39.89,0)</f>
        <v>0</v>
      </c>
      <c r="J144">
        <f>Таблица1[[#This Row],[Купонный доход]]+Таблица1[[#This Row],[Денежный поток]]</f>
        <v>-730586.95890410955</v>
      </c>
      <c r="K144">
        <f t="shared" si="2"/>
        <v>432</v>
      </c>
      <c r="L144">
        <f>Таблица1[[#This Row],[ПОТОК]]/($N$3+1)^(Таблица1[[#This Row],[№]]/365)</f>
        <v>-651426.96811447153</v>
      </c>
    </row>
    <row r="145" spans="1:12" x14ac:dyDescent="0.35">
      <c r="A145" s="1">
        <v>43455</v>
      </c>
      <c r="B145">
        <v>-230</v>
      </c>
      <c r="C145">
        <f>VLOOKUP(A145,Таблица4[[&lt;DATE&gt;]:[&lt;CLOSE&gt;]],2,FALSE)</f>
        <v>100</v>
      </c>
      <c r="D145" s="1">
        <f>_xlfn.MAXIFS('Table 1'!$B$4:$B$11,'Table 1'!$B$4:$B$11,_xlfn.CONCAT("&lt;=",A145))</f>
        <v>43385</v>
      </c>
      <c r="E145" s="11">
        <f>0.08*(A145-Таблица1[[#This Row],[Дата купона]])/365*100</f>
        <v>1.5342465753424659</v>
      </c>
      <c r="F145">
        <f>-B145*(Таблица1[[#This Row],[CLOSE ]]+Таблица1[[#This Row],[НКД]])*$B$1/100</f>
        <v>233528.76712328766</v>
      </c>
      <c r="G145">
        <f>SUM($B$4:B145)</f>
        <v>1670</v>
      </c>
      <c r="H145" t="str">
        <f>IF((A145=Таблица1[[#This Row],[Дата купона]]),"ДА","НЕТ")</f>
        <v>НЕТ</v>
      </c>
      <c r="I145">
        <f>IF(Таблица1[[#This Row],[Выплата ДА или НЕТ]]="ДА",Таблица1[[#This Row],[Открытая позиция]]*39.89,0)</f>
        <v>0</v>
      </c>
      <c r="J145">
        <f>Таблица1[[#This Row],[Купонный доход]]+Таблица1[[#This Row],[Денежный поток]]</f>
        <v>233528.76712328766</v>
      </c>
      <c r="K145">
        <f t="shared" si="2"/>
        <v>434</v>
      </c>
      <c r="L145">
        <f>Таблица1[[#This Row],[ПОТОК]]/($N$3+1)^(Таблица1[[#This Row],[№]]/365)</f>
        <v>208115.11359712313</v>
      </c>
    </row>
    <row r="146" spans="1:12" x14ac:dyDescent="0.35">
      <c r="A146" s="1">
        <v>43460</v>
      </c>
      <c r="B146">
        <v>-1560</v>
      </c>
      <c r="C146">
        <f>VLOOKUP(A146,Таблица4[[&lt;DATE&gt;]:[&lt;CLOSE&gt;]],2,FALSE)</f>
        <v>100.25</v>
      </c>
      <c r="D146" s="1">
        <f>_xlfn.MAXIFS('Table 1'!$B$4:$B$11,'Table 1'!$B$4:$B$11,_xlfn.CONCAT("&lt;=",A146))</f>
        <v>43385</v>
      </c>
      <c r="E146" s="11">
        <f>0.08*(A146-Таблица1[[#This Row],[Дата купона]])/365*100</f>
        <v>1.6438356164383561</v>
      </c>
      <c r="F146">
        <f>-B146*(Таблица1[[#This Row],[CLOSE ]]+Таблица1[[#This Row],[НКД]])*$B$1/100</f>
        <v>1589543.8356164384</v>
      </c>
      <c r="G146">
        <f>SUM($B$4:B146)</f>
        <v>110</v>
      </c>
      <c r="H146" t="str">
        <f>IF((A146=Таблица1[[#This Row],[Дата купона]]),"ДА","НЕТ")</f>
        <v>НЕТ</v>
      </c>
      <c r="I146">
        <f>IF(Таблица1[[#This Row],[Выплата ДА или НЕТ]]="ДА",Таблица1[[#This Row],[Открытая позиция]]*39.89,0)</f>
        <v>0</v>
      </c>
      <c r="J146">
        <f>Таблица1[[#This Row],[Купонный доход]]+Таблица1[[#This Row],[Денежный поток]]</f>
        <v>1589543.8356164384</v>
      </c>
      <c r="K146">
        <f t="shared" si="2"/>
        <v>439</v>
      </c>
      <c r="L146">
        <f>Таблица1[[#This Row],[ПОТОК]]/($N$3+1)^(Таблица1[[#This Row],[№]]/365)</f>
        <v>1414683.4816519236</v>
      </c>
    </row>
    <row r="147" spans="1:12" x14ac:dyDescent="0.35">
      <c r="A147" s="1">
        <v>43468</v>
      </c>
      <c r="B147">
        <v>250</v>
      </c>
      <c r="C147">
        <f>VLOOKUP(A147,Таблица4[[&lt;DATE&gt;]:[&lt;CLOSE&gt;]],2,FALSE)</f>
        <v>100.4</v>
      </c>
      <c r="D147" s="1">
        <f>_xlfn.MAXIFS('Table 1'!$B$4:$B$11,'Table 1'!$B$4:$B$11,_xlfn.CONCAT("&lt;=",A147))</f>
        <v>43385</v>
      </c>
      <c r="E147" s="11">
        <f>0.08*(A147-Таблица1[[#This Row],[Дата купона]])/365*100</f>
        <v>1.8191780821917809</v>
      </c>
      <c r="F147">
        <f>-B147*(Таблица1[[#This Row],[CLOSE ]]+Таблица1[[#This Row],[НКД]])*$B$1/100</f>
        <v>-255547.94520547948</v>
      </c>
      <c r="G147">
        <f>SUM($B$4:B147)</f>
        <v>360</v>
      </c>
      <c r="H147" t="str">
        <f>IF((A147=Таблица1[[#This Row],[Дата купона]]),"ДА","НЕТ")</f>
        <v>НЕТ</v>
      </c>
      <c r="I147">
        <f>IF(Таблица1[[#This Row],[Выплата ДА или НЕТ]]="ДА",Таблица1[[#This Row],[Открытая позиция]]*39.89,0)</f>
        <v>0</v>
      </c>
      <c r="J147">
        <f>Таблица1[[#This Row],[Купонный доход]]+Таблица1[[#This Row],[Денежный поток]]</f>
        <v>-255547.94520547948</v>
      </c>
      <c r="K147">
        <f t="shared" si="2"/>
        <v>447</v>
      </c>
      <c r="L147">
        <f>Таблица1[[#This Row],[ПОТОК]]/($N$3+1)^(Таблица1[[#This Row],[№]]/365)</f>
        <v>-226953.47141404112</v>
      </c>
    </row>
    <row r="148" spans="1:12" x14ac:dyDescent="0.35">
      <c r="A148" s="1">
        <v>43474</v>
      </c>
      <c r="B148">
        <v>50</v>
      </c>
      <c r="C148">
        <f>VLOOKUP(A148,Таблица4[[&lt;DATE&gt;]:[&lt;CLOSE&gt;]],2,FALSE)</f>
        <v>100.15</v>
      </c>
      <c r="D148" s="1">
        <f>_xlfn.MAXIFS('Table 1'!$B$4:$B$11,'Table 1'!$B$4:$B$11,_xlfn.CONCAT("&lt;=",A148))</f>
        <v>43385</v>
      </c>
      <c r="E148" s="11">
        <f>0.08*(A148-Таблица1[[#This Row],[Дата купона]])/365*100</f>
        <v>1.9506849315068493</v>
      </c>
      <c r="F148">
        <f>-B148*(Таблица1[[#This Row],[CLOSE ]]+Таблица1[[#This Row],[НКД]])*$B$1/100</f>
        <v>-51050.342465753427</v>
      </c>
      <c r="G148">
        <f>SUM($B$4:B148)</f>
        <v>410</v>
      </c>
      <c r="H148" t="str">
        <f>IF((A148=Таблица1[[#This Row],[Дата купона]]),"ДА","НЕТ")</f>
        <v>НЕТ</v>
      </c>
      <c r="I148">
        <f>IF(Таблица1[[#This Row],[Выплата ДА или НЕТ]]="ДА",Таблица1[[#This Row],[Открытая позиция]]*39.89,0)</f>
        <v>0</v>
      </c>
      <c r="J148">
        <f>Таблица1[[#This Row],[Купонный доход]]+Таблица1[[#This Row],[Денежный поток]]</f>
        <v>-51050.342465753427</v>
      </c>
      <c r="K148">
        <f t="shared" si="2"/>
        <v>453</v>
      </c>
      <c r="L148">
        <f>Таблица1[[#This Row],[ПОТОК]]/($N$3+1)^(Таблица1[[#This Row],[№]]/365)</f>
        <v>-45265.919217540817</v>
      </c>
    </row>
    <row r="149" spans="1:12" x14ac:dyDescent="0.35">
      <c r="A149" s="1">
        <v>43476</v>
      </c>
      <c r="B149">
        <v>-110</v>
      </c>
      <c r="C149">
        <f>VLOOKUP(A149,Таблица4[[&lt;DATE&gt;]:[&lt;CLOSE&gt;]],2,FALSE)</f>
        <v>100.3</v>
      </c>
      <c r="D149" s="1">
        <f>_xlfn.MAXIFS('Table 1'!$B$4:$B$11,'Table 1'!$B$4:$B$11,_xlfn.CONCAT("&lt;=",A149))</f>
        <v>43385</v>
      </c>
      <c r="E149" s="11">
        <f>0.08*(A149-Таблица1[[#This Row],[Дата купона]])/365*100</f>
        <v>1.9945205479452055</v>
      </c>
      <c r="F149">
        <f>-B149*(Таблица1[[#This Row],[CLOSE ]]+Таблица1[[#This Row],[НКД]])*$B$1/100</f>
        <v>112523.97260273973</v>
      </c>
      <c r="G149">
        <f>SUM($B$4:B149)</f>
        <v>300</v>
      </c>
      <c r="H149" t="str">
        <f>IF((A149=Таблица1[[#This Row],[Дата купона]]),"ДА","НЕТ")</f>
        <v>НЕТ</v>
      </c>
      <c r="I149">
        <f>IF(Таблица1[[#This Row],[Выплата ДА или НЕТ]]="ДА",Таблица1[[#This Row],[Открытая позиция]]*39.89,0)</f>
        <v>0</v>
      </c>
      <c r="J149">
        <f>Таблица1[[#This Row],[Купонный доход]]+Таблица1[[#This Row],[Денежный поток]]</f>
        <v>112523.97260273973</v>
      </c>
      <c r="K149">
        <f t="shared" si="2"/>
        <v>455</v>
      </c>
      <c r="L149">
        <f>Таблица1[[#This Row],[ПОТОК]]/($N$3+1)^(Таблица1[[#This Row],[№]]/365)</f>
        <v>99721.122012696171</v>
      </c>
    </row>
    <row r="150" spans="1:12" x14ac:dyDescent="0.35">
      <c r="A150" s="1">
        <v>43479</v>
      </c>
      <c r="B150">
        <v>230</v>
      </c>
      <c r="C150">
        <f>VLOOKUP(A150,Таблица4[[&lt;DATE&gt;]:[&lt;CLOSE&gt;]],2,FALSE)</f>
        <v>100.2</v>
      </c>
      <c r="D150" s="1">
        <f>_xlfn.MAXIFS('Table 1'!$B$4:$B$11,'Table 1'!$B$4:$B$11,_xlfn.CONCAT("&lt;=",A150))</f>
        <v>43385</v>
      </c>
      <c r="E150" s="11">
        <f>0.08*(A150-Таблица1[[#This Row],[Дата купона]])/365*100</f>
        <v>2.0602739726027401</v>
      </c>
      <c r="F150">
        <f>-B150*(Таблица1[[#This Row],[CLOSE ]]+Таблица1[[#This Row],[НКД]])*$B$1/100</f>
        <v>-235198.63013698635</v>
      </c>
      <c r="G150">
        <f>SUM($B$4:B150)</f>
        <v>530</v>
      </c>
      <c r="H150" t="str">
        <f>IF((A150=Таблица1[[#This Row],[Дата купона]]),"ДА","НЕТ")</f>
        <v>НЕТ</v>
      </c>
      <c r="I150">
        <f>IF(Таблица1[[#This Row],[Выплата ДА или НЕТ]]="ДА",Таблица1[[#This Row],[Открытая позиция]]*39.89,0)</f>
        <v>0</v>
      </c>
      <c r="J150">
        <f>Таблица1[[#This Row],[Купонный доход]]+Таблица1[[#This Row],[Денежный поток]]</f>
        <v>-235198.63013698635</v>
      </c>
      <c r="K150">
        <f t="shared" si="2"/>
        <v>458</v>
      </c>
      <c r="L150">
        <f>Таблица1[[#This Row],[ПОТОК]]/($N$3+1)^(Таблица1[[#This Row],[№]]/365)</f>
        <v>-208272.05956258654</v>
      </c>
    </row>
    <row r="151" spans="1:12" x14ac:dyDescent="0.35">
      <c r="A151" s="1">
        <v>43480</v>
      </c>
      <c r="B151">
        <v>-270</v>
      </c>
      <c r="C151">
        <f>VLOOKUP(A151,Таблица4[[&lt;DATE&gt;]:[&lt;CLOSE&gt;]],2,FALSE)</f>
        <v>100.2</v>
      </c>
      <c r="D151" s="1">
        <f>_xlfn.MAXIFS('Table 1'!$B$4:$B$11,'Table 1'!$B$4:$B$11,_xlfn.CONCAT("&lt;=",A151))</f>
        <v>43385</v>
      </c>
      <c r="E151" s="11">
        <f>0.08*(A151-Таблица1[[#This Row],[Дата купона]])/365*100</f>
        <v>2.0821917808219177</v>
      </c>
      <c r="F151">
        <f>-B151*(Таблица1[[#This Row],[CLOSE ]]+Таблица1[[#This Row],[НКД]])*$B$1/100</f>
        <v>276161.91780821921</v>
      </c>
      <c r="G151">
        <f>SUM($B$4:B151)</f>
        <v>260</v>
      </c>
      <c r="H151" t="str">
        <f>IF((A151=Таблица1[[#This Row],[Дата купона]]),"ДА","НЕТ")</f>
        <v>НЕТ</v>
      </c>
      <c r="I151">
        <f>IF(Таблица1[[#This Row],[Выплата ДА или НЕТ]]="ДА",Таблица1[[#This Row],[Открытая позиция]]*39.89,0)</f>
        <v>0</v>
      </c>
      <c r="J151">
        <f>Таблица1[[#This Row],[Купонный доход]]+Таблица1[[#This Row],[Денежный поток]]</f>
        <v>276161.91780821921</v>
      </c>
      <c r="K151">
        <f t="shared" si="2"/>
        <v>459</v>
      </c>
      <c r="L151">
        <f>Таблица1[[#This Row],[ПОТОК]]/($N$3+1)^(Таблица1[[#This Row],[№]]/365)</f>
        <v>244480.77953873691</v>
      </c>
    </row>
    <row r="152" spans="1:12" x14ac:dyDescent="0.35">
      <c r="A152" s="1">
        <v>43481</v>
      </c>
      <c r="B152">
        <v>910</v>
      </c>
      <c r="C152">
        <f>VLOOKUP(A152,Таблица4[[&lt;DATE&gt;]:[&lt;CLOSE&gt;]],2,FALSE)</f>
        <v>100.2</v>
      </c>
      <c r="D152" s="1">
        <f>_xlfn.MAXIFS('Table 1'!$B$4:$B$11,'Table 1'!$B$4:$B$11,_xlfn.CONCAT("&lt;=",A152))</f>
        <v>43385</v>
      </c>
      <c r="E152" s="11">
        <f>0.08*(A152-Таблица1[[#This Row],[Дата купона]])/365*100</f>
        <v>2.1041095890410961</v>
      </c>
      <c r="F152">
        <f>-B152*(Таблица1[[#This Row],[CLOSE ]]+Таблица1[[#This Row],[НКД]])*$B$1/100</f>
        <v>-930967.39726027404</v>
      </c>
      <c r="G152">
        <f>SUM($B$4:B152)</f>
        <v>1170</v>
      </c>
      <c r="H152" t="str">
        <f>IF((A152=Таблица1[[#This Row],[Дата купона]]),"ДА","НЕТ")</f>
        <v>НЕТ</v>
      </c>
      <c r="I152">
        <f>IF(Таблица1[[#This Row],[Выплата ДА или НЕТ]]="ДА",Таблица1[[#This Row],[Открытая позиция]]*39.89,0)</f>
        <v>0</v>
      </c>
      <c r="J152">
        <f>Таблица1[[#This Row],[Купонный доход]]+Таблица1[[#This Row],[Денежный поток]]</f>
        <v>-930967.39726027404</v>
      </c>
      <c r="K152">
        <f t="shared" si="2"/>
        <v>460</v>
      </c>
      <c r="L152">
        <f>Таблица1[[#This Row],[ПОТОК]]/($N$3+1)^(Таблица1[[#This Row],[№]]/365)</f>
        <v>-823948.58397353161</v>
      </c>
    </row>
    <row r="153" spans="1:12" x14ac:dyDescent="0.35">
      <c r="A153" s="1">
        <v>43482</v>
      </c>
      <c r="B153">
        <v>-1080</v>
      </c>
      <c r="C153">
        <f>VLOOKUP(A153,Таблица4[[&lt;DATE&gt;]:[&lt;CLOSE&gt;]],2,FALSE)</f>
        <v>100.3</v>
      </c>
      <c r="D153" s="1">
        <f>_xlfn.MAXIFS('Table 1'!$B$4:$B$11,'Table 1'!$B$4:$B$11,_xlfn.CONCAT("&lt;=",A153))</f>
        <v>43385</v>
      </c>
      <c r="E153" s="11">
        <f>0.08*(A153-Таблица1[[#This Row],[Дата купона]])/365*100</f>
        <v>2.1260273972602737</v>
      </c>
      <c r="F153">
        <f>-B153*(Таблица1[[#This Row],[CLOSE ]]+Таблица1[[#This Row],[НКД]])*$B$1/100</f>
        <v>1106201.0958904109</v>
      </c>
      <c r="G153">
        <f>SUM($B$4:B153)</f>
        <v>90</v>
      </c>
      <c r="H153" t="str">
        <f>IF((A153=Таблица1[[#This Row],[Дата купона]]),"ДА","НЕТ")</f>
        <v>НЕТ</v>
      </c>
      <c r="I153">
        <f>IF(Таблица1[[#This Row],[Выплата ДА или НЕТ]]="ДА",Таблица1[[#This Row],[Открытая позиция]]*39.89,0)</f>
        <v>0</v>
      </c>
      <c r="J153">
        <f>Таблица1[[#This Row],[Купонный доход]]+Таблица1[[#This Row],[Денежный поток]]</f>
        <v>1106201.0958904109</v>
      </c>
      <c r="K153">
        <f t="shared" si="2"/>
        <v>461</v>
      </c>
      <c r="L153">
        <f>Таблица1[[#This Row],[ПОТОК]]/($N$3+1)^(Таблица1[[#This Row],[№]]/365)</f>
        <v>978778.52447454829</v>
      </c>
    </row>
    <row r="154" spans="1:12" x14ac:dyDescent="0.35">
      <c r="A154" s="1">
        <v>43483</v>
      </c>
      <c r="B154">
        <v>370</v>
      </c>
      <c r="C154">
        <f>VLOOKUP(A154,Таблица4[[&lt;DATE&gt;]:[&lt;CLOSE&gt;]],2,FALSE)</f>
        <v>100.2</v>
      </c>
      <c r="D154" s="1">
        <f>_xlfn.MAXIFS('Table 1'!$B$4:$B$11,'Table 1'!$B$4:$B$11,_xlfn.CONCAT("&lt;=",A154))</f>
        <v>43385</v>
      </c>
      <c r="E154" s="11">
        <f>0.08*(A154-Таблица1[[#This Row],[Дата купона]])/365*100</f>
        <v>2.1479452054794521</v>
      </c>
      <c r="F154">
        <f>-B154*(Таблица1[[#This Row],[CLOSE ]]+Таблица1[[#This Row],[НКД]])*$B$1/100</f>
        <v>-378687.39726027392</v>
      </c>
      <c r="G154">
        <f>SUM($B$4:B154)</f>
        <v>460</v>
      </c>
      <c r="H154" t="str">
        <f>IF((A154=Таблица1[[#This Row],[Дата купона]]),"ДА","НЕТ")</f>
        <v>НЕТ</v>
      </c>
      <c r="I154">
        <f>IF(Таблица1[[#This Row],[Выплата ДА или НЕТ]]="ДА",Таблица1[[#This Row],[Открытая позиция]]*39.89,0)</f>
        <v>0</v>
      </c>
      <c r="J154">
        <f>Таблица1[[#This Row],[Купонный доход]]+Таблица1[[#This Row],[Денежный поток]]</f>
        <v>-378687.39726027392</v>
      </c>
      <c r="K154">
        <f t="shared" si="2"/>
        <v>462</v>
      </c>
      <c r="L154">
        <f>Таблица1[[#This Row],[ПОТОК]]/($N$3+1)^(Таблица1[[#This Row],[№]]/365)</f>
        <v>-334977.70855273277</v>
      </c>
    </row>
    <row r="155" spans="1:12" x14ac:dyDescent="0.35">
      <c r="A155" s="1">
        <v>43486</v>
      </c>
      <c r="B155">
        <v>50</v>
      </c>
      <c r="C155">
        <f>VLOOKUP(A155,Таблица4[[&lt;DATE&gt;]:[&lt;CLOSE&gt;]],2,FALSE)</f>
        <v>100.2</v>
      </c>
      <c r="D155" s="1">
        <f>_xlfn.MAXIFS('Table 1'!$B$4:$B$11,'Table 1'!$B$4:$B$11,_xlfn.CONCAT("&lt;=",A155))</f>
        <v>43385</v>
      </c>
      <c r="E155" s="11">
        <f>0.08*(A155-Таблица1[[#This Row],[Дата купона]])/365*100</f>
        <v>2.2136986301369865</v>
      </c>
      <c r="F155">
        <f>-B155*(Таблица1[[#This Row],[CLOSE ]]+Таблица1[[#This Row],[НКД]])*$B$1/100</f>
        <v>-51206.849315068488</v>
      </c>
      <c r="G155">
        <f>SUM($B$4:B155)</f>
        <v>510</v>
      </c>
      <c r="H155" t="str">
        <f>IF((A155=Таблица1[[#This Row],[Дата купона]]),"ДА","НЕТ")</f>
        <v>НЕТ</v>
      </c>
      <c r="I155">
        <f>IF(Таблица1[[#This Row],[Выплата ДА или НЕТ]]="ДА",Таблица1[[#This Row],[Открытая позиция]]*39.89,0)</f>
        <v>0</v>
      </c>
      <c r="J155">
        <f>Таблица1[[#This Row],[Купонный доход]]+Таблица1[[#This Row],[Денежный поток]]</f>
        <v>-51206.849315068488</v>
      </c>
      <c r="K155">
        <f t="shared" si="2"/>
        <v>465</v>
      </c>
      <c r="L155">
        <f>Таблица1[[#This Row],[ПОТОК]]/($N$3+1)^(Таблица1[[#This Row],[№]]/365)</f>
        <v>-45260.279781264493</v>
      </c>
    </row>
    <row r="156" spans="1:12" x14ac:dyDescent="0.35">
      <c r="A156" s="1">
        <v>43489</v>
      </c>
      <c r="B156">
        <v>540</v>
      </c>
      <c r="C156">
        <f>VLOOKUP(A156,Таблица4[[&lt;DATE&gt;]:[&lt;CLOSE&gt;]],2,FALSE)</f>
        <v>99.94</v>
      </c>
      <c r="D156" s="1">
        <f>_xlfn.MAXIFS('Table 1'!$B$4:$B$11,'Table 1'!$B$4:$B$11,_xlfn.CONCAT("&lt;=",A156))</f>
        <v>43385</v>
      </c>
      <c r="E156" s="11">
        <f>0.08*(A156-Таблица1[[#This Row],[Дата купона]])/365*100</f>
        <v>2.2794520547945205</v>
      </c>
      <c r="F156">
        <f>-B156*(Таблица1[[#This Row],[CLOSE ]]+Таблица1[[#This Row],[НКД]])*$B$1/100</f>
        <v>-551985.04109589045</v>
      </c>
      <c r="G156">
        <f>SUM($B$4:B156)</f>
        <v>1050</v>
      </c>
      <c r="H156" t="str">
        <f>IF((A156=Таблица1[[#This Row],[Дата купона]]),"ДА","НЕТ")</f>
        <v>НЕТ</v>
      </c>
      <c r="I156">
        <f>IF(Таблица1[[#This Row],[Выплата ДА или НЕТ]]="ДА",Таблица1[[#This Row],[Открытая позиция]]*39.89,0)</f>
        <v>0</v>
      </c>
      <c r="J156">
        <f>Таблица1[[#This Row],[Купонный доход]]+Таблица1[[#This Row],[Денежный поток]]</f>
        <v>-551985.04109589045</v>
      </c>
      <c r="K156">
        <f t="shared" si="2"/>
        <v>468</v>
      </c>
      <c r="L156">
        <f>Таблица1[[#This Row],[ПОТОК]]/($N$3+1)^(Таблица1[[#This Row],[№]]/365)</f>
        <v>-487495.50016548764</v>
      </c>
    </row>
    <row r="157" spans="1:12" x14ac:dyDescent="0.35">
      <c r="A157" s="1">
        <v>43490</v>
      </c>
      <c r="B157">
        <v>-160</v>
      </c>
      <c r="C157">
        <f>VLOOKUP(A157,Таблица4[[&lt;DATE&gt;]:[&lt;CLOSE&gt;]],2,FALSE)</f>
        <v>99.91</v>
      </c>
      <c r="D157" s="1">
        <f>_xlfn.MAXIFS('Table 1'!$B$4:$B$11,'Table 1'!$B$4:$B$11,_xlfn.CONCAT("&lt;=",A157))</f>
        <v>43385</v>
      </c>
      <c r="E157" s="11">
        <f>0.08*(A157-Таблица1[[#This Row],[Дата купона]])/365*100</f>
        <v>2.3013698630136985</v>
      </c>
      <c r="F157">
        <f>-B157*(Таблица1[[#This Row],[CLOSE ]]+Таблица1[[#This Row],[НКД]])*$B$1/100</f>
        <v>163538.19178082192</v>
      </c>
      <c r="G157">
        <f>SUM($B$4:B157)</f>
        <v>890</v>
      </c>
      <c r="H157" t="str">
        <f>IF((A157=Таблица1[[#This Row],[Дата купона]]),"ДА","НЕТ")</f>
        <v>НЕТ</v>
      </c>
      <c r="I157">
        <f>IF(Таблица1[[#This Row],[Выплата ДА или НЕТ]]="ДА",Таблица1[[#This Row],[Открытая позиция]]*39.89,0)</f>
        <v>0</v>
      </c>
      <c r="J157">
        <f>Таблица1[[#This Row],[Купонный доход]]+Таблица1[[#This Row],[Денежный поток]]</f>
        <v>163538.19178082192</v>
      </c>
      <c r="K157">
        <f t="shared" si="2"/>
        <v>469</v>
      </c>
      <c r="L157">
        <f>Таблица1[[#This Row],[ПОТОК]]/($N$3+1)^(Таблица1[[#This Row],[№]]/365)</f>
        <v>144393.35329840699</v>
      </c>
    </row>
    <row r="158" spans="1:12" x14ac:dyDescent="0.35">
      <c r="A158" s="1">
        <v>43494</v>
      </c>
      <c r="B158">
        <v>-310</v>
      </c>
      <c r="C158">
        <f>VLOOKUP(A158,Таблица4[[&lt;DATE&gt;]:[&lt;CLOSE&gt;]],2,FALSE)</f>
        <v>99.99</v>
      </c>
      <c r="D158" s="1">
        <f>_xlfn.MAXIFS('Table 1'!$B$4:$B$11,'Table 1'!$B$4:$B$11,_xlfn.CONCAT("&lt;=",A158))</f>
        <v>43385</v>
      </c>
      <c r="E158" s="11">
        <f>0.08*(A158-Таблица1[[#This Row],[Дата купона]])/365*100</f>
        <v>2.3890410958904109</v>
      </c>
      <c r="F158">
        <f>-B158*(Таблица1[[#This Row],[CLOSE ]]+Таблица1[[#This Row],[НКД]])*$B$1/100</f>
        <v>317375.02739726024</v>
      </c>
      <c r="G158">
        <f>SUM($B$4:B158)</f>
        <v>580</v>
      </c>
      <c r="H158" t="str">
        <f>IF((A158=Таблица1[[#This Row],[Дата купона]]),"ДА","НЕТ")</f>
        <v>НЕТ</v>
      </c>
      <c r="I158">
        <f>IF(Таблица1[[#This Row],[Выплата ДА или НЕТ]]="ДА",Таблица1[[#This Row],[Открытая позиция]]*39.89,0)</f>
        <v>0</v>
      </c>
      <c r="J158">
        <f>Таблица1[[#This Row],[Купонный доход]]+Таблица1[[#This Row],[Денежный поток]]</f>
        <v>317375.02739726024</v>
      </c>
      <c r="K158">
        <f t="shared" si="2"/>
        <v>473</v>
      </c>
      <c r="L158">
        <f>Таблица1[[#This Row],[ПОТОК]]/($N$3+1)^(Таблица1[[#This Row],[№]]/365)</f>
        <v>279923.65090701275</v>
      </c>
    </row>
    <row r="159" spans="1:12" x14ac:dyDescent="0.35">
      <c r="A159" s="1">
        <v>43497</v>
      </c>
      <c r="B159">
        <v>-460</v>
      </c>
      <c r="C159">
        <f>VLOOKUP(A159,Таблица4[[&lt;DATE&gt;]:[&lt;CLOSE&gt;]],2,FALSE)</f>
        <v>100</v>
      </c>
      <c r="D159" s="1">
        <f>_xlfn.MAXIFS('Table 1'!$B$4:$B$11,'Table 1'!$B$4:$B$11,_xlfn.CONCAT("&lt;=",A159))</f>
        <v>43385</v>
      </c>
      <c r="E159" s="11">
        <f>0.08*(A159-Таблица1[[#This Row],[Дата купона]])/365*100</f>
        <v>2.4547945205479453</v>
      </c>
      <c r="F159">
        <f>-B159*(Таблица1[[#This Row],[CLOSE ]]+Таблица1[[#This Row],[НКД]])*$B$1/100</f>
        <v>471292.05479452061</v>
      </c>
      <c r="G159">
        <f>SUM($B$4:B159)</f>
        <v>120</v>
      </c>
      <c r="H159" t="str">
        <f>IF((A159=Таблица1[[#This Row],[Дата купона]]),"ДА","НЕТ")</f>
        <v>НЕТ</v>
      </c>
      <c r="I159">
        <f>IF(Таблица1[[#This Row],[Выплата ДА или НЕТ]]="ДА",Таблица1[[#This Row],[Открытая позиция]]*39.89,0)</f>
        <v>0</v>
      </c>
      <c r="J159">
        <f>Таблица1[[#This Row],[Купонный доход]]+Таблица1[[#This Row],[Денежный поток]]</f>
        <v>471292.05479452061</v>
      </c>
      <c r="K159">
        <f t="shared" si="2"/>
        <v>476</v>
      </c>
      <c r="L159">
        <f>Таблица1[[#This Row],[ПОТОК]]/($N$3+1)^(Таблица1[[#This Row],[№]]/365)</f>
        <v>415347.00625730172</v>
      </c>
    </row>
    <row r="160" spans="1:12" x14ac:dyDescent="0.35">
      <c r="A160" s="1">
        <v>43501</v>
      </c>
      <c r="B160">
        <v>560</v>
      </c>
      <c r="C160">
        <f>VLOOKUP(A160,Таблица4[[&lt;DATE&gt;]:[&lt;CLOSE&gt;]],2,FALSE)</f>
        <v>99.91</v>
      </c>
      <c r="D160" s="1">
        <f>_xlfn.MAXIFS('Table 1'!$B$4:$B$11,'Table 1'!$B$4:$B$11,_xlfn.CONCAT("&lt;=",A160))</f>
        <v>43385</v>
      </c>
      <c r="E160" s="11">
        <f>0.08*(A160-Таблица1[[#This Row],[Дата купона]])/365*100</f>
        <v>2.5424657534246573</v>
      </c>
      <c r="F160">
        <f>-B160*(Таблица1[[#This Row],[CLOSE ]]+Таблица1[[#This Row],[НКД]])*$B$1/100</f>
        <v>-573733.808219178</v>
      </c>
      <c r="G160">
        <f>SUM($B$4:B160)</f>
        <v>680</v>
      </c>
      <c r="H160" t="str">
        <f>IF((A160=Таблица1[[#This Row],[Дата купона]]),"ДА","НЕТ")</f>
        <v>НЕТ</v>
      </c>
      <c r="I160">
        <f>IF(Таблица1[[#This Row],[Выплата ДА или НЕТ]]="ДА",Таблица1[[#This Row],[Открытая позиция]]*39.89,0)</f>
        <v>0</v>
      </c>
      <c r="J160">
        <f>Таблица1[[#This Row],[Купонный доход]]+Таблица1[[#This Row],[Денежный поток]]</f>
        <v>-573733.808219178</v>
      </c>
      <c r="K160">
        <f t="shared" si="2"/>
        <v>480</v>
      </c>
      <c r="L160">
        <f>Таблица1[[#This Row],[ПОТОК]]/($N$3+1)^(Таблица1[[#This Row],[№]]/365)</f>
        <v>-505091.70932557562</v>
      </c>
    </row>
    <row r="161" spans="1:12" x14ac:dyDescent="0.35">
      <c r="A161" s="1">
        <v>43503</v>
      </c>
      <c r="B161">
        <v>-500</v>
      </c>
      <c r="C161">
        <f>VLOOKUP(A161,Таблица4[[&lt;DATE&gt;]:[&lt;CLOSE&gt;]],2,FALSE)</f>
        <v>100</v>
      </c>
      <c r="D161" s="1">
        <f>_xlfn.MAXIFS('Table 1'!$B$4:$B$11,'Table 1'!$B$4:$B$11,_xlfn.CONCAT("&lt;=",A161))</f>
        <v>43385</v>
      </c>
      <c r="E161" s="11">
        <f>0.08*(A161-Таблица1[[#This Row],[Дата купона]])/365*100</f>
        <v>2.5863013698630137</v>
      </c>
      <c r="F161">
        <f>-B161*(Таблица1[[#This Row],[CLOSE ]]+Таблица1[[#This Row],[НКД]])*$B$1/100</f>
        <v>512931.50684931502</v>
      </c>
      <c r="G161">
        <f>SUM($B$4:B161)</f>
        <v>180</v>
      </c>
      <c r="H161" t="str">
        <f>IF((A161=Таблица1[[#This Row],[Дата купона]]),"ДА","НЕТ")</f>
        <v>НЕТ</v>
      </c>
      <c r="I161">
        <f>IF(Таблица1[[#This Row],[Выплата ДА или НЕТ]]="ДА",Таблица1[[#This Row],[Открытая позиция]]*39.89,0)</f>
        <v>0</v>
      </c>
      <c r="J161">
        <f>Таблица1[[#This Row],[Купонный доход]]+Таблица1[[#This Row],[Денежный поток]]</f>
        <v>512931.50684931502</v>
      </c>
      <c r="K161">
        <f t="shared" si="2"/>
        <v>482</v>
      </c>
      <c r="L161">
        <f>Таблица1[[#This Row],[ПОТОК]]/($N$3+1)^(Таблица1[[#This Row],[№]]/365)</f>
        <v>451324.16786552663</v>
      </c>
    </row>
    <row r="162" spans="1:12" x14ac:dyDescent="0.35">
      <c r="A162" s="1">
        <v>43509</v>
      </c>
      <c r="B162">
        <v>450</v>
      </c>
      <c r="C162">
        <f>VLOOKUP(A162,Таблица4[[&lt;DATE&gt;]:[&lt;CLOSE&gt;]],2,FALSE)</f>
        <v>99.99</v>
      </c>
      <c r="D162" s="1">
        <f>_xlfn.MAXIFS('Table 1'!$B$4:$B$11,'Table 1'!$B$4:$B$11,_xlfn.CONCAT("&lt;=",A162))</f>
        <v>43385</v>
      </c>
      <c r="E162" s="11">
        <f>0.08*(A162-Таблица1[[#This Row],[Дата купона]])/365*100</f>
        <v>2.7178082191780821</v>
      </c>
      <c r="F162">
        <f>-B162*(Таблица1[[#This Row],[CLOSE ]]+Таблица1[[#This Row],[НКД]])*$B$1/100</f>
        <v>-462185.1369863014</v>
      </c>
      <c r="G162">
        <f>SUM($B$4:B162)</f>
        <v>630</v>
      </c>
      <c r="H162" t="str">
        <f>IF((A162=Таблица1[[#This Row],[Дата купона]]),"ДА","НЕТ")</f>
        <v>НЕТ</v>
      </c>
      <c r="I162">
        <f>IF(Таблица1[[#This Row],[Выплата ДА или НЕТ]]="ДА",Таблица1[[#This Row],[Открытая позиция]]*39.89,0)</f>
        <v>0</v>
      </c>
      <c r="J162">
        <f>Таблица1[[#This Row],[Купонный доход]]+Таблица1[[#This Row],[Денежный поток]]</f>
        <v>-462185.1369863014</v>
      </c>
      <c r="K162">
        <f t="shared" si="2"/>
        <v>488</v>
      </c>
      <c r="L162">
        <f>Таблица1[[#This Row],[ПОТОК]]/($N$3+1)^(Таблица1[[#This Row],[№]]/365)</f>
        <v>-406025.61830327037</v>
      </c>
    </row>
    <row r="163" spans="1:12" x14ac:dyDescent="0.35">
      <c r="A163" s="1">
        <v>43511</v>
      </c>
      <c r="B163">
        <v>-480</v>
      </c>
      <c r="C163">
        <f>VLOOKUP(A163,Таблица4[[&lt;DATE&gt;]:[&lt;CLOSE&gt;]],2,FALSE)</f>
        <v>100</v>
      </c>
      <c r="D163" s="1">
        <f>_xlfn.MAXIFS('Table 1'!$B$4:$B$11,'Table 1'!$B$4:$B$11,_xlfn.CONCAT("&lt;=",A163))</f>
        <v>43385</v>
      </c>
      <c r="E163" s="11">
        <f>0.08*(A163-Таблица1[[#This Row],[Дата купона]])/365*100</f>
        <v>2.7616438356164381</v>
      </c>
      <c r="F163">
        <f>-B163*(Таблица1[[#This Row],[CLOSE ]]+Таблица1[[#This Row],[НКД]])*$B$1/100</f>
        <v>493255.89041095891</v>
      </c>
      <c r="G163">
        <f>SUM($B$4:B163)</f>
        <v>150</v>
      </c>
      <c r="H163" t="str">
        <f>IF((A163=Таблица1[[#This Row],[Дата купона]]),"ДА","НЕТ")</f>
        <v>НЕТ</v>
      </c>
      <c r="I163">
        <f>IF(Таблица1[[#This Row],[Выплата ДА или НЕТ]]="ДА",Таблица1[[#This Row],[Открытая позиция]]*39.89,0)</f>
        <v>0</v>
      </c>
      <c r="J163">
        <f>Таблица1[[#This Row],[Купонный доход]]+Таблица1[[#This Row],[Денежный поток]]</f>
        <v>493255.89041095891</v>
      </c>
      <c r="K163">
        <f t="shared" si="2"/>
        <v>490</v>
      </c>
      <c r="L163">
        <f>Таблица1[[#This Row],[ПОТОК]]/($N$3+1)^(Таблица1[[#This Row],[№]]/365)</f>
        <v>433090.99838114087</v>
      </c>
    </row>
    <row r="164" spans="1:12" x14ac:dyDescent="0.35">
      <c r="A164" s="1">
        <v>43518</v>
      </c>
      <c r="B164">
        <v>570</v>
      </c>
      <c r="C164">
        <f>VLOOKUP(A164,Таблица4[[&lt;DATE&gt;]:[&lt;CLOSE&gt;]],2,FALSE)</f>
        <v>100</v>
      </c>
      <c r="D164" s="1">
        <f>_xlfn.MAXIFS('Table 1'!$B$4:$B$11,'Table 1'!$B$4:$B$11,_xlfn.CONCAT("&lt;=",A164))</f>
        <v>43385</v>
      </c>
      <c r="E164" s="11">
        <f>0.08*(A164-Таблица1[[#This Row],[Дата купона]])/365*100</f>
        <v>2.9150684931506849</v>
      </c>
      <c r="F164">
        <f>-B164*(Таблица1[[#This Row],[CLOSE ]]+Таблица1[[#This Row],[НКД]])*$B$1/100</f>
        <v>-586615.89041095891</v>
      </c>
      <c r="G164">
        <f>SUM($B$4:B164)</f>
        <v>720</v>
      </c>
      <c r="H164" t="str">
        <f>IF((A164=Таблица1[[#This Row],[Дата купона]]),"ДА","НЕТ")</f>
        <v>НЕТ</v>
      </c>
      <c r="I164">
        <f>IF(Таблица1[[#This Row],[Выплата ДА или НЕТ]]="ДА",Таблица1[[#This Row],[Открытая позиция]]*39.89,0)</f>
        <v>0</v>
      </c>
      <c r="J164">
        <f>Таблица1[[#This Row],[Купонный доход]]+Таблица1[[#This Row],[Денежный поток]]</f>
        <v>-586615.89041095891</v>
      </c>
      <c r="K164">
        <f t="shared" si="2"/>
        <v>497</v>
      </c>
      <c r="L164">
        <f>Таблица1[[#This Row],[ПОТОК]]/($N$3+1)^(Таблица1[[#This Row],[№]]/365)</f>
        <v>-514107.16362025845</v>
      </c>
    </row>
    <row r="165" spans="1:12" x14ac:dyDescent="0.35">
      <c r="A165" s="1">
        <v>43525</v>
      </c>
      <c r="B165">
        <v>-510</v>
      </c>
      <c r="C165">
        <f>VLOOKUP(A165,Таблица4[[&lt;DATE&gt;]:[&lt;CLOSE&gt;]],2,FALSE)</f>
        <v>100</v>
      </c>
      <c r="D165" s="1">
        <f>_xlfn.MAXIFS('Table 1'!$B$4:$B$11,'Table 1'!$B$4:$B$11,_xlfn.CONCAT("&lt;=",A165))</f>
        <v>43385</v>
      </c>
      <c r="E165" s="11">
        <f>0.08*(A165-Таблица1[[#This Row],[Дата купона]])/365*100</f>
        <v>3.0684931506849318</v>
      </c>
      <c r="F165">
        <f>-B165*(Таблица1[[#This Row],[CLOSE ]]+Таблица1[[#This Row],[НКД]])*$B$1/100</f>
        <v>525649.31506849313</v>
      </c>
      <c r="G165">
        <f>SUM($B$4:B165)</f>
        <v>210</v>
      </c>
      <c r="H165" t="str">
        <f>IF((A165=Таблица1[[#This Row],[Дата купона]]),"ДА","НЕТ")</f>
        <v>НЕТ</v>
      </c>
      <c r="I165">
        <f>IF(Таблица1[[#This Row],[Выплата ДА или НЕТ]]="ДА",Таблица1[[#This Row],[Открытая позиция]]*39.89,0)</f>
        <v>0</v>
      </c>
      <c r="J165">
        <f>Таблица1[[#This Row],[Купонный доход]]+Таблица1[[#This Row],[Денежный поток]]</f>
        <v>525649.31506849313</v>
      </c>
      <c r="K165">
        <f t="shared" si="2"/>
        <v>504</v>
      </c>
      <c r="L165">
        <f>Таблица1[[#This Row],[ПОТОК]]/($N$3+1)^(Таблица1[[#This Row],[№]]/365)</f>
        <v>459821.09419907798</v>
      </c>
    </row>
    <row r="166" spans="1:12" x14ac:dyDescent="0.35">
      <c r="A166" s="1">
        <v>43530</v>
      </c>
      <c r="B166">
        <v>650</v>
      </c>
      <c r="C166">
        <f>VLOOKUP(A166,Таблица4[[&lt;DATE&gt;]:[&lt;CLOSE&gt;]],2,FALSE)</f>
        <v>99.98</v>
      </c>
      <c r="D166" s="1">
        <f>_xlfn.MAXIFS('Table 1'!$B$4:$B$11,'Table 1'!$B$4:$B$11,_xlfn.CONCAT("&lt;=",A166))</f>
        <v>43385</v>
      </c>
      <c r="E166" s="11">
        <f>0.08*(A166-Таблица1[[#This Row],[Дата купона]])/365*100</f>
        <v>3.1780821917808217</v>
      </c>
      <c r="F166">
        <f>-B166*(Таблица1[[#This Row],[CLOSE ]]+Таблица1[[#This Row],[НКД]])*$B$1/100</f>
        <v>-670527.53424657544</v>
      </c>
      <c r="G166">
        <f>SUM($B$4:B166)</f>
        <v>860</v>
      </c>
      <c r="H166" t="str">
        <f>IF((A166=Таблица1[[#This Row],[Дата купона]]),"ДА","НЕТ")</f>
        <v>НЕТ</v>
      </c>
      <c r="I166">
        <f>IF(Таблица1[[#This Row],[Выплата ДА или НЕТ]]="ДА",Таблица1[[#This Row],[Открытая позиция]]*39.89,0)</f>
        <v>0</v>
      </c>
      <c r="J166">
        <f>Таблица1[[#This Row],[Купонный доход]]+Таблица1[[#This Row],[Денежный поток]]</f>
        <v>-670527.53424657544</v>
      </c>
      <c r="K166">
        <f t="shared" si="2"/>
        <v>509</v>
      </c>
      <c r="L166">
        <f>Таблица1[[#This Row],[ПОТОК]]/($N$3+1)^(Таблица1[[#This Row],[№]]/365)</f>
        <v>-585777.84703872981</v>
      </c>
    </row>
    <row r="167" spans="1:12" x14ac:dyDescent="0.35">
      <c r="A167" s="1">
        <v>43531</v>
      </c>
      <c r="B167">
        <v>-410</v>
      </c>
      <c r="C167">
        <f>VLOOKUP(A167,Таблица4[[&lt;DATE&gt;]:[&lt;CLOSE&gt;]],2,FALSE)</f>
        <v>99.99</v>
      </c>
      <c r="D167" s="1">
        <f>_xlfn.MAXIFS('Table 1'!$B$4:$B$11,'Table 1'!$B$4:$B$11,_xlfn.CONCAT("&lt;=",A167))</f>
        <v>43385</v>
      </c>
      <c r="E167" s="11">
        <f>0.08*(A167-Таблица1[[#This Row],[Дата купона]])/365*100</f>
        <v>3.2</v>
      </c>
      <c r="F167">
        <f>-B167*(Таблица1[[#This Row],[CLOSE ]]+Таблица1[[#This Row],[НКД]])*$B$1/100</f>
        <v>423079</v>
      </c>
      <c r="G167">
        <f>SUM($B$4:B167)</f>
        <v>450</v>
      </c>
      <c r="H167" t="str">
        <f>IF((A167=Таблица1[[#This Row],[Дата купона]]),"ДА","НЕТ")</f>
        <v>НЕТ</v>
      </c>
      <c r="I167">
        <f>IF(Таблица1[[#This Row],[Выплата ДА или НЕТ]]="ДА",Таблица1[[#This Row],[Открытая позиция]]*39.89,0)</f>
        <v>0</v>
      </c>
      <c r="J167">
        <f>Таблица1[[#This Row],[Купонный доход]]+Таблица1[[#This Row],[Денежный поток]]</f>
        <v>423079</v>
      </c>
      <c r="K167">
        <f t="shared" si="2"/>
        <v>510</v>
      </c>
      <c r="L167">
        <f>Таблица1[[#This Row],[ПОТОК]]/($N$3+1)^(Таблица1[[#This Row],[№]]/365)</f>
        <v>369506.85893221851</v>
      </c>
    </row>
    <row r="168" spans="1:12" x14ac:dyDescent="0.35">
      <c r="A168" s="1">
        <v>43538</v>
      </c>
      <c r="B168">
        <v>-350</v>
      </c>
      <c r="C168">
        <f>VLOOKUP(A168,Таблица4[[&lt;DATE&gt;]:[&lt;CLOSE&gt;]],2,FALSE)</f>
        <v>100</v>
      </c>
      <c r="D168" s="1">
        <f>_xlfn.MAXIFS('Table 1'!$B$4:$B$11,'Table 1'!$B$4:$B$11,_xlfn.CONCAT("&lt;=",A168))</f>
        <v>43385</v>
      </c>
      <c r="E168" s="11">
        <f>0.08*(A168-Таблица1[[#This Row],[Дата купона]])/365*100</f>
        <v>3.3534246575342466</v>
      </c>
      <c r="F168">
        <f>-B168*(Таблица1[[#This Row],[CLOSE ]]+Таблица1[[#This Row],[НКД]])*$B$1/100</f>
        <v>361736.98630136979</v>
      </c>
      <c r="G168">
        <f>SUM($B$4:B168)</f>
        <v>100</v>
      </c>
      <c r="H168" t="str">
        <f>IF((A168=Таблица1[[#This Row],[Дата купона]]),"ДА","НЕТ")</f>
        <v>НЕТ</v>
      </c>
      <c r="I168">
        <f>IF(Таблица1[[#This Row],[Выплата ДА или НЕТ]]="ДА",Таблица1[[#This Row],[Открытая позиция]]*39.89,0)</f>
        <v>0</v>
      </c>
      <c r="J168">
        <f>Таблица1[[#This Row],[Купонный доход]]+Таблица1[[#This Row],[Денежный поток]]</f>
        <v>361736.98630136979</v>
      </c>
      <c r="K168">
        <f t="shared" si="2"/>
        <v>517</v>
      </c>
      <c r="L168">
        <f>Таблица1[[#This Row],[ПОТОК]]/($N$3+1)^(Таблица1[[#This Row],[№]]/365)</f>
        <v>315345.69508693286</v>
      </c>
    </row>
    <row r="169" spans="1:12" x14ac:dyDescent="0.35">
      <c r="A169" s="1">
        <v>43539</v>
      </c>
      <c r="B169">
        <v>-40</v>
      </c>
      <c r="C169">
        <f>VLOOKUP(A169,Таблица4[[&lt;DATE&gt;]:[&lt;CLOSE&gt;]],2,FALSE)</f>
        <v>100</v>
      </c>
      <c r="D169" s="1">
        <f>_xlfn.MAXIFS('Table 1'!$B$4:$B$11,'Table 1'!$B$4:$B$11,_xlfn.CONCAT("&lt;=",A169))</f>
        <v>43385</v>
      </c>
      <c r="E169" s="11">
        <f>0.08*(A169-Таблица1[[#This Row],[Дата купона]])/365*100</f>
        <v>3.3753424657534246</v>
      </c>
      <c r="F169">
        <f>-B169*(Таблица1[[#This Row],[CLOSE ]]+Таблица1[[#This Row],[НКД]])*$B$1/100</f>
        <v>41350.136986301368</v>
      </c>
      <c r="G169">
        <f>SUM($B$4:B169)</f>
        <v>60</v>
      </c>
      <c r="H169" t="str">
        <f>IF((A169=Таблица1[[#This Row],[Дата купона]]),"ДА","НЕТ")</f>
        <v>НЕТ</v>
      </c>
      <c r="I169">
        <f>IF(Таблица1[[#This Row],[Выплата ДА или НЕТ]]="ДА",Таблица1[[#This Row],[Открытая позиция]]*39.89,0)</f>
        <v>0</v>
      </c>
      <c r="J169">
        <f>Таблица1[[#This Row],[Купонный доход]]+Таблица1[[#This Row],[Денежный поток]]</f>
        <v>41350.136986301368</v>
      </c>
      <c r="K169">
        <f t="shared" si="2"/>
        <v>518</v>
      </c>
      <c r="L169">
        <f>Таблица1[[#This Row],[ПОТОК]]/($N$3+1)^(Таблица1[[#This Row],[№]]/365)</f>
        <v>36037.582624093899</v>
      </c>
    </row>
    <row r="170" spans="1:12" x14ac:dyDescent="0.35">
      <c r="A170" s="1">
        <v>43542</v>
      </c>
      <c r="B170">
        <v>130</v>
      </c>
      <c r="C170">
        <f>VLOOKUP(A170,Таблица4[[&lt;DATE&gt;]:[&lt;CLOSE&gt;]],2,FALSE)</f>
        <v>99.99</v>
      </c>
      <c r="D170" s="1">
        <f>_xlfn.MAXIFS('Table 1'!$B$4:$B$11,'Table 1'!$B$4:$B$11,_xlfn.CONCAT("&lt;=",A170))</f>
        <v>43385</v>
      </c>
      <c r="E170" s="11">
        <f>0.08*(A170-Таблица1[[#This Row],[Дата купона]])/365*100</f>
        <v>3.441095890410959</v>
      </c>
      <c r="F170">
        <f>-B170*(Таблица1[[#This Row],[CLOSE ]]+Таблица1[[#This Row],[НКД]])*$B$1/100</f>
        <v>-134460.42465753425</v>
      </c>
      <c r="G170">
        <f>SUM($B$4:B170)</f>
        <v>190</v>
      </c>
      <c r="H170" t="str">
        <f>IF((A170=Таблица1[[#This Row],[Дата купона]]),"ДА","НЕТ")</f>
        <v>НЕТ</v>
      </c>
      <c r="I170">
        <f>IF(Таблица1[[#This Row],[Выплата ДА или НЕТ]]="ДА",Таблица1[[#This Row],[Открытая позиция]]*39.89,0)</f>
        <v>0</v>
      </c>
      <c r="J170">
        <f>Таблица1[[#This Row],[Купонный доход]]+Таблица1[[#This Row],[Денежный поток]]</f>
        <v>-134460.42465753425</v>
      </c>
      <c r="K170">
        <f t="shared" si="2"/>
        <v>521</v>
      </c>
      <c r="L170">
        <f>Таблица1[[#This Row],[ПОТОК]]/($N$3+1)^(Таблица1[[#This Row],[№]]/365)</f>
        <v>-117092.02067061207</v>
      </c>
    </row>
    <row r="171" spans="1:12" x14ac:dyDescent="0.35">
      <c r="A171" s="1">
        <v>43544</v>
      </c>
      <c r="B171">
        <v>300</v>
      </c>
      <c r="C171">
        <f>VLOOKUP(A171,Таблица4[[&lt;DATE&gt;]:[&lt;CLOSE&gt;]],2,FALSE)</f>
        <v>99.98</v>
      </c>
      <c r="D171" s="1">
        <f>_xlfn.MAXIFS('Table 1'!$B$4:$B$11,'Table 1'!$B$4:$B$11,_xlfn.CONCAT("&lt;=",A171))</f>
        <v>43385</v>
      </c>
      <c r="E171" s="11">
        <f>0.08*(A171-Таблица1[[#This Row],[Дата купона]])/365*100</f>
        <v>3.4849315068493154</v>
      </c>
      <c r="F171">
        <f>-B171*(Таблица1[[#This Row],[CLOSE ]]+Таблица1[[#This Row],[НКД]])*$B$1/100</f>
        <v>-310394.79452054796</v>
      </c>
      <c r="G171">
        <f>SUM($B$4:B171)</f>
        <v>490</v>
      </c>
      <c r="H171" t="str">
        <f>IF((A171=Таблица1[[#This Row],[Дата купона]]),"ДА","НЕТ")</f>
        <v>НЕТ</v>
      </c>
      <c r="I171">
        <f>IF(Таблица1[[#This Row],[Выплата ДА или НЕТ]]="ДА",Таблица1[[#This Row],[Открытая позиция]]*39.89,0)</f>
        <v>0</v>
      </c>
      <c r="J171">
        <f>Таблица1[[#This Row],[Купонный доход]]+Таблица1[[#This Row],[Денежный поток]]</f>
        <v>-310394.79452054796</v>
      </c>
      <c r="K171">
        <f t="shared" si="2"/>
        <v>523</v>
      </c>
      <c r="L171">
        <f>Таблица1[[#This Row],[ПОТОК]]/($N$3+1)^(Таблица1[[#This Row],[№]]/365)</f>
        <v>-270157.27518556296</v>
      </c>
    </row>
    <row r="172" spans="1:12" x14ac:dyDescent="0.35">
      <c r="A172" s="1">
        <v>43546</v>
      </c>
      <c r="B172">
        <v>570</v>
      </c>
      <c r="C172">
        <f>VLOOKUP(A172,Таблица4[[&lt;DATE&gt;]:[&lt;CLOSE&gt;]],2,FALSE)</f>
        <v>99.98</v>
      </c>
      <c r="D172" s="1">
        <f>_xlfn.MAXIFS('Table 1'!$B$4:$B$11,'Table 1'!$B$4:$B$11,_xlfn.CONCAT("&lt;=",A172))</f>
        <v>43385</v>
      </c>
      <c r="E172" s="11">
        <f>0.08*(A172-Таблица1[[#This Row],[Дата купона]])/365*100</f>
        <v>3.5287671232876718</v>
      </c>
      <c r="F172">
        <f>-B172*(Таблица1[[#This Row],[CLOSE ]]+Таблица1[[#This Row],[НКД]])*$B$1/100</f>
        <v>-589999.9726027397</v>
      </c>
      <c r="G172">
        <f>SUM($B$4:B172)</f>
        <v>1060</v>
      </c>
      <c r="H172" t="str">
        <f>IF((A172=Таблица1[[#This Row],[Дата купона]]),"ДА","НЕТ")</f>
        <v>НЕТ</v>
      </c>
      <c r="I172">
        <f>IF(Таблица1[[#This Row],[Выплата ДА или НЕТ]]="ДА",Таблица1[[#This Row],[Открытая позиция]]*39.89,0)</f>
        <v>0</v>
      </c>
      <c r="J172">
        <f>Таблица1[[#This Row],[Купонный доход]]+Таблица1[[#This Row],[Денежный поток]]</f>
        <v>-589999.9726027397</v>
      </c>
      <c r="K172">
        <f t="shared" si="2"/>
        <v>525</v>
      </c>
      <c r="L172">
        <f>Таблица1[[#This Row],[ПОТОК]]/($N$3+1)^(Таблица1[[#This Row],[№]]/365)</f>
        <v>-513243.7214709628</v>
      </c>
    </row>
    <row r="173" spans="1:12" x14ac:dyDescent="0.35">
      <c r="A173" s="1">
        <v>43550</v>
      </c>
      <c r="B173">
        <v>40</v>
      </c>
      <c r="C173">
        <f>VLOOKUP(A173,Таблица4[[&lt;DATE&gt;]:[&lt;CLOSE&gt;]],2,FALSE)</f>
        <v>99.77</v>
      </c>
      <c r="D173" s="1">
        <f>_xlfn.MAXIFS('Table 1'!$B$4:$B$11,'Table 1'!$B$4:$B$11,_xlfn.CONCAT("&lt;=",A173))</f>
        <v>43385</v>
      </c>
      <c r="E173" s="11">
        <f>0.08*(A173-Таблица1[[#This Row],[Дата купона]])/365*100</f>
        <v>3.6164383561643838</v>
      </c>
      <c r="F173">
        <f>-B173*(Таблица1[[#This Row],[CLOSE ]]+Таблица1[[#This Row],[НКД]])*$B$1/100</f>
        <v>-41354.575342465752</v>
      </c>
      <c r="G173">
        <f>SUM($B$4:B173)</f>
        <v>1100</v>
      </c>
      <c r="H173" t="str">
        <f>IF((A173=Таблица1[[#This Row],[Дата купона]]),"ДА","НЕТ")</f>
        <v>НЕТ</v>
      </c>
      <c r="I173">
        <f>IF(Таблица1[[#This Row],[Выплата ДА или НЕТ]]="ДА",Таблица1[[#This Row],[Открытая позиция]]*39.89,0)</f>
        <v>0</v>
      </c>
      <c r="J173">
        <f>Таблица1[[#This Row],[Купонный доход]]+Таблица1[[#This Row],[Денежный поток]]</f>
        <v>-41354.575342465752</v>
      </c>
      <c r="K173">
        <f t="shared" si="2"/>
        <v>529</v>
      </c>
      <c r="L173">
        <f>Таблица1[[#This Row],[ПОТОК]]/($N$3+1)^(Таблица1[[#This Row],[№]]/365)</f>
        <v>-35936.3571713868</v>
      </c>
    </row>
    <row r="174" spans="1:12" x14ac:dyDescent="0.35">
      <c r="A174" s="1">
        <v>43551</v>
      </c>
      <c r="B174">
        <v>-300</v>
      </c>
      <c r="C174">
        <f>VLOOKUP(A174,Таблица4[[&lt;DATE&gt;]:[&lt;CLOSE&gt;]],2,FALSE)</f>
        <v>99.95</v>
      </c>
      <c r="D174" s="1">
        <f>_xlfn.MAXIFS('Table 1'!$B$4:$B$11,'Table 1'!$B$4:$B$11,_xlfn.CONCAT("&lt;=",A174))</f>
        <v>43385</v>
      </c>
      <c r="E174" s="11">
        <f>0.08*(A174-Таблица1[[#This Row],[Дата купона]])/365*100</f>
        <v>3.6383561643835618</v>
      </c>
      <c r="F174">
        <f>-B174*(Таблица1[[#This Row],[CLOSE ]]+Таблица1[[#This Row],[НКД]])*$B$1/100</f>
        <v>310765.06849315076</v>
      </c>
      <c r="G174">
        <f>SUM($B$4:B174)</f>
        <v>800</v>
      </c>
      <c r="H174" t="str">
        <f>IF((A174=Таблица1[[#This Row],[Дата купона]]),"ДА","НЕТ")</f>
        <v>НЕТ</v>
      </c>
      <c r="I174">
        <f>IF(Таблица1[[#This Row],[Выплата ДА или НЕТ]]="ДА",Таблица1[[#This Row],[Открытая позиция]]*39.89,0)</f>
        <v>0</v>
      </c>
      <c r="J174">
        <f>Таблица1[[#This Row],[Купонный доход]]+Таблица1[[#This Row],[Денежный поток]]</f>
        <v>310765.06849315076</v>
      </c>
      <c r="K174">
        <f t="shared" si="2"/>
        <v>530</v>
      </c>
      <c r="L174">
        <f>Таблица1[[#This Row],[ПОТОК]]/($N$3+1)^(Таблица1[[#This Row],[№]]/365)</f>
        <v>269977.38688163331</v>
      </c>
    </row>
    <row r="175" spans="1:12" x14ac:dyDescent="0.35">
      <c r="A175" s="1">
        <v>43553</v>
      </c>
      <c r="B175">
        <v>-400</v>
      </c>
      <c r="C175">
        <f>VLOOKUP(A175,Таблица4[[&lt;DATE&gt;]:[&lt;CLOSE&gt;]],2,FALSE)</f>
        <v>99.99</v>
      </c>
      <c r="D175" s="1">
        <f>_xlfn.MAXIFS('Table 1'!$B$4:$B$11,'Table 1'!$B$4:$B$11,_xlfn.CONCAT("&lt;=",A175))</f>
        <v>43385</v>
      </c>
      <c r="E175" s="11">
        <f>0.08*(A175-Таблица1[[#This Row],[Дата купона]])/365*100</f>
        <v>3.6821917808219173</v>
      </c>
      <c r="F175">
        <f>-B175*(Таблица1[[#This Row],[CLOSE ]]+Таблица1[[#This Row],[НКД]])*$B$1/100</f>
        <v>414688.76712328772</v>
      </c>
      <c r="G175">
        <f>SUM($B$4:B175)</f>
        <v>400</v>
      </c>
      <c r="H175" t="str">
        <f>IF((A175=Таблица1[[#This Row],[Дата купона]]),"ДА","НЕТ")</f>
        <v>НЕТ</v>
      </c>
      <c r="I175">
        <f>IF(Таблица1[[#This Row],[Выплата ДА или НЕТ]]="ДА",Таблица1[[#This Row],[Открытая позиция]]*39.89,0)</f>
        <v>0</v>
      </c>
      <c r="J175">
        <f>Таблица1[[#This Row],[Купонный доход]]+Таблица1[[#This Row],[Денежный поток]]</f>
        <v>414688.76712328772</v>
      </c>
      <c r="K175">
        <f t="shared" si="2"/>
        <v>532</v>
      </c>
      <c r="L175">
        <f>Таблица1[[#This Row],[ПОТОК]]/($N$3+1)^(Таблица1[[#This Row],[№]]/365)</f>
        <v>360069.95200725598</v>
      </c>
    </row>
    <row r="176" spans="1:12" x14ac:dyDescent="0.35">
      <c r="A176" s="1">
        <v>43557</v>
      </c>
      <c r="B176">
        <v>220</v>
      </c>
      <c r="C176">
        <f>VLOOKUP(A176,Таблица4[[&lt;DATE&gt;]:[&lt;CLOSE&gt;]],2,FALSE)</f>
        <v>100</v>
      </c>
      <c r="D176" s="1">
        <f>_xlfn.MAXIFS('Table 1'!$B$4:$B$11,'Table 1'!$B$4:$B$11,_xlfn.CONCAT("&lt;=",A176))</f>
        <v>43385</v>
      </c>
      <c r="E176" s="11">
        <f>0.08*(A176-Таблица1[[#This Row],[Дата купона]])/365*100</f>
        <v>3.7698630136986302</v>
      </c>
      <c r="F176">
        <f>-B176*(Таблица1[[#This Row],[CLOSE ]]+Таблица1[[#This Row],[НКД]])*$B$1/100</f>
        <v>-228293.69863013696</v>
      </c>
      <c r="G176">
        <f>SUM($B$4:B176)</f>
        <v>620</v>
      </c>
      <c r="H176" t="str">
        <f>IF((A176=Таблица1[[#This Row],[Дата купона]]),"ДА","НЕТ")</f>
        <v>НЕТ</v>
      </c>
      <c r="I176">
        <f>IF(Таблица1[[#This Row],[Выплата ДА или НЕТ]]="ДА",Таблица1[[#This Row],[Открытая позиция]]*39.89,0)</f>
        <v>0</v>
      </c>
      <c r="J176">
        <f>Таблица1[[#This Row],[Купонный доход]]+Таблица1[[#This Row],[Денежный поток]]</f>
        <v>-228293.69863013696</v>
      </c>
      <c r="K176">
        <f t="shared" si="2"/>
        <v>536</v>
      </c>
      <c r="L176">
        <f>Таблица1[[#This Row],[ПОТОК]]/($N$3+1)^(Таблица1[[#This Row],[№]]/365)</f>
        <v>-198014.66945111813</v>
      </c>
    </row>
    <row r="177" spans="1:12" x14ac:dyDescent="0.35">
      <c r="A177" s="1">
        <v>43559</v>
      </c>
      <c r="B177">
        <v>-480</v>
      </c>
      <c r="C177">
        <f>VLOOKUP(A177,Таблица4[[&lt;DATE&gt;]:[&lt;CLOSE&gt;]],2,FALSE)</f>
        <v>99.96</v>
      </c>
      <c r="D177" s="1">
        <f>_xlfn.MAXIFS('Table 1'!$B$4:$B$11,'Table 1'!$B$4:$B$11,_xlfn.CONCAT("&lt;=",A177))</f>
        <v>43385</v>
      </c>
      <c r="E177" s="11">
        <f>0.08*(A177-Таблица1[[#This Row],[Дата купона]])/365*100</f>
        <v>3.8136986301369866</v>
      </c>
      <c r="F177">
        <f>-B177*(Таблица1[[#This Row],[CLOSE ]]+Таблица1[[#This Row],[НКД]])*$B$1/100</f>
        <v>498113.75342465751</v>
      </c>
      <c r="G177">
        <f>SUM($B$4:B177)</f>
        <v>140</v>
      </c>
      <c r="H177" t="str">
        <f>IF((A177=Таблица1[[#This Row],[Дата купона]]),"ДА","НЕТ")</f>
        <v>НЕТ</v>
      </c>
      <c r="I177">
        <f>IF(Таблица1[[#This Row],[Выплата ДА или НЕТ]]="ДА",Таблица1[[#This Row],[Открытая позиция]]*39.89,0)</f>
        <v>0</v>
      </c>
      <c r="J177">
        <f>Таблица1[[#This Row],[Купонный доход]]+Таблица1[[#This Row],[Денежный поток]]</f>
        <v>498113.75342465751</v>
      </c>
      <c r="K177">
        <f t="shared" si="2"/>
        <v>538</v>
      </c>
      <c r="L177">
        <f>Таблица1[[#This Row],[ПОТОК]]/($N$3+1)^(Таблица1[[#This Row],[№]]/365)</f>
        <v>431818.64462297835</v>
      </c>
    </row>
    <row r="178" spans="1:12" x14ac:dyDescent="0.35">
      <c r="A178" s="1">
        <v>43560</v>
      </c>
      <c r="B178">
        <v>-40</v>
      </c>
      <c r="C178">
        <f>VLOOKUP(A178,Таблица4[[&lt;DATE&gt;]:[&lt;CLOSE&gt;]],2,FALSE)</f>
        <v>100</v>
      </c>
      <c r="D178" s="1">
        <f>_xlfn.MAXIFS('Table 1'!$B$4:$B$11,'Table 1'!$B$4:$B$11,_xlfn.CONCAT("&lt;=",A178))</f>
        <v>43385</v>
      </c>
      <c r="E178" s="11">
        <f>0.08*(A178-Таблица1[[#This Row],[Дата купона]])/365*100</f>
        <v>3.8356164383561646</v>
      </c>
      <c r="F178">
        <f>-B178*(Таблица1[[#This Row],[CLOSE ]]+Таблица1[[#This Row],[НКД]])*$B$1/100</f>
        <v>41534.246575342469</v>
      </c>
      <c r="G178">
        <f>SUM($B$4:B178)</f>
        <v>100</v>
      </c>
      <c r="H178" t="str">
        <f>IF((A178=Таблица1[[#This Row],[Дата купона]]),"ДА","НЕТ")</f>
        <v>НЕТ</v>
      </c>
      <c r="I178">
        <f>IF(Таблица1[[#This Row],[Выплата ДА или НЕТ]]="ДА",Таблица1[[#This Row],[Открытая позиция]]*39.89,0)</f>
        <v>0</v>
      </c>
      <c r="J178">
        <f>Таблица1[[#This Row],[Купонный доход]]+Таблица1[[#This Row],[Денежный поток]]</f>
        <v>41534.246575342469</v>
      </c>
      <c r="K178">
        <f t="shared" si="2"/>
        <v>539</v>
      </c>
      <c r="L178">
        <f>Таблица1[[#This Row],[ПОТОК]]/($N$3+1)^(Таблица1[[#This Row],[№]]/365)</f>
        <v>35996.800528098865</v>
      </c>
    </row>
    <row r="179" spans="1:12" x14ac:dyDescent="0.35">
      <c r="A179" s="1">
        <v>43564</v>
      </c>
      <c r="B179">
        <v>10</v>
      </c>
      <c r="C179">
        <f>VLOOKUP(A179,Таблица4[[&lt;DATE&gt;]:[&lt;CLOSE&gt;]],2,FALSE)</f>
        <v>100</v>
      </c>
      <c r="D179" s="1">
        <f>_xlfn.MAXIFS('Table 1'!$B$4:$B$11,'Table 1'!$B$4:$B$11,_xlfn.CONCAT("&lt;=",A179))</f>
        <v>43385</v>
      </c>
      <c r="E179" s="11">
        <f>0.08*(A179-Таблица1[[#This Row],[Дата купона]])/365*100</f>
        <v>3.9232876712328766</v>
      </c>
      <c r="F179">
        <f>-B179*(Таблица1[[#This Row],[CLOSE ]]+Таблица1[[#This Row],[НКД]])*$B$1/100</f>
        <v>-10392.328767123288</v>
      </c>
      <c r="G179">
        <f>SUM($B$4:B179)</f>
        <v>110</v>
      </c>
      <c r="H179" t="str">
        <f>IF((A179=Таблица1[[#This Row],[Дата купона]]),"ДА","НЕТ")</f>
        <v>НЕТ</v>
      </c>
      <c r="I179">
        <f>IF(Таблица1[[#This Row],[Выплата ДА или НЕТ]]="ДА",Таблица1[[#This Row],[Открытая позиция]]*39.89,0)</f>
        <v>0</v>
      </c>
      <c r="J179">
        <f>Таблица1[[#This Row],[Купонный доход]]+Таблица1[[#This Row],[Денежный поток]]</f>
        <v>-10392.328767123288</v>
      </c>
      <c r="K179">
        <f t="shared" si="2"/>
        <v>543</v>
      </c>
      <c r="L179">
        <f>Таблица1[[#This Row],[ПОТОК]]/($N$3+1)^(Таблица1[[#This Row],[№]]/365)</f>
        <v>-8997.2393440198375</v>
      </c>
    </row>
    <row r="180" spans="1:12" x14ac:dyDescent="0.35">
      <c r="A180" s="1">
        <v>43565</v>
      </c>
      <c r="B180">
        <v>370</v>
      </c>
      <c r="C180">
        <f>VLOOKUP(A180,Таблица4[[&lt;DATE&gt;]:[&lt;CLOSE&gt;]],2,FALSE)</f>
        <v>100</v>
      </c>
      <c r="D180" s="1">
        <f>_xlfn.MAXIFS('Table 1'!$B$4:$B$11,'Table 1'!$B$4:$B$11,_xlfn.CONCAT("&lt;=",A180))</f>
        <v>43385</v>
      </c>
      <c r="E180" s="11">
        <f>0.08*(A180-Таблица1[[#This Row],[Дата купона]])/365*100</f>
        <v>3.9452054794520546</v>
      </c>
      <c r="F180">
        <f>-B180*(Таблица1[[#This Row],[CLOSE ]]+Таблица1[[#This Row],[НКД]])*$B$1/100</f>
        <v>-384597.2602739727</v>
      </c>
      <c r="G180">
        <f>SUM($B$4:B180)</f>
        <v>480</v>
      </c>
      <c r="H180" t="str">
        <f>IF((A180=Таблица1[[#This Row],[Дата купона]]),"ДА","НЕТ")</f>
        <v>НЕТ</v>
      </c>
      <c r="I180">
        <f>IF(Таблица1[[#This Row],[Выплата ДА или НЕТ]]="ДА",Таблица1[[#This Row],[Открытая позиция]]*39.89,0)</f>
        <v>0</v>
      </c>
      <c r="J180">
        <f>Таблица1[[#This Row],[Купонный доход]]+Таблица1[[#This Row],[Денежный поток]]</f>
        <v>-384597.2602739727</v>
      </c>
      <c r="K180">
        <f t="shared" si="2"/>
        <v>544</v>
      </c>
      <c r="L180">
        <f>Таблица1[[#This Row],[ПОТОК]]/($N$3+1)^(Таблица1[[#This Row],[№]]/365)</f>
        <v>-332879.68387755827</v>
      </c>
    </row>
    <row r="181" spans="1:12" x14ac:dyDescent="0.35">
      <c r="A181" s="1">
        <v>43567</v>
      </c>
      <c r="B181">
        <v>0</v>
      </c>
      <c r="C181">
        <f>VLOOKUP(A181,Таблица4[[&lt;DATE&gt;]:[&lt;CLOSE&gt;]],2,FALSE)</f>
        <v>100.16</v>
      </c>
      <c r="D181" s="1">
        <f>_xlfn.MAXIFS('Table 1'!$B$4:$B$11,'Table 1'!$B$4:$B$11,_xlfn.CONCAT("&lt;=",A181))</f>
        <v>43567</v>
      </c>
      <c r="E181" s="11">
        <f>0.08*(A181-Таблица1[[#This Row],[Дата купона]])/365*100</f>
        <v>0</v>
      </c>
      <c r="F181">
        <f>-B181*(Таблица1[[#This Row],[CLOSE ]]+Таблица1[[#This Row],[НКД]])*$B$1/100</f>
        <v>0</v>
      </c>
      <c r="G181">
        <f>SUM($B$4:B181)</f>
        <v>480</v>
      </c>
      <c r="H181" t="str">
        <f>IF((A181=Таблица1[[#This Row],[Дата купона]]),"ДА","НЕТ")</f>
        <v>ДА</v>
      </c>
      <c r="I181" s="16">
        <f>IF(Таблица1[[#This Row],[Выплата ДА или НЕТ]]="ДА",Таблица1[[#This Row],[Открытая позиция]]*39.89,0)</f>
        <v>19147.2</v>
      </c>
      <c r="J181">
        <f>Таблица1[[#This Row],[Купонный доход]]+Таблица1[[#This Row],[Денежный поток]]</f>
        <v>19147.2</v>
      </c>
      <c r="K181">
        <f t="shared" si="2"/>
        <v>546</v>
      </c>
      <c r="L181">
        <f>Таблица1[[#This Row],[ПОТОК]]/($N$3+1)^(Таблица1[[#This Row],[№]]/365)</f>
        <v>16563.640414812366</v>
      </c>
    </row>
    <row r="182" spans="1:12" x14ac:dyDescent="0.35">
      <c r="A182" s="1">
        <v>43570</v>
      </c>
      <c r="B182">
        <v>670</v>
      </c>
      <c r="C182">
        <f>VLOOKUP(A182,Таблица4[[&lt;DATE&gt;]:[&lt;CLOSE&gt;]],2,FALSE)</f>
        <v>100.15</v>
      </c>
      <c r="D182" s="1">
        <f>_xlfn.MAXIFS('Table 1'!$B$4:$B$11,'Table 1'!$B$4:$B$11,_xlfn.CONCAT("&lt;=",A182))</f>
        <v>43567</v>
      </c>
      <c r="E182" s="11">
        <f>0.08*(A182-Таблица1[[#This Row],[Дата купона]])/365*100</f>
        <v>6.5753424657534254E-2</v>
      </c>
      <c r="F182">
        <f>-B182*(Таблица1[[#This Row],[CLOSE ]]+Таблица1[[#This Row],[НКД]])*$B$1/100</f>
        <v>-671445.54794520547</v>
      </c>
      <c r="G182">
        <f>SUM($B$4:B182)</f>
        <v>1150</v>
      </c>
      <c r="H182" t="str">
        <f>IF((A182=Таблица1[[#This Row],[Дата купона]]),"ДА","НЕТ")</f>
        <v>НЕТ</v>
      </c>
      <c r="I182">
        <f>IF(Таблица1[[#This Row],[Выплата ДА или НЕТ]]="ДА",Таблица1[[#This Row],[Открытая позиция]]*39.89,0)</f>
        <v>0</v>
      </c>
      <c r="J182">
        <f>Таблица1[[#This Row],[Купонный доход]]+Таблица1[[#This Row],[Денежный поток]]</f>
        <v>-671445.54794520547</v>
      </c>
      <c r="K182">
        <f t="shared" si="2"/>
        <v>549</v>
      </c>
      <c r="L182">
        <f>Таблица1[[#This Row],[ПОТОК]]/($N$3+1)^(Таблица1[[#This Row],[№]]/365)</f>
        <v>-580384.01468722196</v>
      </c>
    </row>
    <row r="183" spans="1:12" x14ac:dyDescent="0.35">
      <c r="A183" s="1">
        <v>43572</v>
      </c>
      <c r="B183">
        <v>-1120</v>
      </c>
      <c r="C183">
        <f>VLOOKUP(A183,Таблица4[[&lt;DATE&gt;]:[&lt;CLOSE&gt;]],2,FALSE)</f>
        <v>100.17</v>
      </c>
      <c r="D183" s="1">
        <f>_xlfn.MAXIFS('Table 1'!$B$4:$B$11,'Table 1'!$B$4:$B$11,_xlfn.CONCAT("&lt;=",A183))</f>
        <v>43567</v>
      </c>
      <c r="E183" s="11">
        <f>0.08*(A183-Таблица1[[#This Row],[Дата купона]])/365*100</f>
        <v>0.10958904109589042</v>
      </c>
      <c r="F183">
        <f>-B183*(Таблица1[[#This Row],[CLOSE ]]+Таблица1[[#This Row],[НКД]])*$B$1/100</f>
        <v>1123131.397260274</v>
      </c>
      <c r="G183">
        <f>SUM($B$4:B183)</f>
        <v>30</v>
      </c>
      <c r="H183" t="str">
        <f>IF((A183=Таблица1[[#This Row],[Дата купона]]),"ДА","НЕТ")</f>
        <v>НЕТ</v>
      </c>
      <c r="I183">
        <f>IF(Таблица1[[#This Row],[Выплата ДА или НЕТ]]="ДА",Таблица1[[#This Row],[Открытая позиция]]*39.89,0)</f>
        <v>0</v>
      </c>
      <c r="J183">
        <f>Таблица1[[#This Row],[Купонный доход]]+Таблица1[[#This Row],[Денежный поток]]</f>
        <v>1123131.397260274</v>
      </c>
      <c r="K183">
        <f t="shared" si="2"/>
        <v>551</v>
      </c>
      <c r="L183">
        <f>Таблица1[[#This Row],[ПОТОК]]/($N$3+1)^(Таблица1[[#This Row],[№]]/365)</f>
        <v>970296.86399110407</v>
      </c>
    </row>
    <row r="184" spans="1:12" x14ac:dyDescent="0.35">
      <c r="A184" s="1">
        <v>43574</v>
      </c>
      <c r="B184">
        <v>510</v>
      </c>
      <c r="C184">
        <f>VLOOKUP(A184,Таблица4[[&lt;DATE&gt;]:[&lt;CLOSE&gt;]],2,FALSE)</f>
        <v>100.29</v>
      </c>
      <c r="D184" s="1">
        <f>_xlfn.MAXIFS('Table 1'!$B$4:$B$11,'Table 1'!$B$4:$B$11,_xlfn.CONCAT("&lt;=",A184))</f>
        <v>43567</v>
      </c>
      <c r="E184" s="11">
        <f>0.08*(A184-Таблица1[[#This Row],[Дата купона]])/365*100</f>
        <v>0.15342465753424658</v>
      </c>
      <c r="F184">
        <f>-B184*(Таблица1[[#This Row],[CLOSE ]]+Таблица1[[#This Row],[НКД]])*$B$1/100</f>
        <v>-512261.46575342468</v>
      </c>
      <c r="G184">
        <f>SUM($B$4:B184)</f>
        <v>540</v>
      </c>
      <c r="H184" t="str">
        <f>IF((A184=Таблица1[[#This Row],[Дата купона]]),"ДА","НЕТ")</f>
        <v>НЕТ</v>
      </c>
      <c r="I184">
        <f>IF(Таблица1[[#This Row],[Выплата ДА или НЕТ]]="ДА",Таблица1[[#This Row],[Открытая позиция]]*39.89,0)</f>
        <v>0</v>
      </c>
      <c r="J184">
        <f>Таблица1[[#This Row],[Купонный доход]]+Таблица1[[#This Row],[Денежный поток]]</f>
        <v>-512261.46575342468</v>
      </c>
      <c r="K184">
        <f t="shared" si="2"/>
        <v>553</v>
      </c>
      <c r="L184">
        <f>Таблица1[[#This Row],[ПОТОК]]/($N$3+1)^(Таблица1[[#This Row],[№]]/365)</f>
        <v>-442318.56017632416</v>
      </c>
    </row>
    <row r="185" spans="1:12" x14ac:dyDescent="0.35">
      <c r="A185" s="1">
        <v>43578</v>
      </c>
      <c r="B185">
        <v>660</v>
      </c>
      <c r="C185">
        <f>VLOOKUP(A185,Таблица4[[&lt;DATE&gt;]:[&lt;CLOSE&gt;]],2,FALSE)</f>
        <v>100.5</v>
      </c>
      <c r="D185" s="1">
        <f>_xlfn.MAXIFS('Table 1'!$B$4:$B$11,'Table 1'!$B$4:$B$11,_xlfn.CONCAT("&lt;=",A185))</f>
        <v>43567</v>
      </c>
      <c r="E185" s="11">
        <f>0.08*(A185-Таблица1[[#This Row],[Дата купона]])/365*100</f>
        <v>0.24109589041095891</v>
      </c>
      <c r="F185">
        <f>-B185*(Таблица1[[#This Row],[CLOSE ]]+Таблица1[[#This Row],[НКД]])*$B$1/100</f>
        <v>-664891.23287671234</v>
      </c>
      <c r="G185">
        <f>SUM($B$4:B185)</f>
        <v>1200</v>
      </c>
      <c r="H185" t="str">
        <f>IF((A185=Таблица1[[#This Row],[Дата купона]]),"ДА","НЕТ")</f>
        <v>НЕТ</v>
      </c>
      <c r="I185">
        <f>IF(Таблица1[[#This Row],[Выплата ДА или НЕТ]]="ДА",Таблица1[[#This Row],[Открытая позиция]]*39.89,0)</f>
        <v>0</v>
      </c>
      <c r="J185">
        <f>Таблица1[[#This Row],[Купонный доход]]+Таблица1[[#This Row],[Денежный поток]]</f>
        <v>-664891.23287671234</v>
      </c>
      <c r="K185">
        <f t="shared" si="2"/>
        <v>557</v>
      </c>
      <c r="L185">
        <f>Таблица1[[#This Row],[ПОТОК]]/($N$3+1)^(Таблица1[[#This Row],[№]]/365)</f>
        <v>-573499.3282174631</v>
      </c>
    </row>
    <row r="186" spans="1:12" x14ac:dyDescent="0.35">
      <c r="A186" s="1">
        <v>43579</v>
      </c>
      <c r="B186">
        <v>-940</v>
      </c>
      <c r="C186">
        <f>VLOOKUP(A186,Таблица4[[&lt;DATE&gt;]:[&lt;CLOSE&gt;]],2,FALSE)</f>
        <v>100.3</v>
      </c>
      <c r="D186" s="1">
        <f>_xlfn.MAXIFS('Table 1'!$B$4:$B$11,'Table 1'!$B$4:$B$11,_xlfn.CONCAT("&lt;=",A186))</f>
        <v>43567</v>
      </c>
      <c r="E186" s="11">
        <f>0.08*(A186-Таблица1[[#This Row],[Дата купона]])/365*100</f>
        <v>0.26301369863013702</v>
      </c>
      <c r="F186">
        <f>-B186*(Таблица1[[#This Row],[CLOSE ]]+Таблица1[[#This Row],[НКД]])*$B$1/100</f>
        <v>945292.32876712317</v>
      </c>
      <c r="G186">
        <f>SUM($B$4:B186)</f>
        <v>260</v>
      </c>
      <c r="H186" t="str">
        <f>IF((A186=Таблица1[[#This Row],[Дата купона]]),"ДА","НЕТ")</f>
        <v>НЕТ</v>
      </c>
      <c r="I186">
        <f>IF(Таблица1[[#This Row],[Выплата ДА или НЕТ]]="ДА",Таблица1[[#This Row],[Открытая позиция]]*39.89,0)</f>
        <v>0</v>
      </c>
      <c r="J186">
        <f>Таблица1[[#This Row],[Купонный доход]]+Таблица1[[#This Row],[Денежный поток]]</f>
        <v>945292.32876712317</v>
      </c>
      <c r="K186">
        <f t="shared" si="2"/>
        <v>558</v>
      </c>
      <c r="L186">
        <f>Таблица1[[#This Row],[ПОТОК]]/($N$3+1)^(Таблица1[[#This Row],[№]]/365)</f>
        <v>815141.77072749694</v>
      </c>
    </row>
    <row r="187" spans="1:12" x14ac:dyDescent="0.35">
      <c r="A187" s="1">
        <v>43581</v>
      </c>
      <c r="B187">
        <v>590</v>
      </c>
      <c r="C187">
        <f>VLOOKUP(A187,Таблица4[[&lt;DATE&gt;]:[&lt;CLOSE&gt;]],2,FALSE)</f>
        <v>100.2</v>
      </c>
      <c r="D187" s="1">
        <f>_xlfn.MAXIFS('Table 1'!$B$4:$B$11,'Table 1'!$B$4:$B$11,_xlfn.CONCAT("&lt;=",A187))</f>
        <v>43567</v>
      </c>
      <c r="E187" s="11">
        <f>0.08*(A187-Таблица1[[#This Row],[Дата купона]])/365*100</f>
        <v>0.30684931506849317</v>
      </c>
      <c r="F187">
        <f>-B187*(Таблица1[[#This Row],[CLOSE ]]+Таблица1[[#This Row],[НКД]])*$B$1/100</f>
        <v>-592990.41095890407</v>
      </c>
      <c r="G187">
        <f>SUM($B$4:B187)</f>
        <v>850</v>
      </c>
      <c r="H187" t="str">
        <f>IF((A187=Таблица1[[#This Row],[Дата купона]]),"ДА","НЕТ")</f>
        <v>НЕТ</v>
      </c>
      <c r="I187">
        <f>IF(Таблица1[[#This Row],[Выплата ДА или НЕТ]]="ДА",Таблица1[[#This Row],[Открытая позиция]]*39.89,0)</f>
        <v>0</v>
      </c>
      <c r="J187">
        <f>Таблица1[[#This Row],[Купонный доход]]+Таблица1[[#This Row],[Денежный поток]]</f>
        <v>-592990.41095890407</v>
      </c>
      <c r="K187">
        <f t="shared" si="2"/>
        <v>560</v>
      </c>
      <c r="L187">
        <f>Таблица1[[#This Row],[ПОТОК]]/($N$3+1)^(Таблица1[[#This Row],[№]]/365)</f>
        <v>-511074.36932278814</v>
      </c>
    </row>
    <row r="188" spans="1:12" x14ac:dyDescent="0.35">
      <c r="A188" s="1">
        <v>43585</v>
      </c>
      <c r="B188">
        <v>-160</v>
      </c>
      <c r="C188">
        <f>VLOOKUP(A188,Таблица4[[&lt;DATE&gt;]:[&lt;CLOSE&gt;]],2,FALSE)</f>
        <v>100.36</v>
      </c>
      <c r="D188" s="1">
        <f>_xlfn.MAXIFS('Table 1'!$B$4:$B$11,'Table 1'!$B$4:$B$11,_xlfn.CONCAT("&lt;=",A188))</f>
        <v>43567</v>
      </c>
      <c r="E188" s="11">
        <f>0.08*(A188-Таблица1[[#This Row],[Дата купона]])/365*100</f>
        <v>0.39452054794520547</v>
      </c>
      <c r="F188">
        <f>-B188*(Таблица1[[#This Row],[CLOSE ]]+Таблица1[[#This Row],[НКД]])*$B$1/100</f>
        <v>161207.23287671234</v>
      </c>
      <c r="G188">
        <f>SUM($B$4:B188)</f>
        <v>690</v>
      </c>
      <c r="H188" t="str">
        <f>IF((A188=Таблица1[[#This Row],[Дата купона]]),"ДА","НЕТ")</f>
        <v>НЕТ</v>
      </c>
      <c r="I188">
        <f>IF(Таблица1[[#This Row],[Выплата ДА или НЕТ]]="ДА",Таблица1[[#This Row],[Открытая позиция]]*39.89,0)</f>
        <v>0</v>
      </c>
      <c r="J188">
        <f>Таблица1[[#This Row],[Купонный доход]]+Таблица1[[#This Row],[Денежный поток]]</f>
        <v>161207.23287671234</v>
      </c>
      <c r="K188">
        <f t="shared" si="2"/>
        <v>564</v>
      </c>
      <c r="L188">
        <f>Таблица1[[#This Row],[ПОТОК]]/($N$3+1)^(Таблица1[[#This Row],[№]]/365)</f>
        <v>138790.51453170483</v>
      </c>
    </row>
    <row r="189" spans="1:12" x14ac:dyDescent="0.35">
      <c r="A189" s="1">
        <v>43587</v>
      </c>
      <c r="B189">
        <v>220</v>
      </c>
      <c r="C189">
        <f>VLOOKUP(A189,Таблица4[[&lt;DATE&gt;]:[&lt;CLOSE&gt;]],2,FALSE)</f>
        <v>100.16</v>
      </c>
      <c r="D189" s="1">
        <f>_xlfn.MAXIFS('Table 1'!$B$4:$B$11,'Table 1'!$B$4:$B$11,_xlfn.CONCAT("&lt;=",A189))</f>
        <v>43567</v>
      </c>
      <c r="E189" s="11">
        <f>0.08*(A189-Таблица1[[#This Row],[Дата купона]])/365*100</f>
        <v>0.43835616438356168</v>
      </c>
      <c r="F189">
        <f>-B189*(Таблица1[[#This Row],[CLOSE ]]+Таблица1[[#This Row],[НКД]])*$B$1/100</f>
        <v>-221316.3835616438</v>
      </c>
      <c r="G189">
        <f>SUM($B$4:B189)</f>
        <v>910</v>
      </c>
      <c r="H189" t="str">
        <f>IF((A189=Таблица1[[#This Row],[Дата купона]]),"ДА","НЕТ")</f>
        <v>НЕТ</v>
      </c>
      <c r="I189">
        <f>IF(Таблица1[[#This Row],[Выплата ДА или НЕТ]]="ДА",Таблица1[[#This Row],[Открытая позиция]]*39.89,0)</f>
        <v>0</v>
      </c>
      <c r="J189">
        <f>Таблица1[[#This Row],[Купонный доход]]+Таблица1[[#This Row],[Денежный поток]]</f>
        <v>-221316.3835616438</v>
      </c>
      <c r="K189">
        <f t="shared" si="2"/>
        <v>566</v>
      </c>
      <c r="L189">
        <f>Таблица1[[#This Row],[ПОТОК]]/($N$3+1)^(Таблица1[[#This Row],[№]]/365)</f>
        <v>-190440.03088375984</v>
      </c>
    </row>
    <row r="190" spans="1:12" x14ac:dyDescent="0.35">
      <c r="A190" s="1">
        <v>43588</v>
      </c>
      <c r="B190">
        <v>-360</v>
      </c>
      <c r="C190">
        <f>VLOOKUP(A190,Таблица4[[&lt;DATE&gt;]:[&lt;CLOSE&gt;]],2,FALSE)</f>
        <v>100.25</v>
      </c>
      <c r="D190" s="1">
        <f>_xlfn.MAXIFS('Table 1'!$B$4:$B$11,'Table 1'!$B$4:$B$11,_xlfn.CONCAT("&lt;=",A190))</f>
        <v>43567</v>
      </c>
      <c r="E190" s="11">
        <f>0.08*(A190-Таблица1[[#This Row],[Дата купона]])/365*100</f>
        <v>0.46027397260273967</v>
      </c>
      <c r="F190">
        <f>-B190*(Таблица1[[#This Row],[CLOSE ]]+Таблица1[[#This Row],[НКД]])*$B$1/100</f>
        <v>362556.98630136979</v>
      </c>
      <c r="G190">
        <f>SUM($B$4:B190)</f>
        <v>550</v>
      </c>
      <c r="H190" t="str">
        <f>IF((A190=Таблица1[[#This Row],[Дата купона]]),"ДА","НЕТ")</f>
        <v>НЕТ</v>
      </c>
      <c r="I190">
        <f>IF(Таблица1[[#This Row],[Выплата ДА или НЕТ]]="ДА",Таблица1[[#This Row],[Открытая позиция]]*39.89,0)</f>
        <v>0</v>
      </c>
      <c r="J190">
        <f>Таблица1[[#This Row],[Купонный доход]]+Таблица1[[#This Row],[Денежный поток]]</f>
        <v>362556.98630136979</v>
      </c>
      <c r="K190">
        <f t="shared" si="2"/>
        <v>567</v>
      </c>
      <c r="L190">
        <f>Таблица1[[#This Row],[ПОТОК]]/($N$3+1)^(Таблица1[[#This Row],[№]]/365)</f>
        <v>311893.02630199271</v>
      </c>
    </row>
    <row r="191" spans="1:12" x14ac:dyDescent="0.35">
      <c r="A191" s="1">
        <v>43593</v>
      </c>
      <c r="B191">
        <v>140</v>
      </c>
      <c r="C191">
        <f>VLOOKUP(A191,Таблица4[[&lt;DATE&gt;]:[&lt;CLOSE&gt;]],2,FALSE)</f>
        <v>100.15</v>
      </c>
      <c r="D191" s="1">
        <f>_xlfn.MAXIFS('Table 1'!$B$4:$B$11,'Table 1'!$B$4:$B$11,_xlfn.CONCAT("&lt;=",A191))</f>
        <v>43567</v>
      </c>
      <c r="E191" s="11">
        <f>0.08*(A191-Таблица1[[#This Row],[Дата купона]])/365*100</f>
        <v>0.56986301369863013</v>
      </c>
      <c r="F191">
        <f>-B191*(Таблица1[[#This Row],[CLOSE ]]+Таблица1[[#This Row],[НКД]])*$B$1/100</f>
        <v>-141007.80821917808</v>
      </c>
      <c r="G191">
        <f>SUM($B$4:B191)</f>
        <v>690</v>
      </c>
      <c r="H191" t="str">
        <f>IF((A191=Таблица1[[#This Row],[Дата купона]]),"ДА","НЕТ")</f>
        <v>НЕТ</v>
      </c>
      <c r="I191">
        <f>IF(Таблица1[[#This Row],[Выплата ДА или НЕТ]]="ДА",Таблица1[[#This Row],[Открытая позиция]]*39.89,0)</f>
        <v>0</v>
      </c>
      <c r="J191">
        <f>Таблица1[[#This Row],[Купонный доход]]+Таблица1[[#This Row],[Денежный поток]]</f>
        <v>-141007.80821917808</v>
      </c>
      <c r="K191">
        <f t="shared" si="2"/>
        <v>572</v>
      </c>
      <c r="L191">
        <f>Таблица1[[#This Row],[ПОТОК]]/($N$3+1)^(Таблица1[[#This Row],[№]]/365)</f>
        <v>-121142.37613477987</v>
      </c>
    </row>
    <row r="192" spans="1:12" x14ac:dyDescent="0.35">
      <c r="A192" s="1">
        <v>43598</v>
      </c>
      <c r="B192">
        <v>140</v>
      </c>
      <c r="C192">
        <f>VLOOKUP(A192,Таблица4[[&lt;DATE&gt;]:[&lt;CLOSE&gt;]],2,FALSE)</f>
        <v>100.08</v>
      </c>
      <c r="D192" s="1">
        <f>_xlfn.MAXIFS('Table 1'!$B$4:$B$11,'Table 1'!$B$4:$B$11,_xlfn.CONCAT("&lt;=",A192))</f>
        <v>43567</v>
      </c>
      <c r="E192" s="11">
        <f>0.08*(A192-Таблица1[[#This Row],[Дата купона]])/365*100</f>
        <v>0.67945205479452053</v>
      </c>
      <c r="F192">
        <f>-B192*(Таблица1[[#This Row],[CLOSE ]]+Таблица1[[#This Row],[НКД]])*$B$1/100</f>
        <v>-141063.23287671234</v>
      </c>
      <c r="G192">
        <f>SUM($B$4:B192)</f>
        <v>830</v>
      </c>
      <c r="H192" t="str">
        <f>IF((A192=Таблица1[[#This Row],[Дата купона]]),"ДА","НЕТ")</f>
        <v>НЕТ</v>
      </c>
      <c r="I192">
        <f>IF(Таблица1[[#This Row],[Выплата ДА или НЕТ]]="ДА",Таблица1[[#This Row],[Открытая позиция]]*39.89,0)</f>
        <v>0</v>
      </c>
      <c r="J192">
        <f>Таблица1[[#This Row],[Купонный доход]]+Таблица1[[#This Row],[Денежный поток]]</f>
        <v>-141063.23287671234</v>
      </c>
      <c r="K192">
        <f t="shared" si="2"/>
        <v>577</v>
      </c>
      <c r="L192">
        <f>Таблица1[[#This Row],[ПОТОК]]/($N$3+1)^(Таблица1[[#This Row],[№]]/365)</f>
        <v>-121029.23773860745</v>
      </c>
    </row>
    <row r="193" spans="1:12" x14ac:dyDescent="0.35">
      <c r="A193" s="1">
        <v>43599</v>
      </c>
      <c r="B193">
        <v>-280</v>
      </c>
      <c r="C193">
        <f>VLOOKUP(A193,Таблица4[[&lt;DATE&gt;]:[&lt;CLOSE&gt;]],2,FALSE)</f>
        <v>100.31</v>
      </c>
      <c r="D193" s="1">
        <f>_xlfn.MAXIFS('Table 1'!$B$4:$B$11,'Table 1'!$B$4:$B$11,_xlfn.CONCAT("&lt;=",A193))</f>
        <v>43567</v>
      </c>
      <c r="E193" s="11">
        <f>0.08*(A193-Таблица1[[#This Row],[Дата купона]])/365*100</f>
        <v>0.70136986301369864</v>
      </c>
      <c r="F193">
        <f>-B193*(Таблица1[[#This Row],[CLOSE ]]+Таблица1[[#This Row],[НКД]])*$B$1/100</f>
        <v>282831.83561643836</v>
      </c>
      <c r="G193">
        <f>SUM($B$4:B193)</f>
        <v>550</v>
      </c>
      <c r="H193" t="str">
        <f>IF((A193=Таблица1[[#This Row],[Дата купона]]),"ДА","НЕТ")</f>
        <v>НЕТ</v>
      </c>
      <c r="I193">
        <f>IF(Таблица1[[#This Row],[Выплата ДА или НЕТ]]="ДА",Таблица1[[#This Row],[Открытая позиция]]*39.89,0)</f>
        <v>0</v>
      </c>
      <c r="J193">
        <f>Таблица1[[#This Row],[Купонный доход]]+Таблица1[[#This Row],[Денежный поток]]</f>
        <v>282831.83561643836</v>
      </c>
      <c r="K193">
        <f t="shared" si="2"/>
        <v>578</v>
      </c>
      <c r="L193">
        <f>Таблица1[[#This Row],[ПОТОК]]/($N$3+1)^(Таблица1[[#This Row],[№]]/365)</f>
        <v>242599.25640244267</v>
      </c>
    </row>
    <row r="194" spans="1:12" x14ac:dyDescent="0.35">
      <c r="A194" s="1">
        <v>43600</v>
      </c>
      <c r="B194">
        <v>-230</v>
      </c>
      <c r="C194">
        <f>VLOOKUP(A194,Таблица4[[&lt;DATE&gt;]:[&lt;CLOSE&gt;]],2,FALSE)</f>
        <v>100.3</v>
      </c>
      <c r="D194" s="1">
        <f>_xlfn.MAXIFS('Table 1'!$B$4:$B$11,'Table 1'!$B$4:$B$11,_xlfn.CONCAT("&lt;=",A194))</f>
        <v>43567</v>
      </c>
      <c r="E194" s="11">
        <f>0.08*(A194-Таблица1[[#This Row],[Дата купона]])/365*100</f>
        <v>0.72328767123287674</v>
      </c>
      <c r="F194">
        <f>-B194*(Таблица1[[#This Row],[CLOSE ]]+Таблица1[[#This Row],[НКД]])*$B$1/100</f>
        <v>232353.56164383565</v>
      </c>
      <c r="G194">
        <f>SUM($B$4:B194)</f>
        <v>320</v>
      </c>
      <c r="H194" t="str">
        <f>IF((A194=Таблица1[[#This Row],[Дата купона]]),"ДА","НЕТ")</f>
        <v>НЕТ</v>
      </c>
      <c r="I194">
        <f>IF(Таблица1[[#This Row],[Выплата ДА или НЕТ]]="ДА",Таблица1[[#This Row],[Открытая позиция]]*39.89,0)</f>
        <v>0</v>
      </c>
      <c r="J194">
        <f>Таблица1[[#This Row],[Купонный доход]]+Таблица1[[#This Row],[Денежный поток]]</f>
        <v>232353.56164383565</v>
      </c>
      <c r="K194">
        <f t="shared" si="2"/>
        <v>579</v>
      </c>
      <c r="L194">
        <f>Таблица1[[#This Row],[ПОТОК]]/($N$3+1)^(Таблица1[[#This Row],[№]]/365)</f>
        <v>199248.57088208495</v>
      </c>
    </row>
    <row r="195" spans="1:12" x14ac:dyDescent="0.35">
      <c r="A195" s="1">
        <v>43601</v>
      </c>
      <c r="B195">
        <v>550</v>
      </c>
      <c r="C195">
        <f>VLOOKUP(A195,Таблица4[[&lt;DATE&gt;]:[&lt;CLOSE&gt;]],2,FALSE)</f>
        <v>100.31</v>
      </c>
      <c r="D195" s="1">
        <f>_xlfn.MAXIFS('Table 1'!$B$4:$B$11,'Table 1'!$B$4:$B$11,_xlfn.CONCAT("&lt;=",A195))</f>
        <v>43567</v>
      </c>
      <c r="E195" s="11">
        <f>0.08*(A195-Таблица1[[#This Row],[Дата купона]])/365*100</f>
        <v>0.74520547945205484</v>
      </c>
      <c r="F195">
        <f>-B195*(Таблица1[[#This Row],[CLOSE ]]+Таблица1[[#This Row],[НКД]])*$B$1/100</f>
        <v>-555803.63013698626</v>
      </c>
      <c r="G195">
        <f>SUM($B$4:B195)</f>
        <v>870</v>
      </c>
      <c r="H195" t="str">
        <f>IF((A195=Таблица1[[#This Row],[Дата купона]]),"ДА","НЕТ")</f>
        <v>НЕТ</v>
      </c>
      <c r="I195">
        <f>IF(Таблица1[[#This Row],[Выплата ДА или НЕТ]]="ДА",Таблица1[[#This Row],[Открытая позиция]]*39.89,0)</f>
        <v>0</v>
      </c>
      <c r="J195">
        <f>Таблица1[[#This Row],[Купонный доход]]+Таблица1[[#This Row],[Денежный поток]]</f>
        <v>-555803.63013698626</v>
      </c>
      <c r="K195">
        <f t="shared" si="2"/>
        <v>580</v>
      </c>
      <c r="L195">
        <f>Таблица1[[#This Row],[ПОТОК]]/($N$3+1)^(Таблица1[[#This Row],[№]]/365)</f>
        <v>-476488.00029893743</v>
      </c>
    </row>
    <row r="196" spans="1:12" x14ac:dyDescent="0.35">
      <c r="A196" s="1">
        <v>43605</v>
      </c>
      <c r="B196">
        <v>-660</v>
      </c>
      <c r="C196">
        <f>VLOOKUP(A196,Таблица4[[&lt;DATE&gt;]:[&lt;CLOSE&gt;]],2,FALSE)</f>
        <v>100.6</v>
      </c>
      <c r="D196" s="1">
        <f>_xlfn.MAXIFS('Table 1'!$B$4:$B$11,'Table 1'!$B$4:$B$11,_xlfn.CONCAT("&lt;=",A196))</f>
        <v>43567</v>
      </c>
      <c r="E196" s="11">
        <f>0.08*(A196-Таблица1[[#This Row],[Дата купона]])/365*100</f>
        <v>0.83287671232876703</v>
      </c>
      <c r="F196">
        <f>-B196*(Таблица1[[#This Row],[CLOSE ]]+Таблица1[[#This Row],[НКД]])*$B$1/100</f>
        <v>669456.98630136985</v>
      </c>
      <c r="G196">
        <f>SUM($B$4:B196)</f>
        <v>210</v>
      </c>
      <c r="H196" t="str">
        <f>IF((A196=Таблица1[[#This Row],[Дата купона]]),"ДА","НЕТ")</f>
        <v>НЕТ</v>
      </c>
      <c r="I196">
        <f>IF(Таблица1[[#This Row],[Выплата ДА или НЕТ]]="ДА",Таблица1[[#This Row],[Открытая позиция]]*39.89,0)</f>
        <v>0</v>
      </c>
      <c r="J196">
        <f>Таблица1[[#This Row],[Купонный доход]]+Таблица1[[#This Row],[Денежный поток]]</f>
        <v>669456.98630136985</v>
      </c>
      <c r="K196">
        <f t="shared" si="2"/>
        <v>584</v>
      </c>
      <c r="L196">
        <f>Таблица1[[#This Row],[ПОТОК]]/($N$3+1)^(Таблица1[[#This Row],[№]]/365)</f>
        <v>573313.40815278154</v>
      </c>
    </row>
    <row r="197" spans="1:12" x14ac:dyDescent="0.35">
      <c r="A197" s="1">
        <v>43608</v>
      </c>
      <c r="B197">
        <v>330</v>
      </c>
      <c r="C197">
        <f>VLOOKUP(A197,Таблица4[[&lt;DATE&gt;]:[&lt;CLOSE&gt;]],2,FALSE)</f>
        <v>100.9</v>
      </c>
      <c r="D197" s="1">
        <f>_xlfn.MAXIFS('Table 1'!$B$4:$B$11,'Table 1'!$B$4:$B$11,_xlfn.CONCAT("&lt;=",A197))</f>
        <v>43567</v>
      </c>
      <c r="E197" s="11">
        <f>0.08*(A197-Таблица1[[#This Row],[Дата купона]])/365*100</f>
        <v>0.89863013698630134</v>
      </c>
      <c r="F197">
        <f>-B197*(Таблица1[[#This Row],[CLOSE ]]+Таблица1[[#This Row],[НКД]])*$B$1/100</f>
        <v>-335935.47945205477</v>
      </c>
      <c r="G197">
        <f>SUM($B$4:B197)</f>
        <v>540</v>
      </c>
      <c r="H197" t="str">
        <f>IF((A197=Таблица1[[#This Row],[Дата купона]]),"ДА","НЕТ")</f>
        <v>НЕТ</v>
      </c>
      <c r="I197">
        <f>IF(Таблица1[[#This Row],[Выплата ДА или НЕТ]]="ДА",Таблица1[[#This Row],[Открытая позиция]]*39.89,0)</f>
        <v>0</v>
      </c>
      <c r="J197">
        <f>Таблица1[[#This Row],[Купонный доход]]+Таблица1[[#This Row],[Денежный поток]]</f>
        <v>-335935.47945205477</v>
      </c>
      <c r="K197">
        <f t="shared" ref="K197:K260" si="3">A197-$A$4</f>
        <v>587</v>
      </c>
      <c r="L197">
        <f>Таблица1[[#This Row],[ПОТОК]]/($N$3+1)^(Таблица1[[#This Row],[№]]/365)</f>
        <v>-287461.32179420796</v>
      </c>
    </row>
    <row r="198" spans="1:12" x14ac:dyDescent="0.35">
      <c r="A198" s="1">
        <v>43609</v>
      </c>
      <c r="B198">
        <v>400</v>
      </c>
      <c r="C198">
        <f>VLOOKUP(A198,Таблица4[[&lt;DATE&gt;]:[&lt;CLOSE&gt;]],2,FALSE)</f>
        <v>100.68</v>
      </c>
      <c r="D198" s="1">
        <f>_xlfn.MAXIFS('Table 1'!$B$4:$B$11,'Table 1'!$B$4:$B$11,_xlfn.CONCAT("&lt;=",A198))</f>
        <v>43567</v>
      </c>
      <c r="E198" s="11">
        <f>0.08*(A198-Таблица1[[#This Row],[Дата купона]])/365*100</f>
        <v>0.92054794520547933</v>
      </c>
      <c r="F198">
        <f>-B198*(Таблица1[[#This Row],[CLOSE ]]+Таблица1[[#This Row],[НКД]])*$B$1/100</f>
        <v>-406402.191780822</v>
      </c>
      <c r="G198">
        <f>SUM($B$4:B198)</f>
        <v>940</v>
      </c>
      <c r="H198" t="str">
        <f>IF((A198=Таблица1[[#This Row],[Дата купона]]),"ДА","НЕТ")</f>
        <v>НЕТ</v>
      </c>
      <c r="I198">
        <f>IF(Таблица1[[#This Row],[Выплата ДА или НЕТ]]="ДА",Таблица1[[#This Row],[Открытая позиция]]*39.89,0)</f>
        <v>0</v>
      </c>
      <c r="J198">
        <f>Таблица1[[#This Row],[Купонный доход]]+Таблица1[[#This Row],[Денежный поток]]</f>
        <v>-406402.191780822</v>
      </c>
      <c r="K198">
        <f t="shared" si="3"/>
        <v>588</v>
      </c>
      <c r="L198">
        <f>Таблица1[[#This Row],[ПОТОК]]/($N$3+1)^(Таблица1[[#This Row],[№]]/365)</f>
        <v>-347667.65941263031</v>
      </c>
    </row>
    <row r="199" spans="1:12" x14ac:dyDescent="0.35">
      <c r="A199" s="1">
        <v>43615</v>
      </c>
      <c r="B199">
        <v>30</v>
      </c>
      <c r="C199">
        <f>VLOOKUP(A199,Таблица4[[&lt;DATE&gt;]:[&lt;CLOSE&gt;]],2,FALSE)</f>
        <v>100.39</v>
      </c>
      <c r="D199" s="1">
        <f>_xlfn.MAXIFS('Table 1'!$B$4:$B$11,'Table 1'!$B$4:$B$11,_xlfn.CONCAT("&lt;=",A199))</f>
        <v>43567</v>
      </c>
      <c r="E199" s="11">
        <f>0.08*(A199-Таблица1[[#This Row],[Дата купона]])/365*100</f>
        <v>1.0520547945205481</v>
      </c>
      <c r="F199">
        <f>-B199*(Таблица1[[#This Row],[CLOSE ]]+Таблица1[[#This Row],[НКД]])*$B$1/100</f>
        <v>-30432.616438356163</v>
      </c>
      <c r="G199">
        <f>SUM($B$4:B199)</f>
        <v>970</v>
      </c>
      <c r="H199" t="str">
        <f>IF((A199=Таблица1[[#This Row],[Дата купона]]),"ДА","НЕТ")</f>
        <v>НЕТ</v>
      </c>
      <c r="I199">
        <f>IF(Таблица1[[#This Row],[Выплата ДА или НЕТ]]="ДА",Таблица1[[#This Row],[Открытая позиция]]*39.89,0)</f>
        <v>0</v>
      </c>
      <c r="J199">
        <f>Таблица1[[#This Row],[Купонный доход]]+Таблица1[[#This Row],[Денежный поток]]</f>
        <v>-30432.616438356163</v>
      </c>
      <c r="K199">
        <f t="shared" si="3"/>
        <v>594</v>
      </c>
      <c r="L199">
        <f>Таблица1[[#This Row],[ПОТОК]]/($N$3+1)^(Таблица1[[#This Row],[№]]/365)</f>
        <v>-25992.96321273498</v>
      </c>
    </row>
    <row r="200" spans="1:12" x14ac:dyDescent="0.35">
      <c r="A200" s="1">
        <v>43616</v>
      </c>
      <c r="B200">
        <v>-680</v>
      </c>
      <c r="C200">
        <f>VLOOKUP(A200,Таблица4[[&lt;DATE&gt;]:[&lt;CLOSE&gt;]],2,FALSE)</f>
        <v>100.88</v>
      </c>
      <c r="D200" s="1">
        <f>_xlfn.MAXIFS('Table 1'!$B$4:$B$11,'Table 1'!$B$4:$B$11,_xlfn.CONCAT("&lt;=",A200))</f>
        <v>43567</v>
      </c>
      <c r="E200" s="11">
        <f>0.08*(A200-Таблица1[[#This Row],[Дата купона]])/365*100</f>
        <v>1.0739726027397261</v>
      </c>
      <c r="F200">
        <f>-B200*(Таблица1[[#This Row],[CLOSE ]]+Таблица1[[#This Row],[НКД]])*$B$1/100</f>
        <v>693287.01369863015</v>
      </c>
      <c r="G200">
        <f>SUM($B$4:B200)</f>
        <v>290</v>
      </c>
      <c r="H200" t="str">
        <f>IF((A200=Таблица1[[#This Row],[Дата купона]]),"ДА","НЕТ")</f>
        <v>НЕТ</v>
      </c>
      <c r="I200">
        <f>IF(Таблица1[[#This Row],[Выплата ДА или НЕТ]]="ДА",Таблица1[[#This Row],[Открытая позиция]]*39.89,0)</f>
        <v>0</v>
      </c>
      <c r="J200">
        <f>Таблица1[[#This Row],[Купонный доход]]+Таблица1[[#This Row],[Денежный поток]]</f>
        <v>693287.01369863015</v>
      </c>
      <c r="K200">
        <f t="shared" si="3"/>
        <v>595</v>
      </c>
      <c r="L200">
        <f>Таблица1[[#This Row],[ПОТОК]]/($N$3+1)^(Таблица1[[#This Row],[№]]/365)</f>
        <v>591989.86695091764</v>
      </c>
    </row>
    <row r="201" spans="1:12" x14ac:dyDescent="0.35">
      <c r="A201" s="1">
        <v>43621</v>
      </c>
      <c r="B201">
        <v>680</v>
      </c>
      <c r="C201">
        <f>VLOOKUP(A201,Таблица4[[&lt;DATE&gt;]:[&lt;CLOSE&gt;]],2,FALSE)</f>
        <v>100.84</v>
      </c>
      <c r="D201" s="1">
        <f>_xlfn.MAXIFS('Table 1'!$B$4:$B$11,'Table 1'!$B$4:$B$11,_xlfn.CONCAT("&lt;=",A201))</f>
        <v>43567</v>
      </c>
      <c r="E201" s="11">
        <f>0.08*(A201-Таблица1[[#This Row],[Дата купона]])/365*100</f>
        <v>1.1835616438356167</v>
      </c>
      <c r="F201">
        <f>-B201*(Таблица1[[#This Row],[CLOSE ]]+Таблица1[[#This Row],[НКД]])*$B$1/100</f>
        <v>-693760.21917808219</v>
      </c>
      <c r="G201">
        <f>SUM($B$4:B201)</f>
        <v>970</v>
      </c>
      <c r="H201" t="str">
        <f>IF((A201=Таблица1[[#This Row],[Дата купона]]),"ДА","НЕТ")</f>
        <v>НЕТ</v>
      </c>
      <c r="I201">
        <f>IF(Таблица1[[#This Row],[Выплата ДА или НЕТ]]="ДА",Таблица1[[#This Row],[Открытая позиция]]*39.89,0)</f>
        <v>0</v>
      </c>
      <c r="J201">
        <f>Таблица1[[#This Row],[Купонный доход]]+Таблица1[[#This Row],[Денежный поток]]</f>
        <v>-693760.21917808219</v>
      </c>
      <c r="K201">
        <f t="shared" si="3"/>
        <v>600</v>
      </c>
      <c r="L201">
        <f>Таблица1[[#This Row],[ПОТОК]]/($N$3+1)^(Таблица1[[#This Row],[№]]/365)</f>
        <v>-591608.13971367863</v>
      </c>
    </row>
    <row r="202" spans="1:12" x14ac:dyDescent="0.35">
      <c r="A202" s="1">
        <v>43623</v>
      </c>
      <c r="B202">
        <v>-330</v>
      </c>
      <c r="C202">
        <f>VLOOKUP(A202,Таблица4[[&lt;DATE&gt;]:[&lt;CLOSE&gt;]],2,FALSE)</f>
        <v>100.71</v>
      </c>
      <c r="D202" s="1">
        <f>_xlfn.MAXIFS('Table 1'!$B$4:$B$11,'Table 1'!$B$4:$B$11,_xlfn.CONCAT("&lt;=",A202))</f>
        <v>43567</v>
      </c>
      <c r="E202" s="11">
        <f>0.08*(A202-Таблица1[[#This Row],[Дата купона]])/365*100</f>
        <v>1.2273972602739727</v>
      </c>
      <c r="F202">
        <f>-B202*(Таблица1[[#This Row],[CLOSE ]]+Таблица1[[#This Row],[НКД]])*$B$1/100</f>
        <v>336393.41095890402</v>
      </c>
      <c r="G202">
        <f>SUM($B$4:B202)</f>
        <v>640</v>
      </c>
      <c r="H202" t="str">
        <f>IF((A202=Таблица1[[#This Row],[Дата купона]]),"ДА","НЕТ")</f>
        <v>НЕТ</v>
      </c>
      <c r="I202">
        <f>IF(Таблица1[[#This Row],[Выплата ДА или НЕТ]]="ДА",Таблица1[[#This Row],[Открытая позиция]]*39.89,0)</f>
        <v>0</v>
      </c>
      <c r="J202">
        <f>Таблица1[[#This Row],[Купонный доход]]+Таблица1[[#This Row],[Денежный поток]]</f>
        <v>336393.41095890402</v>
      </c>
      <c r="K202">
        <f t="shared" si="3"/>
        <v>602</v>
      </c>
      <c r="L202">
        <f>Таблица1[[#This Row],[ПОТОК]]/($N$3+1)^(Таблица1[[#This Row],[№]]/365)</f>
        <v>286709.20971572737</v>
      </c>
    </row>
    <row r="203" spans="1:12" x14ac:dyDescent="0.35">
      <c r="A203" s="1">
        <v>43626</v>
      </c>
      <c r="B203">
        <v>380</v>
      </c>
      <c r="C203">
        <f>VLOOKUP(A203,Таблица4[[&lt;DATE&gt;]:[&lt;CLOSE&gt;]],2,FALSE)</f>
        <v>100.85</v>
      </c>
      <c r="D203" s="1">
        <f>_xlfn.MAXIFS('Table 1'!$B$4:$B$11,'Table 1'!$B$4:$B$11,_xlfn.CONCAT("&lt;=",A203))</f>
        <v>43567</v>
      </c>
      <c r="E203" s="11">
        <f>0.08*(A203-Таблица1[[#This Row],[Дата купона]])/365*100</f>
        <v>1.2931506849315069</v>
      </c>
      <c r="F203">
        <f>-B203*(Таблица1[[#This Row],[CLOSE ]]+Таблица1[[#This Row],[НКД]])*$B$1/100</f>
        <v>-388143.97260273964</v>
      </c>
      <c r="G203">
        <f>SUM($B$4:B203)</f>
        <v>1020</v>
      </c>
      <c r="H203" t="str">
        <f>IF((A203=Таблица1[[#This Row],[Дата купона]]),"ДА","НЕТ")</f>
        <v>НЕТ</v>
      </c>
      <c r="I203">
        <f>IF(Таблица1[[#This Row],[Выплата ДА или НЕТ]]="ДА",Таблица1[[#This Row],[Открытая позиция]]*39.89,0)</f>
        <v>0</v>
      </c>
      <c r="J203">
        <f>Таблица1[[#This Row],[Купонный доход]]+Таблица1[[#This Row],[Денежный поток]]</f>
        <v>-388143.97260273964</v>
      </c>
      <c r="K203">
        <f t="shared" si="3"/>
        <v>605</v>
      </c>
      <c r="L203">
        <f>Таблица1[[#This Row],[ПОТОК]]/($N$3+1)^(Таблица1[[#This Row],[№]]/365)</f>
        <v>-330553.02304799727</v>
      </c>
    </row>
    <row r="204" spans="1:12" x14ac:dyDescent="0.35">
      <c r="A204" s="1">
        <v>43627</v>
      </c>
      <c r="B204">
        <v>20</v>
      </c>
      <c r="C204">
        <f>VLOOKUP(A204,Таблица4[[&lt;DATE&gt;]:[&lt;CLOSE&gt;]],2,FALSE)</f>
        <v>100.89</v>
      </c>
      <c r="D204" s="1">
        <f>_xlfn.MAXIFS('Table 1'!$B$4:$B$11,'Table 1'!$B$4:$B$11,_xlfn.CONCAT("&lt;=",A204))</f>
        <v>43567</v>
      </c>
      <c r="E204" s="11">
        <f>0.08*(A204-Таблица1[[#This Row],[Дата купона]])/365*100</f>
        <v>1.3150684931506849</v>
      </c>
      <c r="F204">
        <f>-B204*(Таблица1[[#This Row],[CLOSE ]]+Таблица1[[#This Row],[НКД]])*$B$1/100</f>
        <v>-20441.013698630137</v>
      </c>
      <c r="G204">
        <f>SUM($B$4:B204)</f>
        <v>1040</v>
      </c>
      <c r="H204" t="str">
        <f>IF((A204=Таблица1[[#This Row],[Дата купона]]),"ДА","НЕТ")</f>
        <v>НЕТ</v>
      </c>
      <c r="I204">
        <f>IF(Таблица1[[#This Row],[Выплата ДА или НЕТ]]="ДА",Таблица1[[#This Row],[Открытая позиция]]*39.89,0)</f>
        <v>0</v>
      </c>
      <c r="J204">
        <f>Таблица1[[#This Row],[Купонный доход]]+Таблица1[[#This Row],[Денежный поток]]</f>
        <v>-20441.013698630137</v>
      </c>
      <c r="K204">
        <f t="shared" si="3"/>
        <v>606</v>
      </c>
      <c r="L204">
        <f>Таблица1[[#This Row],[ПОТОК]]/($N$3+1)^(Таблица1[[#This Row],[№]]/365)</f>
        <v>-17403.452971503233</v>
      </c>
    </row>
    <row r="205" spans="1:12" x14ac:dyDescent="0.35">
      <c r="A205" s="1">
        <v>43630</v>
      </c>
      <c r="B205">
        <v>-140</v>
      </c>
      <c r="C205">
        <f>VLOOKUP(A205,Таблица4[[&lt;DATE&gt;]:[&lt;CLOSE&gt;]],2,FALSE)</f>
        <v>100.99</v>
      </c>
      <c r="D205" s="1">
        <f>_xlfn.MAXIFS('Table 1'!$B$4:$B$11,'Table 1'!$B$4:$B$11,_xlfn.CONCAT("&lt;=",A205))</f>
        <v>43567</v>
      </c>
      <c r="E205" s="11">
        <f>0.08*(A205-Таблица1[[#This Row],[Дата купона]])/365*100</f>
        <v>1.3808219178082191</v>
      </c>
      <c r="F205">
        <f>-B205*(Таблица1[[#This Row],[CLOSE ]]+Таблица1[[#This Row],[НКД]])*$B$1/100</f>
        <v>143319.15068493149</v>
      </c>
      <c r="G205">
        <f>SUM($B$4:B205)</f>
        <v>900</v>
      </c>
      <c r="H205" t="str">
        <f>IF((A205=Таблица1[[#This Row],[Дата купона]]),"ДА","НЕТ")</f>
        <v>НЕТ</v>
      </c>
      <c r="I205">
        <f>IF(Таблица1[[#This Row],[Выплата ДА или НЕТ]]="ДА",Таблица1[[#This Row],[Открытая позиция]]*39.89,0)</f>
        <v>0</v>
      </c>
      <c r="J205">
        <f>Таблица1[[#This Row],[Купонный доход]]+Таблица1[[#This Row],[Денежный поток]]</f>
        <v>143319.15068493149</v>
      </c>
      <c r="K205">
        <f t="shared" si="3"/>
        <v>609</v>
      </c>
      <c r="L205">
        <f>Таблица1[[#This Row],[ПОТОК]]/($N$3+1)^(Таблица1[[#This Row],[№]]/365)</f>
        <v>121924.60136535134</v>
      </c>
    </row>
    <row r="206" spans="1:12" x14ac:dyDescent="0.35">
      <c r="A206" s="1">
        <v>43637</v>
      </c>
      <c r="B206">
        <v>750</v>
      </c>
      <c r="C206">
        <f>VLOOKUP(A206,Таблица4[[&lt;DATE&gt;]:[&lt;CLOSE&gt;]],2,FALSE)</f>
        <v>101.18</v>
      </c>
      <c r="D206" s="1">
        <f>_xlfn.MAXIFS('Table 1'!$B$4:$B$11,'Table 1'!$B$4:$B$11,_xlfn.CONCAT("&lt;=",A206))</f>
        <v>43567</v>
      </c>
      <c r="E206" s="11">
        <f>0.08*(A206-Таблица1[[#This Row],[Дата купона]])/365*100</f>
        <v>1.5342465753424659</v>
      </c>
      <c r="F206">
        <f>-B206*(Таблица1[[#This Row],[CLOSE ]]+Таблица1[[#This Row],[НКД]])*$B$1/100</f>
        <v>-770356.84931506857</v>
      </c>
      <c r="G206">
        <f>SUM($B$4:B206)</f>
        <v>1650</v>
      </c>
      <c r="H206" t="str">
        <f>IF((A206=Таблица1[[#This Row],[Дата купона]]),"ДА","НЕТ")</f>
        <v>НЕТ</v>
      </c>
      <c r="I206">
        <f>IF(Таблица1[[#This Row],[Выплата ДА или НЕТ]]="ДА",Таблица1[[#This Row],[Открытая позиция]]*39.89,0)</f>
        <v>0</v>
      </c>
      <c r="J206">
        <f>Таблица1[[#This Row],[Купонный доход]]+Таблица1[[#This Row],[Денежный поток]]</f>
        <v>-770356.84931506857</v>
      </c>
      <c r="K206">
        <f t="shared" si="3"/>
        <v>616</v>
      </c>
      <c r="L206">
        <f>Таблица1[[#This Row],[ПОТОК]]/($N$3+1)^(Таблица1[[#This Row],[№]]/365)</f>
        <v>-654141.98146123788</v>
      </c>
    </row>
    <row r="207" spans="1:12" x14ac:dyDescent="0.35">
      <c r="A207" s="1">
        <v>43641</v>
      </c>
      <c r="B207">
        <v>-1180</v>
      </c>
      <c r="C207">
        <f>VLOOKUP(A207,Таблица4[[&lt;DATE&gt;]:[&lt;CLOSE&gt;]],2,FALSE)</f>
        <v>101</v>
      </c>
      <c r="D207" s="1">
        <f>_xlfn.MAXIFS('Table 1'!$B$4:$B$11,'Table 1'!$B$4:$B$11,_xlfn.CONCAT("&lt;=",A207))</f>
        <v>43567</v>
      </c>
      <c r="E207" s="11">
        <f>0.08*(A207-Таблица1[[#This Row],[Дата купона]])/365*100</f>
        <v>1.6219178082191781</v>
      </c>
      <c r="F207">
        <f>-B207*(Таблица1[[#This Row],[CLOSE ]]+Таблица1[[#This Row],[НКД]])*$B$1/100</f>
        <v>1210938.6301369863</v>
      </c>
      <c r="G207">
        <f>SUM($B$4:B207)</f>
        <v>470</v>
      </c>
      <c r="H207" t="str">
        <f>IF((A207=Таблица1[[#This Row],[Дата купона]]),"ДА","НЕТ")</f>
        <v>НЕТ</v>
      </c>
      <c r="I207">
        <f>IF(Таблица1[[#This Row],[Выплата ДА или НЕТ]]="ДА",Таблица1[[#This Row],[Открытая позиция]]*39.89,0)</f>
        <v>0</v>
      </c>
      <c r="J207">
        <f>Таблица1[[#This Row],[Купонный доход]]+Таблица1[[#This Row],[Денежный поток]]</f>
        <v>1210938.6301369863</v>
      </c>
      <c r="K207">
        <f t="shared" si="3"/>
        <v>620</v>
      </c>
      <c r="L207">
        <f>Таблица1[[#This Row],[ПОТОК]]/($N$3+1)^(Таблица1[[#This Row],[№]]/365)</f>
        <v>1027166.9552176676</v>
      </c>
    </row>
    <row r="208" spans="1:12" x14ac:dyDescent="0.35">
      <c r="A208" s="1">
        <v>43650</v>
      </c>
      <c r="B208">
        <v>280</v>
      </c>
      <c r="C208">
        <f>VLOOKUP(A208,Таблица4[[&lt;DATE&gt;]:[&lt;CLOSE&gt;]],2,FALSE)</f>
        <v>100.87</v>
      </c>
      <c r="D208" s="1">
        <f>_xlfn.MAXIFS('Table 1'!$B$4:$B$11,'Table 1'!$B$4:$B$11,_xlfn.CONCAT("&lt;=",A208))</f>
        <v>43567</v>
      </c>
      <c r="E208" s="11">
        <f>0.08*(A208-Таблица1[[#This Row],[Дата купона]])/365*100</f>
        <v>1.8191780821917809</v>
      </c>
      <c r="F208">
        <f>-B208*(Таблица1[[#This Row],[CLOSE ]]+Таблица1[[#This Row],[НКД]])*$B$1/100</f>
        <v>-287529.69863013702</v>
      </c>
      <c r="G208">
        <f>SUM($B$4:B208)</f>
        <v>750</v>
      </c>
      <c r="H208" t="str">
        <f>IF((A208=Таблица1[[#This Row],[Дата купона]]),"ДА","НЕТ")</f>
        <v>НЕТ</v>
      </c>
      <c r="I208">
        <f>IF(Таблица1[[#This Row],[Выплата ДА или НЕТ]]="ДА",Таблица1[[#This Row],[Открытая позиция]]*39.89,0)</f>
        <v>0</v>
      </c>
      <c r="J208">
        <f>Таблица1[[#This Row],[Купонный доход]]+Таблица1[[#This Row],[Денежный поток]]</f>
        <v>-287529.69863013702</v>
      </c>
      <c r="K208">
        <f t="shared" si="3"/>
        <v>629</v>
      </c>
      <c r="L208">
        <f>Таблица1[[#This Row],[ПОТОК]]/($N$3+1)^(Таблица1[[#This Row],[№]]/365)</f>
        <v>-243312.25618308486</v>
      </c>
    </row>
    <row r="209" spans="1:12" x14ac:dyDescent="0.35">
      <c r="A209" s="1">
        <v>43654</v>
      </c>
      <c r="B209">
        <v>-80</v>
      </c>
      <c r="C209">
        <f>VLOOKUP(A209,Таблица4[[&lt;DATE&gt;]:[&lt;CLOSE&gt;]],2,FALSE)</f>
        <v>100.9</v>
      </c>
      <c r="D209" s="1">
        <f>_xlfn.MAXIFS('Table 1'!$B$4:$B$11,'Table 1'!$B$4:$B$11,_xlfn.CONCAT("&lt;=",A209))</f>
        <v>43567</v>
      </c>
      <c r="E209" s="11">
        <f>0.08*(A209-Таблица1[[#This Row],[Дата купона]])/365*100</f>
        <v>1.9068493150684933</v>
      </c>
      <c r="F209">
        <f>-B209*(Таблица1[[#This Row],[CLOSE ]]+Таблица1[[#This Row],[НКД]])*$B$1/100</f>
        <v>82245.479452054802</v>
      </c>
      <c r="G209">
        <f>SUM($B$4:B209)</f>
        <v>670</v>
      </c>
      <c r="H209" t="str">
        <f>IF((A209=Таблица1[[#This Row],[Дата купона]]),"ДА","НЕТ")</f>
        <v>НЕТ</v>
      </c>
      <c r="I209">
        <f>IF(Таблица1[[#This Row],[Выплата ДА или НЕТ]]="ДА",Таблица1[[#This Row],[Открытая позиция]]*39.89,0)</f>
        <v>0</v>
      </c>
      <c r="J209">
        <f>Таблица1[[#This Row],[Купонный доход]]+Таблица1[[#This Row],[Денежный поток]]</f>
        <v>82245.479452054802</v>
      </c>
      <c r="K209">
        <f t="shared" si="3"/>
        <v>633</v>
      </c>
      <c r="L209">
        <f>Таблица1[[#This Row],[ПОТОК]]/($N$3+1)^(Таблица1[[#This Row],[№]]/365)</f>
        <v>69523.582843663942</v>
      </c>
    </row>
    <row r="210" spans="1:12" x14ac:dyDescent="0.35">
      <c r="A210" s="1">
        <v>43655</v>
      </c>
      <c r="B210">
        <v>440</v>
      </c>
      <c r="C210">
        <f>VLOOKUP(A210,Таблица4[[&lt;DATE&gt;]:[&lt;CLOSE&gt;]],2,FALSE)</f>
        <v>100.8</v>
      </c>
      <c r="D210" s="1">
        <f>_xlfn.MAXIFS('Table 1'!$B$4:$B$11,'Table 1'!$B$4:$B$11,_xlfn.CONCAT("&lt;=",A210))</f>
        <v>43567</v>
      </c>
      <c r="E210" s="11">
        <f>0.08*(A210-Таблица1[[#This Row],[Дата купона]])/365*100</f>
        <v>1.9287671232876713</v>
      </c>
      <c r="F210">
        <f>-B210*(Таблица1[[#This Row],[CLOSE ]]+Таблица1[[#This Row],[НКД]])*$B$1/100</f>
        <v>-452006.57534246572</v>
      </c>
      <c r="G210">
        <f>SUM($B$4:B210)</f>
        <v>1110</v>
      </c>
      <c r="H210" t="str">
        <f>IF((A210=Таблица1[[#This Row],[Дата купона]]),"ДА","НЕТ")</f>
        <v>НЕТ</v>
      </c>
      <c r="I210">
        <f>IF(Таблица1[[#This Row],[Выплата ДА или НЕТ]]="ДА",Таблица1[[#This Row],[Открытая позиция]]*39.89,0)</f>
        <v>0</v>
      </c>
      <c r="J210">
        <f>Таблица1[[#This Row],[Купонный доход]]+Таблица1[[#This Row],[Денежный поток]]</f>
        <v>-452006.57534246572</v>
      </c>
      <c r="K210">
        <f t="shared" si="3"/>
        <v>634</v>
      </c>
      <c r="L210">
        <f>Таблица1[[#This Row],[ПОТОК]]/($N$3+1)^(Таблица1[[#This Row],[№]]/365)</f>
        <v>-381987.86708376132</v>
      </c>
    </row>
    <row r="211" spans="1:12" x14ac:dyDescent="0.35">
      <c r="A211" s="1">
        <v>43656</v>
      </c>
      <c r="B211">
        <v>-630</v>
      </c>
      <c r="C211">
        <f>VLOOKUP(A211,Таблица4[[&lt;DATE&gt;]:[&lt;CLOSE&gt;]],2,FALSE)</f>
        <v>100.79</v>
      </c>
      <c r="D211" s="1">
        <f>_xlfn.MAXIFS('Table 1'!$B$4:$B$11,'Table 1'!$B$4:$B$11,_xlfn.CONCAT("&lt;=",A211))</f>
        <v>43567</v>
      </c>
      <c r="E211" s="11">
        <f>0.08*(A211-Таблица1[[#This Row],[Дата купона]])/365*100</f>
        <v>1.9506849315068493</v>
      </c>
      <c r="F211">
        <f>-B211*(Таблица1[[#This Row],[CLOSE ]]+Таблица1[[#This Row],[НКД]])*$B$1/100</f>
        <v>647266.31506849313</v>
      </c>
      <c r="G211">
        <f>SUM($B$4:B211)</f>
        <v>480</v>
      </c>
      <c r="H211" t="str">
        <f>IF((A211=Таблица1[[#This Row],[Дата купона]]),"ДА","НЕТ")</f>
        <v>НЕТ</v>
      </c>
      <c r="I211">
        <f>IF(Таблица1[[#This Row],[Выплата ДА или НЕТ]]="ДА",Таблица1[[#This Row],[Открытая позиция]]*39.89,0)</f>
        <v>0</v>
      </c>
      <c r="J211">
        <f>Таблица1[[#This Row],[Купонный доход]]+Таблица1[[#This Row],[Денежный поток]]</f>
        <v>647266.31506849313</v>
      </c>
      <c r="K211">
        <f t="shared" si="3"/>
        <v>635</v>
      </c>
      <c r="L211">
        <f>Таблица1[[#This Row],[ПОТОК]]/($N$3+1)^(Таблица1[[#This Row],[№]]/365)</f>
        <v>546855.43190782354</v>
      </c>
    </row>
    <row r="212" spans="1:12" x14ac:dyDescent="0.35">
      <c r="A212" s="1">
        <v>43658</v>
      </c>
      <c r="B212">
        <v>80</v>
      </c>
      <c r="C212">
        <f>VLOOKUP(A212,Таблица4[[&lt;DATE&gt;]:[&lt;CLOSE&gt;]],2,FALSE)</f>
        <v>100.86</v>
      </c>
      <c r="D212" s="1">
        <f>_xlfn.MAXIFS('Table 1'!$B$4:$B$11,'Table 1'!$B$4:$B$11,_xlfn.CONCAT("&lt;=",A212))</f>
        <v>43567</v>
      </c>
      <c r="E212" s="11">
        <f>0.08*(A212-Таблица1[[#This Row],[Дата купона]])/365*100</f>
        <v>1.9945205479452055</v>
      </c>
      <c r="F212">
        <f>-B212*(Таблица1[[#This Row],[CLOSE ]]+Таблица1[[#This Row],[НКД]])*$B$1/100</f>
        <v>-82283.61643835617</v>
      </c>
      <c r="G212">
        <f>SUM($B$4:B212)</f>
        <v>560</v>
      </c>
      <c r="H212" t="str">
        <f>IF((A212=Таблица1[[#This Row],[Дата купона]]),"ДА","НЕТ")</f>
        <v>НЕТ</v>
      </c>
      <c r="I212">
        <f>IF(Таблица1[[#This Row],[Выплата ДА или НЕТ]]="ДА",Таблица1[[#This Row],[Открытая позиция]]*39.89,0)</f>
        <v>0</v>
      </c>
      <c r="J212">
        <f>Таблица1[[#This Row],[Купонный доход]]+Таблица1[[#This Row],[Денежный поток]]</f>
        <v>-82283.61643835617</v>
      </c>
      <c r="K212">
        <f t="shared" si="3"/>
        <v>637</v>
      </c>
      <c r="L212">
        <f>Таблица1[[#This Row],[ПОТОК]]/($N$3+1)^(Таблица1[[#This Row],[№]]/365)</f>
        <v>-69482.000034088662</v>
      </c>
    </row>
    <row r="213" spans="1:12" x14ac:dyDescent="0.35">
      <c r="A213" s="1">
        <v>43664</v>
      </c>
      <c r="B213">
        <v>580</v>
      </c>
      <c r="C213">
        <f>VLOOKUP(A213,Таблица4[[&lt;DATE&gt;]:[&lt;CLOSE&gt;]],2,FALSE)</f>
        <v>100.7</v>
      </c>
      <c r="D213" s="1">
        <f>_xlfn.MAXIFS('Table 1'!$B$4:$B$11,'Table 1'!$B$4:$B$11,_xlfn.CONCAT("&lt;=",A213))</f>
        <v>43567</v>
      </c>
      <c r="E213" s="11">
        <f>0.08*(A213-Таблица1[[#This Row],[Дата купона]])/365*100</f>
        <v>2.1260273972602737</v>
      </c>
      <c r="F213">
        <f>-B213*(Таблица1[[#This Row],[CLOSE ]]+Таблица1[[#This Row],[НКД]])*$B$1/100</f>
        <v>-596390.95890410955</v>
      </c>
      <c r="G213">
        <f>SUM($B$4:B213)</f>
        <v>1140</v>
      </c>
      <c r="H213" t="str">
        <f>IF((A213=Таблица1[[#This Row],[Дата купона]]),"ДА","НЕТ")</f>
        <v>НЕТ</v>
      </c>
      <c r="I213">
        <f>IF(Таблица1[[#This Row],[Выплата ДА или НЕТ]]="ДА",Таблица1[[#This Row],[Открытая позиция]]*39.89,0)</f>
        <v>0</v>
      </c>
      <c r="J213">
        <f>Таблица1[[#This Row],[Купонный доход]]+Таблица1[[#This Row],[Денежный поток]]</f>
        <v>-596390.95890410955</v>
      </c>
      <c r="K213">
        <f t="shared" si="3"/>
        <v>643</v>
      </c>
      <c r="L213">
        <f>Таблица1[[#This Row],[ПОТОК]]/($N$3+1)^(Таблица1[[#This Row],[№]]/365)</f>
        <v>-502803.43796741148</v>
      </c>
    </row>
    <row r="214" spans="1:12" x14ac:dyDescent="0.35">
      <c r="A214" s="1">
        <v>43665</v>
      </c>
      <c r="B214">
        <v>10</v>
      </c>
      <c r="C214">
        <f>VLOOKUP(A214,Таблица4[[&lt;DATE&gt;]:[&lt;CLOSE&gt;]],2,FALSE)</f>
        <v>100.7</v>
      </c>
      <c r="D214" s="1">
        <f>_xlfn.MAXIFS('Table 1'!$B$4:$B$11,'Table 1'!$B$4:$B$11,_xlfn.CONCAT("&lt;=",A214))</f>
        <v>43567</v>
      </c>
      <c r="E214" s="11">
        <f>0.08*(A214-Таблица1[[#This Row],[Дата купона]])/365*100</f>
        <v>2.1479452054794521</v>
      </c>
      <c r="F214">
        <f>-B214*(Таблица1[[#This Row],[CLOSE ]]+Таблица1[[#This Row],[НКД]])*$B$1/100</f>
        <v>-10284.794520547945</v>
      </c>
      <c r="G214">
        <f>SUM($B$4:B214)</f>
        <v>1150</v>
      </c>
      <c r="H214" t="str">
        <f>IF((A214=Таблица1[[#This Row],[Дата купона]]),"ДА","НЕТ")</f>
        <v>НЕТ</v>
      </c>
      <c r="I214">
        <f>IF(Таблица1[[#This Row],[Выплата ДА или НЕТ]]="ДА",Таблица1[[#This Row],[Открытая позиция]]*39.89,0)</f>
        <v>0</v>
      </c>
      <c r="J214">
        <f>Таблица1[[#This Row],[Купонный доход]]+Таблица1[[#This Row],[Денежный поток]]</f>
        <v>-10284.794520547945</v>
      </c>
      <c r="K214">
        <f t="shared" si="3"/>
        <v>644</v>
      </c>
      <c r="L214">
        <f>Таблица1[[#This Row],[ПОТОК]]/($N$3+1)^(Таблица1[[#This Row],[№]]/365)</f>
        <v>-8668.5710826258819</v>
      </c>
    </row>
    <row r="215" spans="1:12" x14ac:dyDescent="0.35">
      <c r="A215" s="1">
        <v>43669</v>
      </c>
      <c r="B215">
        <v>480</v>
      </c>
      <c r="C215">
        <f>VLOOKUP(A215,Таблица4[[&lt;DATE&gt;]:[&lt;CLOSE&gt;]],2,FALSE)</f>
        <v>100.79</v>
      </c>
      <c r="D215" s="1">
        <f>_xlfn.MAXIFS('Table 1'!$B$4:$B$11,'Table 1'!$B$4:$B$11,_xlfn.CONCAT("&lt;=",A215))</f>
        <v>43567</v>
      </c>
      <c r="E215" s="11">
        <f>0.08*(A215-Таблица1[[#This Row],[Дата купона]])/365*100</f>
        <v>2.2356164383561645</v>
      </c>
      <c r="F215">
        <f>-B215*(Таблица1[[#This Row],[CLOSE ]]+Таблица1[[#This Row],[НКД]])*$B$1/100</f>
        <v>-494522.9589041096</v>
      </c>
      <c r="G215">
        <f>SUM($B$4:B215)</f>
        <v>1630</v>
      </c>
      <c r="H215" t="str">
        <f>IF((A215=Таблица1[[#This Row],[Дата купона]]),"ДА","НЕТ")</f>
        <v>НЕТ</v>
      </c>
      <c r="I215">
        <f>IF(Таблица1[[#This Row],[Выплата ДА или НЕТ]]="ДА",Таблица1[[#This Row],[Открытая позиция]]*39.89,0)</f>
        <v>0</v>
      </c>
      <c r="J215">
        <f>Таблица1[[#This Row],[Купонный доход]]+Таблица1[[#This Row],[Денежный поток]]</f>
        <v>-494522.9589041096</v>
      </c>
      <c r="K215">
        <f t="shared" si="3"/>
        <v>648</v>
      </c>
      <c r="L215">
        <f>Таблица1[[#This Row],[ПОТОК]]/($N$3+1)^(Таблица1[[#This Row],[№]]/365)</f>
        <v>-416367.8483167658</v>
      </c>
    </row>
    <row r="216" spans="1:12" x14ac:dyDescent="0.35">
      <c r="A216" s="1">
        <v>43676</v>
      </c>
      <c r="B216">
        <v>-1330</v>
      </c>
      <c r="C216">
        <f>VLOOKUP(A216,Таблица4[[&lt;DATE&gt;]:[&lt;CLOSE&gt;]],2,FALSE)</f>
        <v>100.65</v>
      </c>
      <c r="D216" s="1">
        <f>_xlfn.MAXIFS('Table 1'!$B$4:$B$11,'Table 1'!$B$4:$B$11,_xlfn.CONCAT("&lt;=",A216))</f>
        <v>43567</v>
      </c>
      <c r="E216" s="11">
        <f>0.08*(A216-Таблица1[[#This Row],[Дата купона]])/365*100</f>
        <v>2.3890410958904109</v>
      </c>
      <c r="F216">
        <f>-B216*(Таблица1[[#This Row],[CLOSE ]]+Таблица1[[#This Row],[НКД]])*$B$1/100</f>
        <v>1370419.2465753425</v>
      </c>
      <c r="G216">
        <f>SUM($B$4:B216)</f>
        <v>300</v>
      </c>
      <c r="H216" t="str">
        <f>IF((A216=Таблица1[[#This Row],[Дата купона]]),"ДА","НЕТ")</f>
        <v>НЕТ</v>
      </c>
      <c r="I216">
        <f>IF(Таблица1[[#This Row],[Выплата ДА или НЕТ]]="ДА",Таблица1[[#This Row],[Открытая позиция]]*39.89,0)</f>
        <v>0</v>
      </c>
      <c r="J216">
        <f>Таблица1[[#This Row],[Купонный доход]]+Таблица1[[#This Row],[Денежный поток]]</f>
        <v>1370419.2465753425</v>
      </c>
      <c r="K216">
        <f t="shared" si="3"/>
        <v>655</v>
      </c>
      <c r="L216">
        <f>Таблица1[[#This Row],[ПОТОК]]/($N$3+1)^(Таблица1[[#This Row],[№]]/365)</f>
        <v>1151694.0729374741</v>
      </c>
    </row>
    <row r="217" spans="1:12" x14ac:dyDescent="0.35">
      <c r="A217" s="1">
        <v>43685</v>
      </c>
      <c r="B217">
        <v>650</v>
      </c>
      <c r="C217">
        <f>VLOOKUP(A217,Таблица4[[&lt;DATE&gt;]:[&lt;CLOSE&gt;]],2,FALSE)</f>
        <v>101.01</v>
      </c>
      <c r="D217" s="1">
        <f>_xlfn.MAXIFS('Table 1'!$B$4:$B$11,'Table 1'!$B$4:$B$11,_xlfn.CONCAT("&lt;=",A217))</f>
        <v>43567</v>
      </c>
      <c r="E217" s="11">
        <f>0.08*(A217-Таблица1[[#This Row],[Дата купона]])/365*100</f>
        <v>2.5863013698630137</v>
      </c>
      <c r="F217">
        <f>-B217*(Таблица1[[#This Row],[CLOSE ]]+Таблица1[[#This Row],[НКД]])*$B$1/100</f>
        <v>-673375.95890410955</v>
      </c>
      <c r="G217">
        <f>SUM($B$4:B217)</f>
        <v>950</v>
      </c>
      <c r="H217" t="str">
        <f>IF((A217=Таблица1[[#This Row],[Дата купона]]),"ДА","НЕТ")</f>
        <v>НЕТ</v>
      </c>
      <c r="I217">
        <f>IF(Таблица1[[#This Row],[Выплата ДА или НЕТ]]="ДА",Таблица1[[#This Row],[Открытая позиция]]*39.89,0)</f>
        <v>0</v>
      </c>
      <c r="J217">
        <f>Таблица1[[#This Row],[Купонный доход]]+Таблица1[[#This Row],[Денежный поток]]</f>
        <v>-673375.95890410955</v>
      </c>
      <c r="K217">
        <f t="shared" si="3"/>
        <v>664</v>
      </c>
      <c r="L217">
        <f>Таблица1[[#This Row],[ПОТОК]]/($N$3+1)^(Таблица1[[#This Row],[№]]/365)</f>
        <v>-564551.62348436238</v>
      </c>
    </row>
    <row r="218" spans="1:12" x14ac:dyDescent="0.35">
      <c r="A218" s="1">
        <v>43686</v>
      </c>
      <c r="B218">
        <v>40</v>
      </c>
      <c r="C218">
        <f>VLOOKUP(A218,Таблица4[[&lt;DATE&gt;]:[&lt;CLOSE&gt;]],2,FALSE)</f>
        <v>101.2</v>
      </c>
      <c r="D218" s="1">
        <f>_xlfn.MAXIFS('Table 1'!$B$4:$B$11,'Table 1'!$B$4:$B$11,_xlfn.CONCAT("&lt;=",A218))</f>
        <v>43567</v>
      </c>
      <c r="E218" s="11">
        <f>0.08*(A218-Таблица1[[#This Row],[Дата купона]])/365*100</f>
        <v>2.6082191780821917</v>
      </c>
      <c r="F218">
        <f>-B218*(Таблица1[[#This Row],[CLOSE ]]+Таблица1[[#This Row],[НКД]])*$B$1/100</f>
        <v>-41523.287671232887</v>
      </c>
      <c r="G218">
        <f>SUM($B$4:B218)</f>
        <v>990</v>
      </c>
      <c r="H218" t="str">
        <f>IF((A218=Таблица1[[#This Row],[Дата купона]]),"ДА","НЕТ")</f>
        <v>НЕТ</v>
      </c>
      <c r="I218">
        <f>IF(Таблица1[[#This Row],[Выплата ДА или НЕТ]]="ДА",Таблица1[[#This Row],[Открытая позиция]]*39.89,0)</f>
        <v>0</v>
      </c>
      <c r="J218">
        <f>Таблица1[[#This Row],[Купонный доход]]+Таблица1[[#This Row],[Денежный поток]]</f>
        <v>-41523.287671232887</v>
      </c>
      <c r="K218">
        <f t="shared" si="3"/>
        <v>665</v>
      </c>
      <c r="L218">
        <f>Таблица1[[#This Row],[ПОТОК]]/($N$3+1)^(Таблица1[[#This Row],[№]]/365)</f>
        <v>-34803.465773808719</v>
      </c>
    </row>
    <row r="219" spans="1:12" x14ac:dyDescent="0.35">
      <c r="A219" s="1">
        <v>43696</v>
      </c>
      <c r="B219">
        <v>580</v>
      </c>
      <c r="C219">
        <f>VLOOKUP(A219,Таблица4[[&lt;DATE&gt;]:[&lt;CLOSE&gt;]],2,FALSE)</f>
        <v>101.11</v>
      </c>
      <c r="D219" s="1">
        <f>_xlfn.MAXIFS('Table 1'!$B$4:$B$11,'Table 1'!$B$4:$B$11,_xlfn.CONCAT("&lt;=",A219))</f>
        <v>43567</v>
      </c>
      <c r="E219" s="11">
        <f>0.08*(A219-Таблица1[[#This Row],[Дата купона]])/365*100</f>
        <v>2.8273972602739725</v>
      </c>
      <c r="F219">
        <f>-B219*(Таблица1[[#This Row],[CLOSE ]]+Таблица1[[#This Row],[НКД]])*$B$1/100</f>
        <v>-602836.90410958906</v>
      </c>
      <c r="G219">
        <f>SUM($B$4:B219)</f>
        <v>1570</v>
      </c>
      <c r="H219" t="str">
        <f>IF((A219=Таблица1[[#This Row],[Дата купона]]),"ДА","НЕТ")</f>
        <v>НЕТ</v>
      </c>
      <c r="I219">
        <f>IF(Таблица1[[#This Row],[Выплата ДА или НЕТ]]="ДА",Таблица1[[#This Row],[Открытая позиция]]*39.89,0)</f>
        <v>0</v>
      </c>
      <c r="J219">
        <f>Таблица1[[#This Row],[Купонный доход]]+Таблица1[[#This Row],[Денежный поток]]</f>
        <v>-602836.90410958906</v>
      </c>
      <c r="K219">
        <f t="shared" si="3"/>
        <v>675</v>
      </c>
      <c r="L219">
        <f>Таблица1[[#This Row],[ПОТОК]]/($N$3+1)^(Таблица1[[#This Row],[№]]/365)</f>
        <v>-503938.65382753575</v>
      </c>
    </row>
    <row r="220" spans="1:12" x14ac:dyDescent="0.35">
      <c r="A220" s="1">
        <v>43705</v>
      </c>
      <c r="B220">
        <v>-460</v>
      </c>
      <c r="C220">
        <f>VLOOKUP(A220,Таблица4[[&lt;DATE&gt;]:[&lt;CLOSE&gt;]],2,FALSE)</f>
        <v>101.23</v>
      </c>
      <c r="D220" s="1">
        <f>_xlfn.MAXIFS('Table 1'!$B$4:$B$11,'Table 1'!$B$4:$B$11,_xlfn.CONCAT("&lt;=",A220))</f>
        <v>43567</v>
      </c>
      <c r="E220" s="11">
        <f>0.08*(A220-Таблица1[[#This Row],[Дата купона]])/365*100</f>
        <v>3.0246575342465754</v>
      </c>
      <c r="F220">
        <f>-B220*(Таблица1[[#This Row],[CLOSE ]]+Таблица1[[#This Row],[НКД]])*$B$1/100</f>
        <v>479571.42465753423</v>
      </c>
      <c r="G220">
        <f>SUM($B$4:B220)</f>
        <v>1110</v>
      </c>
      <c r="H220" t="str">
        <f>IF((A220=Таблица1[[#This Row],[Дата купона]]),"ДА","НЕТ")</f>
        <v>НЕТ</v>
      </c>
      <c r="I220">
        <f>IF(Таблица1[[#This Row],[Выплата ДА или НЕТ]]="ДА",Таблица1[[#This Row],[Открытая позиция]]*39.89,0)</f>
        <v>0</v>
      </c>
      <c r="J220">
        <f>Таблица1[[#This Row],[Купонный доход]]+Таблица1[[#This Row],[Денежный поток]]</f>
        <v>479571.42465753423</v>
      </c>
      <c r="K220">
        <f t="shared" si="3"/>
        <v>684</v>
      </c>
      <c r="L220">
        <f>Таблица1[[#This Row],[ПОТОК]]/($N$3+1)^(Таблица1[[#This Row],[№]]/365)</f>
        <v>399938.77272934368</v>
      </c>
    </row>
    <row r="221" spans="1:12" x14ac:dyDescent="0.35">
      <c r="A221" s="1">
        <v>43706</v>
      </c>
      <c r="B221">
        <v>-140</v>
      </c>
      <c r="C221">
        <f>VLOOKUP(A221,Таблица4[[&lt;DATE&gt;]:[&lt;CLOSE&gt;]],2,FALSE)</f>
        <v>101.2</v>
      </c>
      <c r="D221" s="1">
        <f>_xlfn.MAXIFS('Table 1'!$B$4:$B$11,'Table 1'!$B$4:$B$11,_xlfn.CONCAT("&lt;=",A221))</f>
        <v>43567</v>
      </c>
      <c r="E221" s="11">
        <f>0.08*(A221-Таблица1[[#This Row],[Дата купона]])/365*100</f>
        <v>3.0465753424657538</v>
      </c>
      <c r="F221">
        <f>-B221*(Таблица1[[#This Row],[CLOSE ]]+Таблица1[[#This Row],[НКД]])*$B$1/100</f>
        <v>145945.20547945207</v>
      </c>
      <c r="G221">
        <f>SUM($B$4:B221)</f>
        <v>970</v>
      </c>
      <c r="H221" t="str">
        <f>IF((A221=Таблица1[[#This Row],[Дата купона]]),"ДА","НЕТ")</f>
        <v>НЕТ</v>
      </c>
      <c r="I221">
        <f>IF(Таблица1[[#This Row],[Выплата ДА или НЕТ]]="ДА",Таблица1[[#This Row],[Открытая позиция]]*39.89,0)</f>
        <v>0</v>
      </c>
      <c r="J221">
        <f>Таблица1[[#This Row],[Купонный доход]]+Таблица1[[#This Row],[Денежный поток]]</f>
        <v>145945.20547945207</v>
      </c>
      <c r="K221">
        <f t="shared" si="3"/>
        <v>685</v>
      </c>
      <c r="L221">
        <f>Таблица1[[#This Row],[ПОТОК]]/($N$3+1)^(Таблица1[[#This Row],[№]]/365)</f>
        <v>121678.75351480154</v>
      </c>
    </row>
    <row r="222" spans="1:12" x14ac:dyDescent="0.35">
      <c r="A222" s="1">
        <v>43707</v>
      </c>
      <c r="B222">
        <v>-40</v>
      </c>
      <c r="C222">
        <f>VLOOKUP(A222,Таблица4[[&lt;DATE&gt;]:[&lt;CLOSE&gt;]],2,FALSE)</f>
        <v>101.2</v>
      </c>
      <c r="D222" s="1">
        <f>_xlfn.MAXIFS('Table 1'!$B$4:$B$11,'Table 1'!$B$4:$B$11,_xlfn.CONCAT("&lt;=",A222))</f>
        <v>43567</v>
      </c>
      <c r="E222" s="11">
        <f>0.08*(A222-Таблица1[[#This Row],[Дата купона]])/365*100</f>
        <v>3.0684931506849318</v>
      </c>
      <c r="F222">
        <f>-B222*(Таблица1[[#This Row],[CLOSE ]]+Таблица1[[#This Row],[НКД]])*$B$1/100</f>
        <v>41707.397260273974</v>
      </c>
      <c r="G222">
        <f>SUM($B$4:B222)</f>
        <v>930</v>
      </c>
      <c r="H222" t="str">
        <f>IF((A222=Таблица1[[#This Row],[Дата купона]]),"ДА","НЕТ")</f>
        <v>НЕТ</v>
      </c>
      <c r="I222">
        <f>IF(Таблица1[[#This Row],[Выплата ДА или НЕТ]]="ДА",Таблица1[[#This Row],[Открытая позиция]]*39.89,0)</f>
        <v>0</v>
      </c>
      <c r="J222">
        <f>Таблица1[[#This Row],[Купонный доход]]+Таблица1[[#This Row],[Денежный поток]]</f>
        <v>41707.397260273974</v>
      </c>
      <c r="K222">
        <f t="shared" si="3"/>
        <v>686</v>
      </c>
      <c r="L222">
        <f>Таблица1[[#This Row],[ПОТОК]]/($N$3+1)^(Таблица1[[#This Row],[№]]/365)</f>
        <v>34763.437682803291</v>
      </c>
    </row>
    <row r="223" spans="1:12" x14ac:dyDescent="0.35">
      <c r="A223" s="1">
        <v>43710</v>
      </c>
      <c r="B223">
        <v>-680</v>
      </c>
      <c r="C223">
        <f>VLOOKUP(A223,Таблица4[[&lt;DATE&gt;]:[&lt;CLOSE&gt;]],2,FALSE)</f>
        <v>101.23</v>
      </c>
      <c r="D223" s="1">
        <f>_xlfn.MAXIFS('Table 1'!$B$4:$B$11,'Table 1'!$B$4:$B$11,_xlfn.CONCAT("&lt;=",A223))</f>
        <v>43567</v>
      </c>
      <c r="E223" s="11">
        <f>0.08*(A223-Таблица1[[#This Row],[Дата купона]])/365*100</f>
        <v>3.1342465753424658</v>
      </c>
      <c r="F223">
        <f>-B223*(Таблица1[[#This Row],[CLOSE ]]+Таблица1[[#This Row],[НКД]])*$B$1/100</f>
        <v>709676.87671232875</v>
      </c>
      <c r="G223">
        <f>SUM($B$4:B223)</f>
        <v>250</v>
      </c>
      <c r="H223" t="str">
        <f>IF((A223=Таблица1[[#This Row],[Дата купона]]),"ДА","НЕТ")</f>
        <v>НЕТ</v>
      </c>
      <c r="I223">
        <f>IF(Таблица1[[#This Row],[Выплата ДА или НЕТ]]="ДА",Таблица1[[#This Row],[Открытая позиция]]*39.89,0)</f>
        <v>0</v>
      </c>
      <c r="J223">
        <f>Таблица1[[#This Row],[Купонный доход]]+Таблица1[[#This Row],[Денежный поток]]</f>
        <v>709676.87671232875</v>
      </c>
      <c r="K223">
        <f t="shared" si="3"/>
        <v>689</v>
      </c>
      <c r="L223">
        <f>Таблица1[[#This Row],[ПОТОК]]/($N$3+1)^(Таблица1[[#This Row],[№]]/365)</f>
        <v>591050.25135186233</v>
      </c>
    </row>
    <row r="224" spans="1:12" x14ac:dyDescent="0.35">
      <c r="A224" s="1">
        <v>43714</v>
      </c>
      <c r="B224">
        <v>570</v>
      </c>
      <c r="C224">
        <f>VLOOKUP(A224,Таблица4[[&lt;DATE&gt;]:[&lt;CLOSE&gt;]],2,FALSE)</f>
        <v>101.41</v>
      </c>
      <c r="D224" s="1">
        <f>_xlfn.MAXIFS('Table 1'!$B$4:$B$11,'Table 1'!$B$4:$B$11,_xlfn.CONCAT("&lt;=",A224))</f>
        <v>43567</v>
      </c>
      <c r="E224" s="11">
        <f>0.08*(A224-Таблица1[[#This Row],[Дата купона]])/365*100</f>
        <v>3.2219178082191782</v>
      </c>
      <c r="F224">
        <f>-B224*(Таблица1[[#This Row],[CLOSE ]]+Таблица1[[#This Row],[НКД]])*$B$1/100</f>
        <v>-596401.93150684936</v>
      </c>
      <c r="G224">
        <f>SUM($B$4:B224)</f>
        <v>820</v>
      </c>
      <c r="H224" t="str">
        <f>IF((A224=Таблица1[[#This Row],[Дата купона]]),"ДА","НЕТ")</f>
        <v>НЕТ</v>
      </c>
      <c r="I224">
        <f>IF(Таблица1[[#This Row],[Выплата ДА или НЕТ]]="ДА",Таблица1[[#This Row],[Открытая позиция]]*39.89,0)</f>
        <v>0</v>
      </c>
      <c r="J224">
        <f>Таблица1[[#This Row],[Купонный доход]]+Таблица1[[#This Row],[Денежный поток]]</f>
        <v>-596401.93150684936</v>
      </c>
      <c r="K224">
        <f t="shared" si="3"/>
        <v>693</v>
      </c>
      <c r="L224">
        <f>Таблица1[[#This Row],[ПОТОК]]/($N$3+1)^(Таблица1[[#This Row],[№]]/365)</f>
        <v>-496182.70728621469</v>
      </c>
    </row>
    <row r="225" spans="1:12" x14ac:dyDescent="0.35">
      <c r="A225" s="1">
        <v>43721</v>
      </c>
      <c r="B225">
        <v>-130</v>
      </c>
      <c r="C225">
        <f>VLOOKUP(A225,Таблица4[[&lt;DATE&gt;]:[&lt;CLOSE&gt;]],2,FALSE)</f>
        <v>101.31</v>
      </c>
      <c r="D225" s="1">
        <f>_xlfn.MAXIFS('Table 1'!$B$4:$B$11,'Table 1'!$B$4:$B$11,_xlfn.CONCAT("&lt;=",A225))</f>
        <v>43567</v>
      </c>
      <c r="E225" s="11">
        <f>0.08*(A225-Таблица1[[#This Row],[Дата купона]])/365*100</f>
        <v>3.3753424657534246</v>
      </c>
      <c r="F225">
        <f>-B225*(Таблица1[[#This Row],[CLOSE ]]+Таблица1[[#This Row],[НКД]])*$B$1/100</f>
        <v>136090.94520547945</v>
      </c>
      <c r="G225">
        <f>SUM($B$4:B225)</f>
        <v>690</v>
      </c>
      <c r="H225" t="str">
        <f>IF((A225=Таблица1[[#This Row],[Дата купона]]),"ДА","НЕТ")</f>
        <v>НЕТ</v>
      </c>
      <c r="I225">
        <f>IF(Таблица1[[#This Row],[Выплата ДА или НЕТ]]="ДА",Таблица1[[#This Row],[Открытая позиция]]*39.89,0)</f>
        <v>0</v>
      </c>
      <c r="J225">
        <f>Таблица1[[#This Row],[Купонный доход]]+Таблица1[[#This Row],[Денежный поток]]</f>
        <v>136090.94520547945</v>
      </c>
      <c r="K225">
        <f t="shared" si="3"/>
        <v>700</v>
      </c>
      <c r="L225">
        <f>Таблица1[[#This Row],[ПОТОК]]/($N$3+1)^(Таблица1[[#This Row],[№]]/365)</f>
        <v>113012.05415457372</v>
      </c>
    </row>
    <row r="226" spans="1:12" x14ac:dyDescent="0.35">
      <c r="A226" s="1">
        <v>43724</v>
      </c>
      <c r="B226">
        <v>1480</v>
      </c>
      <c r="C226">
        <f>VLOOKUP(A226,Таблица4[[&lt;DATE&gt;]:[&lt;CLOSE&gt;]],2,FALSE)</f>
        <v>101.21</v>
      </c>
      <c r="D226" s="1">
        <f>_xlfn.MAXIFS('Table 1'!$B$4:$B$11,'Table 1'!$B$4:$B$11,_xlfn.CONCAT("&lt;=",A226))</f>
        <v>43567</v>
      </c>
      <c r="E226" s="11">
        <f>0.08*(A226-Таблица1[[#This Row],[Дата купона]])/365*100</f>
        <v>3.441095890410959</v>
      </c>
      <c r="F226">
        <f>-B226*(Таблица1[[#This Row],[CLOSE ]]+Таблица1[[#This Row],[НКД]])*$B$1/100</f>
        <v>-1548836.2191780824</v>
      </c>
      <c r="G226">
        <f>SUM($B$4:B226)</f>
        <v>2170</v>
      </c>
      <c r="H226" t="str">
        <f>IF((A226=Таблица1[[#This Row],[Дата купона]]),"ДА","НЕТ")</f>
        <v>НЕТ</v>
      </c>
      <c r="I226">
        <f>IF(Таблица1[[#This Row],[Выплата ДА или НЕТ]]="ДА",Таблица1[[#This Row],[Открытая позиция]]*39.89,0)</f>
        <v>0</v>
      </c>
      <c r="J226">
        <f>Таблица1[[#This Row],[Купонный доход]]+Таблица1[[#This Row],[Денежный поток]]</f>
        <v>-1548836.2191780824</v>
      </c>
      <c r="K226">
        <f t="shared" si="3"/>
        <v>703</v>
      </c>
      <c r="L226">
        <f>Таблица1[[#This Row],[ПОТОК]]/($N$3+1)^(Таблица1[[#This Row],[№]]/365)</f>
        <v>-1285153.9582264121</v>
      </c>
    </row>
    <row r="227" spans="1:12" x14ac:dyDescent="0.35">
      <c r="A227" s="1">
        <v>43725</v>
      </c>
      <c r="B227">
        <v>-790</v>
      </c>
      <c r="C227">
        <f>VLOOKUP(A227,Таблица4[[&lt;DATE&gt;]:[&lt;CLOSE&gt;]],2,FALSE)</f>
        <v>101.2</v>
      </c>
      <c r="D227" s="1">
        <f>_xlfn.MAXIFS('Table 1'!$B$4:$B$11,'Table 1'!$B$4:$B$11,_xlfn.CONCAT("&lt;=",A227))</f>
        <v>43567</v>
      </c>
      <c r="E227" s="11">
        <f>0.08*(A227-Таблица1[[#This Row],[Дата купона]])/365*100</f>
        <v>3.4630136986301374</v>
      </c>
      <c r="F227">
        <f>-B227*(Таблица1[[#This Row],[CLOSE ]]+Таблица1[[#This Row],[НКД]])*$B$1/100</f>
        <v>826837.80821917811</v>
      </c>
      <c r="G227">
        <f>SUM($B$4:B227)</f>
        <v>1380</v>
      </c>
      <c r="H227" t="str">
        <f>IF((A227=Таблица1[[#This Row],[Дата купона]]),"ДА","НЕТ")</f>
        <v>НЕТ</v>
      </c>
      <c r="I227">
        <f>IF(Таблица1[[#This Row],[Выплата ДА или НЕТ]]="ДА",Таблица1[[#This Row],[Открытая позиция]]*39.89,0)</f>
        <v>0</v>
      </c>
      <c r="J227">
        <f>Таблица1[[#This Row],[Купонный доход]]+Таблица1[[#This Row],[Денежный поток]]</f>
        <v>826837.80821917811</v>
      </c>
      <c r="K227">
        <f t="shared" si="3"/>
        <v>704</v>
      </c>
      <c r="L227">
        <f>Таблица1[[#This Row],[ПОТОК]]/($N$3+1)^(Таблица1[[#This Row],[№]]/365)</f>
        <v>685890.35715324024</v>
      </c>
    </row>
    <row r="228" spans="1:12" x14ac:dyDescent="0.35">
      <c r="A228" s="1">
        <v>43733</v>
      </c>
      <c r="B228">
        <v>-1280</v>
      </c>
      <c r="C228">
        <f>VLOOKUP(A228,Таблица4[[&lt;DATE&gt;]:[&lt;CLOSE&gt;]],2,FALSE)</f>
        <v>101.31</v>
      </c>
      <c r="D228" s="1">
        <f>_xlfn.MAXIFS('Table 1'!$B$4:$B$11,'Table 1'!$B$4:$B$11,_xlfn.CONCAT("&lt;=",A228))</f>
        <v>43567</v>
      </c>
      <c r="E228" s="11">
        <f>0.08*(A228-Таблица1[[#This Row],[Дата купона]])/365*100</f>
        <v>3.6383561643835618</v>
      </c>
      <c r="F228">
        <f>-B228*(Таблица1[[#This Row],[CLOSE ]]+Таблица1[[#This Row],[НКД]])*$B$1/100</f>
        <v>1343338.9589041097</v>
      </c>
      <c r="G228">
        <f>SUM($B$4:B228)</f>
        <v>100</v>
      </c>
      <c r="H228" t="str">
        <f>IF((A228=Таблица1[[#This Row],[Дата купона]]),"ДА","НЕТ")</f>
        <v>НЕТ</v>
      </c>
      <c r="I228">
        <f>IF(Таблица1[[#This Row],[Выплата ДА или НЕТ]]="ДА",Таблица1[[#This Row],[Открытая позиция]]*39.89,0)</f>
        <v>0</v>
      </c>
      <c r="J228">
        <f>Таблица1[[#This Row],[Купонный доход]]+Таблица1[[#This Row],[Денежный поток]]</f>
        <v>1343338.9589041097</v>
      </c>
      <c r="K228">
        <f t="shared" si="3"/>
        <v>712</v>
      </c>
      <c r="L228">
        <f>Таблица1[[#This Row],[ПОТОК]]/($N$3+1)^(Таблица1[[#This Row],[№]]/365)</f>
        <v>1111981.7089441263</v>
      </c>
    </row>
    <row r="229" spans="1:12" x14ac:dyDescent="0.35">
      <c r="A229" s="1">
        <v>43734</v>
      </c>
      <c r="B229">
        <v>580</v>
      </c>
      <c r="C229">
        <f>VLOOKUP(A229,Таблица4[[&lt;DATE&gt;]:[&lt;CLOSE&gt;]],2,FALSE)</f>
        <v>101.38</v>
      </c>
      <c r="D229" s="1">
        <f>_xlfn.MAXIFS('Table 1'!$B$4:$B$11,'Table 1'!$B$4:$B$11,_xlfn.CONCAT("&lt;=",A229))</f>
        <v>43567</v>
      </c>
      <c r="E229" s="11">
        <f>0.08*(A229-Таблица1[[#This Row],[Дата купона]])/365*100</f>
        <v>3.6602739726027393</v>
      </c>
      <c r="F229">
        <f>-B229*(Таблица1[[#This Row],[CLOSE ]]+Таблица1[[#This Row],[НКД]])*$B$1/100</f>
        <v>-609233.58904109581</v>
      </c>
      <c r="G229">
        <f>SUM($B$4:B229)</f>
        <v>680</v>
      </c>
      <c r="H229" t="str">
        <f>IF((A229=Таблица1[[#This Row],[Дата купона]]),"ДА","НЕТ")</f>
        <v>НЕТ</v>
      </c>
      <c r="I229">
        <f>IF(Таблица1[[#This Row],[Выплата ДА или НЕТ]]="ДА",Таблица1[[#This Row],[Открытая позиция]]*39.89,0)</f>
        <v>0</v>
      </c>
      <c r="J229">
        <f>Таблица1[[#This Row],[Купонный доход]]+Таблица1[[#This Row],[Денежный поток]]</f>
        <v>-609233.58904109581</v>
      </c>
      <c r="K229">
        <f t="shared" si="3"/>
        <v>713</v>
      </c>
      <c r="L229">
        <f>Таблица1[[#This Row],[ПОТОК]]/($N$3+1)^(Таблица1[[#This Row],[№]]/365)</f>
        <v>-504174.15691639105</v>
      </c>
    </row>
    <row r="230" spans="1:12" x14ac:dyDescent="0.35">
      <c r="A230" s="1">
        <v>43746</v>
      </c>
      <c r="B230">
        <v>-610</v>
      </c>
      <c r="C230">
        <f>VLOOKUP(A230,Таблица4[[&lt;DATE&gt;]:[&lt;CLOSE&gt;]],2,FALSE)</f>
        <v>101.48</v>
      </c>
      <c r="D230" s="1">
        <f>_xlfn.MAXIFS('Table 1'!$B$4:$B$11,'Table 1'!$B$4:$B$11,_xlfn.CONCAT("&lt;=",A230))</f>
        <v>43567</v>
      </c>
      <c r="E230" s="11">
        <f>0.08*(A230-Таблица1[[#This Row],[Дата купона]])/365*100</f>
        <v>3.9232876712328766</v>
      </c>
      <c r="F230">
        <f>-B230*(Таблица1[[#This Row],[CLOSE ]]+Таблица1[[#This Row],[НКД]])*$B$1/100</f>
        <v>642960.05479452049</v>
      </c>
      <c r="G230">
        <f>SUM($B$4:B230)</f>
        <v>70</v>
      </c>
      <c r="H230" t="str">
        <f>IF((A230=Таблица1[[#This Row],[Дата купона]]),"ДА","НЕТ")</f>
        <v>НЕТ</v>
      </c>
      <c r="I230">
        <f>IF(Таблица1[[#This Row],[Выплата ДА или НЕТ]]="ДА",Таблица1[[#This Row],[Открытая позиция]]*39.89,0)</f>
        <v>0</v>
      </c>
      <c r="J230">
        <f>Таблица1[[#This Row],[Купонный доход]]+Таблица1[[#This Row],[Денежный поток]]</f>
        <v>642960.05479452049</v>
      </c>
      <c r="K230">
        <f t="shared" si="3"/>
        <v>725</v>
      </c>
      <c r="L230">
        <f>Таблица1[[#This Row],[ПОТОК]]/($N$3+1)^(Таблица1[[#This Row],[№]]/365)</f>
        <v>530392.32206347841</v>
      </c>
    </row>
    <row r="231" spans="1:12" x14ac:dyDescent="0.35">
      <c r="A231" s="1">
        <v>43748</v>
      </c>
      <c r="B231">
        <v>420</v>
      </c>
      <c r="C231">
        <f>VLOOKUP(A231,Таблица4[[&lt;DATE&gt;]:[&lt;CLOSE&gt;]],2,FALSE)</f>
        <v>101.76</v>
      </c>
      <c r="D231" s="1">
        <f>_xlfn.MAXIFS('Table 1'!$B$4:$B$11,'Table 1'!$B$4:$B$11,_xlfn.CONCAT("&lt;=",A231))</f>
        <v>43567</v>
      </c>
      <c r="E231" s="11">
        <f>0.08*(A231-Таблица1[[#This Row],[Дата купона]])/365*100</f>
        <v>3.967123287671233</v>
      </c>
      <c r="F231">
        <f>-B231*(Таблица1[[#This Row],[CLOSE ]]+Таблица1[[#This Row],[НКД]])*$B$1/100</f>
        <v>-444053.91780821921</v>
      </c>
      <c r="G231">
        <f>SUM($B$4:B231)</f>
        <v>490</v>
      </c>
      <c r="H231" t="str">
        <f>IF((A231=Таблица1[[#This Row],[Дата купона]]),"ДА","НЕТ")</f>
        <v>НЕТ</v>
      </c>
      <c r="I231">
        <f>IF(Таблица1[[#This Row],[Выплата ДА или НЕТ]]="ДА",Таблица1[[#This Row],[Открытая позиция]]*39.89,0)</f>
        <v>0</v>
      </c>
      <c r="J231">
        <f>Таблица1[[#This Row],[Купонный доход]]+Таблица1[[#This Row],[Денежный поток]]</f>
        <v>-444053.91780821921</v>
      </c>
      <c r="K231">
        <f t="shared" si="3"/>
        <v>727</v>
      </c>
      <c r="L231">
        <f>Таблица1[[#This Row],[ПОТОК]]/($N$3+1)^(Таблица1[[#This Row],[№]]/365)</f>
        <v>-366115.70443243859</v>
      </c>
    </row>
    <row r="232" spans="1:12" x14ac:dyDescent="0.35">
      <c r="A232" s="1">
        <v>43749</v>
      </c>
      <c r="B232">
        <v>170</v>
      </c>
      <c r="C232">
        <f>VLOOKUP(A232,Таблица4[[&lt;DATE&gt;]:[&lt;CLOSE&gt;]],2,FALSE)</f>
        <v>101.28</v>
      </c>
      <c r="D232" s="1">
        <f>_xlfn.MAXIFS('Table 1'!$B$4:$B$11,'Table 1'!$B$4:$B$11,_xlfn.CONCAT("&lt;=",A232))</f>
        <v>43749</v>
      </c>
      <c r="E232" s="11">
        <f>0.08*(A232-Таблица1[[#This Row],[Дата купона]])/365*100</f>
        <v>0</v>
      </c>
      <c r="F232">
        <f>-B232*(Таблица1[[#This Row],[CLOSE ]]+Таблица1[[#This Row],[НКД]])*$B$1/100</f>
        <v>-172176</v>
      </c>
      <c r="G232">
        <f>SUM($B$4:B232)</f>
        <v>660</v>
      </c>
      <c r="H232" t="str">
        <f>IF((A232=Таблица1[[#This Row],[Дата купона]]),"ДА","НЕТ")</f>
        <v>ДА</v>
      </c>
      <c r="I232">
        <f>IF(Таблица1[[#This Row],[Выплата ДА или НЕТ]]="ДА",Таблица1[[#This Row],[Открытая позиция]]*39.89,0)</f>
        <v>26327.4</v>
      </c>
      <c r="J232">
        <f>Таблица1[[#This Row],[Купонный доход]]+Таблица1[[#This Row],[Денежный поток]]</f>
        <v>-145848.6</v>
      </c>
      <c r="K232">
        <f t="shared" si="3"/>
        <v>728</v>
      </c>
      <c r="L232">
        <f>Таблица1[[#This Row],[ПОТОК]]/($N$3+1)^(Таблица1[[#This Row],[№]]/365)</f>
        <v>-120218.03491406469</v>
      </c>
    </row>
    <row r="233" spans="1:12" x14ac:dyDescent="0.35">
      <c r="A233" s="1">
        <v>43752</v>
      </c>
      <c r="B233">
        <v>630</v>
      </c>
      <c r="C233">
        <f>VLOOKUP(A233,Таблица4[[&lt;DATE&gt;]:[&lt;CLOSE&gt;]],2,FALSE)</f>
        <v>101.36</v>
      </c>
      <c r="D233" s="1">
        <f>_xlfn.MAXIFS('Table 1'!$B$4:$B$11,'Table 1'!$B$4:$B$11,_xlfn.CONCAT("&lt;=",A233))</f>
        <v>43749</v>
      </c>
      <c r="E233" s="11">
        <f>0.08*(A233-Таблица1[[#This Row],[Дата купона]])/365*100</f>
        <v>6.5753424657534254E-2</v>
      </c>
      <c r="F233">
        <f>-B233*(Таблица1[[#This Row],[CLOSE ]]+Таблица1[[#This Row],[НКД]])*$B$1/100</f>
        <v>-638982.24657534237</v>
      </c>
      <c r="G233">
        <f>SUM($B$4:B233)</f>
        <v>1290</v>
      </c>
      <c r="H233" t="str">
        <f>IF((A233=Таблица1[[#This Row],[Дата купона]]),"ДА","НЕТ")</f>
        <v>НЕТ</v>
      </c>
      <c r="I233">
        <f>IF(Таблица1[[#This Row],[Выплата ДА или НЕТ]]="ДА",Таблица1[[#This Row],[Открытая позиция]]*39.89,0)</f>
        <v>0</v>
      </c>
      <c r="J233">
        <f>Таблица1[[#This Row],[Купонный доход]]+Таблица1[[#This Row],[Денежный поток]]</f>
        <v>-638982.24657534237</v>
      </c>
      <c r="K233">
        <f t="shared" si="3"/>
        <v>731</v>
      </c>
      <c r="L233">
        <f>Таблица1[[#This Row],[ПОТОК]]/($N$3+1)^(Таблица1[[#This Row],[№]]/365)</f>
        <v>-526272.01386256749</v>
      </c>
    </row>
    <row r="234" spans="1:12" x14ac:dyDescent="0.35">
      <c r="A234" s="1">
        <v>43753</v>
      </c>
      <c r="B234">
        <v>110</v>
      </c>
      <c r="C234">
        <f>VLOOKUP(A234,Таблица4[[&lt;DATE&gt;]:[&lt;CLOSE&gt;]],2,FALSE)</f>
        <v>101.5</v>
      </c>
      <c r="D234" s="1">
        <f>_xlfn.MAXIFS('Table 1'!$B$4:$B$11,'Table 1'!$B$4:$B$11,_xlfn.CONCAT("&lt;=",A234))</f>
        <v>43749</v>
      </c>
      <c r="E234" s="11">
        <f>0.08*(A234-Таблица1[[#This Row],[Дата купона]])/365*100</f>
        <v>8.7671232876712329E-2</v>
      </c>
      <c r="F234">
        <f>-B234*(Таблица1[[#This Row],[CLOSE ]]+Таблица1[[#This Row],[НКД]])*$B$1/100</f>
        <v>-111746.43835616438</v>
      </c>
      <c r="G234">
        <f>SUM($B$4:B234)</f>
        <v>1400</v>
      </c>
      <c r="H234" t="str">
        <f>IF((A234=Таблица1[[#This Row],[Дата купона]]),"ДА","НЕТ")</f>
        <v>НЕТ</v>
      </c>
      <c r="I234">
        <f>IF(Таблица1[[#This Row],[Выплата ДА или НЕТ]]="ДА",Таблица1[[#This Row],[Открытая позиция]]*39.89,0)</f>
        <v>0</v>
      </c>
      <c r="J234">
        <f>Таблица1[[#This Row],[Купонный доход]]+Таблица1[[#This Row],[Денежный поток]]</f>
        <v>-111746.43835616438</v>
      </c>
      <c r="K234">
        <f t="shared" si="3"/>
        <v>732</v>
      </c>
      <c r="L234">
        <f>Таблица1[[#This Row],[ПОТОК]]/($N$3+1)^(Таблица1[[#This Row],[№]]/365)</f>
        <v>-92011.027725281383</v>
      </c>
    </row>
    <row r="235" spans="1:12" x14ac:dyDescent="0.35">
      <c r="A235" s="1">
        <v>43754</v>
      </c>
      <c r="B235">
        <v>310</v>
      </c>
      <c r="C235">
        <f>VLOOKUP(A235,Таблица4[[&lt;DATE&gt;]:[&lt;CLOSE&gt;]],2,FALSE)</f>
        <v>101.59</v>
      </c>
      <c r="D235" s="1">
        <f>_xlfn.MAXIFS('Table 1'!$B$4:$B$11,'Table 1'!$B$4:$B$11,_xlfn.CONCAT("&lt;=",A235))</f>
        <v>43749</v>
      </c>
      <c r="E235" s="11">
        <f>0.08*(A235-Таблица1[[#This Row],[Дата купона]])/365*100</f>
        <v>0.10958904109589042</v>
      </c>
      <c r="F235">
        <f>-B235*(Таблица1[[#This Row],[CLOSE ]]+Таблица1[[#This Row],[НКД]])*$B$1/100</f>
        <v>-315268.72602739726</v>
      </c>
      <c r="G235">
        <f>SUM($B$4:B235)</f>
        <v>1710</v>
      </c>
      <c r="H235" t="str">
        <f>IF((A235=Таблица1[[#This Row],[Дата купона]]),"ДА","НЕТ")</f>
        <v>НЕТ</v>
      </c>
      <c r="I235">
        <f>IF(Таблица1[[#This Row],[Выплата ДА или НЕТ]]="ДА",Таблица1[[#This Row],[Открытая позиция]]*39.89,0)</f>
        <v>0</v>
      </c>
      <c r="J235">
        <f>Таблица1[[#This Row],[Купонный доход]]+Таблица1[[#This Row],[Денежный поток]]</f>
        <v>-315268.72602739726</v>
      </c>
      <c r="K235">
        <f t="shared" si="3"/>
        <v>733</v>
      </c>
      <c r="L235">
        <f>Таблица1[[#This Row],[ПОТОК]]/($N$3+1)^(Таблица1[[#This Row],[№]]/365)</f>
        <v>-259520.57298597682</v>
      </c>
    </row>
    <row r="236" spans="1:12" x14ac:dyDescent="0.35">
      <c r="A236" s="1">
        <v>43756</v>
      </c>
      <c r="B236">
        <v>60</v>
      </c>
      <c r="C236">
        <f>VLOOKUP(A236,Таблица4[[&lt;DATE&gt;]:[&lt;CLOSE&gt;]],2,FALSE)</f>
        <v>101.74</v>
      </c>
      <c r="D236" s="1">
        <f>_xlfn.MAXIFS('Table 1'!$B$4:$B$11,'Table 1'!$B$4:$B$11,_xlfn.CONCAT("&lt;=",A236))</f>
        <v>43749</v>
      </c>
      <c r="E236" s="11">
        <f>0.08*(A236-Таблица1[[#This Row],[Дата купона]])/365*100</f>
        <v>0.15342465753424658</v>
      </c>
      <c r="F236">
        <f>-B236*(Таблица1[[#This Row],[CLOSE ]]+Таблица1[[#This Row],[НКД]])*$B$1/100</f>
        <v>-61136.05479452054</v>
      </c>
      <c r="G236">
        <f>SUM($B$4:B236)</f>
        <v>1770</v>
      </c>
      <c r="H236" t="str">
        <f>IF((A236=Таблица1[[#This Row],[Дата купона]]),"ДА","НЕТ")</f>
        <v>НЕТ</v>
      </c>
      <c r="I236">
        <f>IF(Таблица1[[#This Row],[Выплата ДА или НЕТ]]="ДА",Таблица1[[#This Row],[Открытая позиция]]*39.89,0)</f>
        <v>0</v>
      </c>
      <c r="J236">
        <f>Таблица1[[#This Row],[Купонный доход]]+Таблица1[[#This Row],[Денежный поток]]</f>
        <v>-61136.05479452054</v>
      </c>
      <c r="K236">
        <f t="shared" si="3"/>
        <v>735</v>
      </c>
      <c r="L236">
        <f>Таблица1[[#This Row],[ПОТОК]]/($N$3+1)^(Таблица1[[#This Row],[№]]/365)</f>
        <v>-50298.811693362368</v>
      </c>
    </row>
    <row r="237" spans="1:12" x14ac:dyDescent="0.35">
      <c r="A237" s="1">
        <v>43762</v>
      </c>
      <c r="B237">
        <v>-1520</v>
      </c>
      <c r="C237">
        <f>VLOOKUP(A237,Таблица4[[&lt;DATE&gt;]:[&lt;CLOSE&gt;]],2,FALSE)</f>
        <v>101.69</v>
      </c>
      <c r="D237" s="1">
        <f>_xlfn.MAXIFS('Table 1'!$B$4:$B$11,'Table 1'!$B$4:$B$11,_xlfn.CONCAT("&lt;=",A237))</f>
        <v>43749</v>
      </c>
      <c r="E237" s="11">
        <f>0.08*(A237-Таблица1[[#This Row],[Дата купона]])/365*100</f>
        <v>0.28493150684931506</v>
      </c>
      <c r="F237">
        <f>-B237*(Таблица1[[#This Row],[CLOSE ]]+Таблица1[[#This Row],[НКД]])*$B$1/100</f>
        <v>1550018.9589041097</v>
      </c>
      <c r="G237">
        <f>SUM($B$4:B237)</f>
        <v>250</v>
      </c>
      <c r="H237" t="str">
        <f>IF((A237=Таблица1[[#This Row],[Дата купона]]),"ДА","НЕТ")</f>
        <v>НЕТ</v>
      </c>
      <c r="I237">
        <f>IF(Таблица1[[#This Row],[Выплата ДА или НЕТ]]="ДА",Таблица1[[#This Row],[Открытая позиция]]*39.89,0)</f>
        <v>0</v>
      </c>
      <c r="J237">
        <f>Таблица1[[#This Row],[Купонный доход]]+Таблица1[[#This Row],[Денежный поток]]</f>
        <v>1550018.9589041097</v>
      </c>
      <c r="K237">
        <f t="shared" si="3"/>
        <v>741</v>
      </c>
      <c r="L237">
        <f>Таблица1[[#This Row],[ПОТОК]]/($N$3+1)^(Таблица1[[#This Row],[№]]/365)</f>
        <v>1273226.218497871</v>
      </c>
    </row>
    <row r="238" spans="1:12" x14ac:dyDescent="0.35">
      <c r="A238" s="1">
        <v>43770</v>
      </c>
      <c r="B238">
        <v>50</v>
      </c>
      <c r="C238">
        <f>VLOOKUP(A238,Таблица4[[&lt;DATE&gt;]:[&lt;CLOSE&gt;]],2,FALSE)</f>
        <v>101.76</v>
      </c>
      <c r="D238" s="1">
        <f>_xlfn.MAXIFS('Table 1'!$B$4:$B$11,'Table 1'!$B$4:$B$11,_xlfn.CONCAT("&lt;=",A238))</f>
        <v>43749</v>
      </c>
      <c r="E238" s="11">
        <f>0.08*(A238-Таблица1[[#This Row],[Дата купона]])/365*100</f>
        <v>0.46027397260273967</v>
      </c>
      <c r="F238">
        <f>-B238*(Таблица1[[#This Row],[CLOSE ]]+Таблица1[[#This Row],[НКД]])*$B$1/100</f>
        <v>-51110.136986301368</v>
      </c>
      <c r="G238">
        <f>SUM($B$4:B238)</f>
        <v>300</v>
      </c>
      <c r="H238" t="str">
        <f>IF((A238=Таблица1[[#This Row],[Дата купона]]),"ДА","НЕТ")</f>
        <v>НЕТ</v>
      </c>
      <c r="I238">
        <f>IF(Таблица1[[#This Row],[Выплата ДА или НЕТ]]="ДА",Таблица1[[#This Row],[Открытая позиция]]*39.89,0)</f>
        <v>0</v>
      </c>
      <c r="J238">
        <f>Таблица1[[#This Row],[Купонный доход]]+Таблица1[[#This Row],[Денежный поток]]</f>
        <v>-51110.136986301368</v>
      </c>
      <c r="K238">
        <f t="shared" si="3"/>
        <v>749</v>
      </c>
      <c r="L238">
        <f>Таблица1[[#This Row],[ПОТОК]]/($N$3+1)^(Таблица1[[#This Row],[№]]/365)</f>
        <v>-41894.139175485601</v>
      </c>
    </row>
    <row r="239" spans="1:12" x14ac:dyDescent="0.35">
      <c r="A239" s="1">
        <v>43775</v>
      </c>
      <c r="B239">
        <v>-130</v>
      </c>
      <c r="C239">
        <f>VLOOKUP(A239,Таблица4[[&lt;DATE&gt;]:[&lt;CLOSE&gt;]],2,FALSE)</f>
        <v>101.68</v>
      </c>
      <c r="D239" s="1">
        <f>_xlfn.MAXIFS('Table 1'!$B$4:$B$11,'Table 1'!$B$4:$B$11,_xlfn.CONCAT("&lt;=",A239))</f>
        <v>43749</v>
      </c>
      <c r="E239" s="11">
        <f>0.08*(A239-Таблица1[[#This Row],[Дата купона]])/365*100</f>
        <v>0.56986301369863013</v>
      </c>
      <c r="F239">
        <f>-B239*(Таблица1[[#This Row],[CLOSE ]]+Таблица1[[#This Row],[НКД]])*$B$1/100</f>
        <v>132924.82191780824</v>
      </c>
      <c r="G239">
        <f>SUM($B$4:B239)</f>
        <v>170</v>
      </c>
      <c r="H239" t="str">
        <f>IF((A239=Таблица1[[#This Row],[Дата купона]]),"ДА","НЕТ")</f>
        <v>НЕТ</v>
      </c>
      <c r="I239">
        <f>IF(Таблица1[[#This Row],[Выплата ДА или НЕТ]]="ДА",Таблица1[[#This Row],[Открытая позиция]]*39.89,0)</f>
        <v>0</v>
      </c>
      <c r="J239">
        <f>Таблица1[[#This Row],[Купонный доход]]+Таблица1[[#This Row],[Денежный поток]]</f>
        <v>132924.82191780824</v>
      </c>
      <c r="K239">
        <f t="shared" si="3"/>
        <v>754</v>
      </c>
      <c r="L239">
        <f>Таблица1[[#This Row],[ПОТОК]]/($N$3+1)^(Таблица1[[#This Row],[№]]/365)</f>
        <v>108811.76449418667</v>
      </c>
    </row>
    <row r="240" spans="1:12" x14ac:dyDescent="0.35">
      <c r="A240" s="1">
        <v>43776</v>
      </c>
      <c r="B240">
        <v>690</v>
      </c>
      <c r="C240">
        <f>VLOOKUP(A240,Таблица4[[&lt;DATE&gt;]:[&lt;CLOSE&gt;]],2,FALSE)</f>
        <v>101.65</v>
      </c>
      <c r="D240" s="1">
        <f>_xlfn.MAXIFS('Table 1'!$B$4:$B$11,'Table 1'!$B$4:$B$11,_xlfn.CONCAT("&lt;=",A240))</f>
        <v>43749</v>
      </c>
      <c r="E240" s="11">
        <f>0.08*(A240-Таблица1[[#This Row],[Дата купона]])/365*100</f>
        <v>0.59178082191780834</v>
      </c>
      <c r="F240">
        <f>-B240*(Таблица1[[#This Row],[CLOSE ]]+Таблица1[[#This Row],[НКД]])*$B$1/100</f>
        <v>-705468.28767123295</v>
      </c>
      <c r="G240">
        <f>SUM($B$4:B240)</f>
        <v>860</v>
      </c>
      <c r="H240" t="str">
        <f>IF((A240=Таблица1[[#This Row],[Дата купона]]),"ДА","НЕТ")</f>
        <v>НЕТ</v>
      </c>
      <c r="I240">
        <f>IF(Таблица1[[#This Row],[Выплата ДА или НЕТ]]="ДА",Таблица1[[#This Row],[Открытая позиция]]*39.89,0)</f>
        <v>0</v>
      </c>
      <c r="J240">
        <f>Таблица1[[#This Row],[Купонный доход]]+Таблица1[[#This Row],[Денежный поток]]</f>
        <v>-705468.28767123295</v>
      </c>
      <c r="K240">
        <f t="shared" si="3"/>
        <v>755</v>
      </c>
      <c r="L240">
        <f>Таблица1[[#This Row],[ПОТОК]]/($N$3+1)^(Таблица1[[#This Row],[№]]/365)</f>
        <v>-577340.42781436653</v>
      </c>
    </row>
    <row r="241" spans="1:12" x14ac:dyDescent="0.35">
      <c r="A241" s="1">
        <v>43777</v>
      </c>
      <c r="B241">
        <v>920</v>
      </c>
      <c r="C241">
        <f>VLOOKUP(A241,Таблица4[[&lt;DATE&gt;]:[&lt;CLOSE&gt;]],2,FALSE)</f>
        <v>101.76</v>
      </c>
      <c r="D241" s="1">
        <f>_xlfn.MAXIFS('Table 1'!$B$4:$B$11,'Table 1'!$B$4:$B$11,_xlfn.CONCAT("&lt;=",A241))</f>
        <v>43749</v>
      </c>
      <c r="E241" s="11">
        <f>0.08*(A241-Таблица1[[#This Row],[Дата купона]])/365*100</f>
        <v>0.61369863013698633</v>
      </c>
      <c r="F241">
        <f>-B241*(Таблица1[[#This Row],[CLOSE ]]+Таблица1[[#This Row],[НКД]])*$B$1/100</f>
        <v>-941838.02739726042</v>
      </c>
      <c r="G241">
        <f>SUM($B$4:B241)</f>
        <v>1780</v>
      </c>
      <c r="H241" t="str">
        <f>IF((A241=Таблица1[[#This Row],[Дата купона]]),"ДА","НЕТ")</f>
        <v>НЕТ</v>
      </c>
      <c r="I241">
        <f>IF(Таблица1[[#This Row],[Выплата ДА или НЕТ]]="ДА",Таблица1[[#This Row],[Открытая позиция]]*39.89,0)</f>
        <v>0</v>
      </c>
      <c r="J241">
        <f>Таблица1[[#This Row],[Купонный доход]]+Таблица1[[#This Row],[Денежный поток]]</f>
        <v>-941838.02739726042</v>
      </c>
      <c r="K241">
        <f t="shared" si="3"/>
        <v>756</v>
      </c>
      <c r="L241">
        <f>Таблица1[[#This Row],[ПОТОК]]/($N$3+1)^(Таблица1[[#This Row],[№]]/365)</f>
        <v>-770575.8658981761</v>
      </c>
    </row>
    <row r="242" spans="1:12" x14ac:dyDescent="0.35">
      <c r="A242" s="1">
        <v>43784</v>
      </c>
      <c r="B242">
        <v>-1550</v>
      </c>
      <c r="C242">
        <f>VLOOKUP(A242,Таблица4[[&lt;DATE&gt;]:[&lt;CLOSE&gt;]],2,FALSE)</f>
        <v>101.75</v>
      </c>
      <c r="D242" s="1">
        <f>_xlfn.MAXIFS('Table 1'!$B$4:$B$11,'Table 1'!$B$4:$B$11,_xlfn.CONCAT("&lt;=",A242))</f>
        <v>43749</v>
      </c>
      <c r="E242" s="11">
        <f>0.08*(A242-Таблица1[[#This Row],[Дата купона]])/365*100</f>
        <v>0.76712328767123295</v>
      </c>
      <c r="F242">
        <f>-B242*(Таблица1[[#This Row],[CLOSE ]]+Таблица1[[#This Row],[НКД]])*$B$1/100</f>
        <v>1589015.4109589043</v>
      </c>
      <c r="G242">
        <f>SUM($B$4:B242)</f>
        <v>230</v>
      </c>
      <c r="H242" t="str">
        <f>IF((A242=Таблица1[[#This Row],[Дата купона]]),"ДА","НЕТ")</f>
        <v>НЕТ</v>
      </c>
      <c r="I242">
        <f>IF(Таблица1[[#This Row],[Выплата ДА или НЕТ]]="ДА",Таблица1[[#This Row],[Открытая позиция]]*39.89,0)</f>
        <v>0</v>
      </c>
      <c r="J242">
        <f>Таблица1[[#This Row],[Купонный доход]]+Таблица1[[#This Row],[Денежный поток]]</f>
        <v>1589015.4109589043</v>
      </c>
      <c r="K242">
        <f t="shared" si="3"/>
        <v>763</v>
      </c>
      <c r="L242">
        <f>Таблица1[[#This Row],[ПОТОК]]/($N$3+1)^(Таблица1[[#This Row],[№]]/365)</f>
        <v>1297657.9930087461</v>
      </c>
    </row>
    <row r="243" spans="1:12" x14ac:dyDescent="0.35">
      <c r="A243" s="1">
        <v>43791</v>
      </c>
      <c r="B243">
        <v>610</v>
      </c>
      <c r="C243">
        <f>VLOOKUP(A243,Таблица4[[&lt;DATE&gt;]:[&lt;CLOSE&gt;]],2,FALSE)</f>
        <v>101.61</v>
      </c>
      <c r="D243" s="1">
        <f>_xlfn.MAXIFS('Table 1'!$B$4:$B$11,'Table 1'!$B$4:$B$11,_xlfn.CONCAT("&lt;=",A243))</f>
        <v>43749</v>
      </c>
      <c r="E243" s="11">
        <f>0.08*(A243-Таблица1[[#This Row],[Дата купона]])/365*100</f>
        <v>0.92054794520547933</v>
      </c>
      <c r="F243">
        <f>-B243*(Таблица1[[#This Row],[CLOSE ]]+Таблица1[[#This Row],[НКД]])*$B$1/100</f>
        <v>-625436.34246575343</v>
      </c>
      <c r="G243">
        <f>SUM($B$4:B243)</f>
        <v>840</v>
      </c>
      <c r="H243" t="str">
        <f>IF((A243=Таблица1[[#This Row],[Дата купона]]),"ДА","НЕТ")</f>
        <v>НЕТ</v>
      </c>
      <c r="I243">
        <f>IF(Таблица1[[#This Row],[Выплата ДА или НЕТ]]="ДА",Таблица1[[#This Row],[Открытая позиция]]*39.89,0)</f>
        <v>0</v>
      </c>
      <c r="J243">
        <f>Таблица1[[#This Row],[Купонный доход]]+Таблица1[[#This Row],[Денежный поток]]</f>
        <v>-625436.34246575343</v>
      </c>
      <c r="K243">
        <f t="shared" si="3"/>
        <v>770</v>
      </c>
      <c r="L243">
        <f>Таблица1[[#This Row],[ПОТОК]]/($N$3+1)^(Таблица1[[#This Row],[№]]/365)</f>
        <v>-509809.8306239646</v>
      </c>
    </row>
    <row r="244" spans="1:12" x14ac:dyDescent="0.35">
      <c r="A244" s="1">
        <v>43796</v>
      </c>
      <c r="B244">
        <v>370</v>
      </c>
      <c r="C244">
        <f>VLOOKUP(A244,Таблица4[[&lt;DATE&gt;]:[&lt;CLOSE&gt;]],2,FALSE)</f>
        <v>101.76</v>
      </c>
      <c r="D244" s="1">
        <f>_xlfn.MAXIFS('Table 1'!$B$4:$B$11,'Table 1'!$B$4:$B$11,_xlfn.CONCAT("&lt;=",A244))</f>
        <v>43749</v>
      </c>
      <c r="E244" s="11">
        <f>0.08*(A244-Таблица1[[#This Row],[Дата купона]])/365*100</f>
        <v>1.0301369863013701</v>
      </c>
      <c r="F244">
        <f>-B244*(Таблица1[[#This Row],[CLOSE ]]+Таблица1[[#This Row],[НКД]])*$B$1/100</f>
        <v>-380323.50684931508</v>
      </c>
      <c r="G244">
        <f>SUM($B$4:B244)</f>
        <v>1210</v>
      </c>
      <c r="H244" t="str">
        <f>IF((A244=Таблица1[[#This Row],[Дата купона]]),"ДА","НЕТ")</f>
        <v>НЕТ</v>
      </c>
      <c r="I244">
        <f>IF(Таблица1[[#This Row],[Выплата ДА или НЕТ]]="ДА",Таблица1[[#This Row],[Открытая позиция]]*39.89,0)</f>
        <v>0</v>
      </c>
      <c r="J244">
        <f>Таблица1[[#This Row],[Купонный доход]]+Таблица1[[#This Row],[Денежный поток]]</f>
        <v>-380323.50684931508</v>
      </c>
      <c r="K244">
        <f t="shared" si="3"/>
        <v>775</v>
      </c>
      <c r="L244">
        <f>Таблица1[[#This Row],[ПОТОК]]/($N$3+1)^(Таблица1[[#This Row],[№]]/365)</f>
        <v>-309600.60507879389</v>
      </c>
    </row>
    <row r="245" spans="1:12" x14ac:dyDescent="0.35">
      <c r="A245" s="1">
        <v>43803</v>
      </c>
      <c r="B245">
        <v>-160</v>
      </c>
      <c r="C245">
        <f>VLOOKUP(A245,Таблица4[[&lt;DATE&gt;]:[&lt;CLOSE&gt;]],2,FALSE)</f>
        <v>101.63</v>
      </c>
      <c r="D245" s="1">
        <f>_xlfn.MAXIFS('Table 1'!$B$4:$B$11,'Table 1'!$B$4:$B$11,_xlfn.CONCAT("&lt;=",A245))</f>
        <v>43749</v>
      </c>
      <c r="E245" s="11">
        <f>0.08*(A245-Таблица1[[#This Row],[Дата купона]])/365*100</f>
        <v>1.1835616438356167</v>
      </c>
      <c r="F245">
        <f>-B245*(Таблица1[[#This Row],[CLOSE ]]+Таблица1[[#This Row],[НКД]])*$B$1/100</f>
        <v>164501.69863013696</v>
      </c>
      <c r="G245">
        <f>SUM($B$4:B245)</f>
        <v>1050</v>
      </c>
      <c r="H245" t="str">
        <f>IF((A245=Таблица1[[#This Row],[Дата купона]]),"ДА","НЕТ")</f>
        <v>НЕТ</v>
      </c>
      <c r="I245">
        <f>IF(Таблица1[[#This Row],[Выплата ДА или НЕТ]]="ДА",Таблица1[[#This Row],[Открытая позиция]]*39.89,0)</f>
        <v>0</v>
      </c>
      <c r="J245">
        <f>Таблица1[[#This Row],[Купонный доход]]+Таблица1[[#This Row],[Денежный поток]]</f>
        <v>164501.69863013696</v>
      </c>
      <c r="K245">
        <f t="shared" si="3"/>
        <v>782</v>
      </c>
      <c r="L245">
        <f>Таблица1[[#This Row],[ПОТОК]]/($N$3+1)^(Таблица1[[#This Row],[№]]/365)</f>
        <v>133663.23687474069</v>
      </c>
    </row>
    <row r="246" spans="1:12" x14ac:dyDescent="0.35">
      <c r="A246" s="1">
        <v>43805</v>
      </c>
      <c r="B246">
        <v>-110</v>
      </c>
      <c r="C246">
        <f>VLOOKUP(A246,Таблица4[[&lt;DATE&gt;]:[&lt;CLOSE&gt;]],2,FALSE)</f>
        <v>101.83</v>
      </c>
      <c r="D246" s="1">
        <f>_xlfn.MAXIFS('Table 1'!$B$4:$B$11,'Table 1'!$B$4:$B$11,_xlfn.CONCAT("&lt;=",A246))</f>
        <v>43749</v>
      </c>
      <c r="E246" s="11">
        <f>0.08*(A246-Таблица1[[#This Row],[Дата купона]])/365*100</f>
        <v>1.2273972602739727</v>
      </c>
      <c r="F246">
        <f>-B246*(Таблица1[[#This Row],[CLOSE ]]+Таблица1[[#This Row],[НКД]])*$B$1/100</f>
        <v>113363.13698630137</v>
      </c>
      <c r="G246">
        <f>SUM($B$4:B246)</f>
        <v>940</v>
      </c>
      <c r="H246" t="str">
        <f>IF((A246=Таблица1[[#This Row],[Дата купона]]),"ДА","НЕТ")</f>
        <v>НЕТ</v>
      </c>
      <c r="I246">
        <f>IF(Таблица1[[#This Row],[Выплата ДА или НЕТ]]="ДА",Таблица1[[#This Row],[Открытая позиция]]*39.89,0)</f>
        <v>0</v>
      </c>
      <c r="J246">
        <f>Таблица1[[#This Row],[Купонный доход]]+Таблица1[[#This Row],[Денежный поток]]</f>
        <v>113363.13698630137</v>
      </c>
      <c r="K246">
        <f t="shared" si="3"/>
        <v>784</v>
      </c>
      <c r="L246">
        <f>Таблица1[[#This Row],[ПОТОК]]/($N$3+1)^(Таблица1[[#This Row],[№]]/365)</f>
        <v>92062.519951546346</v>
      </c>
    </row>
    <row r="247" spans="1:12" x14ac:dyDescent="0.35">
      <c r="A247" s="1">
        <v>43808</v>
      </c>
      <c r="B247">
        <v>-450</v>
      </c>
      <c r="C247">
        <f>VLOOKUP(A247,Таблица4[[&lt;DATE&gt;]:[&lt;CLOSE&gt;]],2,FALSE)</f>
        <v>101.65</v>
      </c>
      <c r="D247" s="1">
        <f>_xlfn.MAXIFS('Table 1'!$B$4:$B$11,'Table 1'!$B$4:$B$11,_xlfn.CONCAT("&lt;=",A247))</f>
        <v>43749</v>
      </c>
      <c r="E247" s="11">
        <f>0.08*(A247-Таблица1[[#This Row],[Дата купона]])/365*100</f>
        <v>1.2931506849315069</v>
      </c>
      <c r="F247">
        <f>-B247*(Таблица1[[#This Row],[CLOSE ]]+Таблица1[[#This Row],[НКД]])*$B$1/100</f>
        <v>463244.17808219179</v>
      </c>
      <c r="G247">
        <f>SUM($B$4:B247)</f>
        <v>490</v>
      </c>
      <c r="H247" t="str">
        <f>IF((A247=Таблица1[[#This Row],[Дата купона]]),"ДА","НЕТ")</f>
        <v>НЕТ</v>
      </c>
      <c r="I247">
        <f>IF(Таблица1[[#This Row],[Выплата ДА или НЕТ]]="ДА",Таблица1[[#This Row],[Открытая позиция]]*39.89,0)</f>
        <v>0</v>
      </c>
      <c r="J247">
        <f>Таблица1[[#This Row],[Купонный доход]]+Таблица1[[#This Row],[Денежный поток]]</f>
        <v>463244.17808219179</v>
      </c>
      <c r="K247">
        <f t="shared" si="3"/>
        <v>787</v>
      </c>
      <c r="L247">
        <f>Таблица1[[#This Row],[ПОТОК]]/($N$3+1)^(Таблица1[[#This Row],[№]]/365)</f>
        <v>375902.3984744777</v>
      </c>
    </row>
    <row r="248" spans="1:12" x14ac:dyDescent="0.35">
      <c r="A248" s="1">
        <v>43811</v>
      </c>
      <c r="B248">
        <v>510</v>
      </c>
      <c r="C248">
        <f>VLOOKUP(A248,Таблица4[[&lt;DATE&gt;]:[&lt;CLOSE&gt;]],2,FALSE)</f>
        <v>102.07</v>
      </c>
      <c r="D248" s="1">
        <f>_xlfn.MAXIFS('Table 1'!$B$4:$B$11,'Table 1'!$B$4:$B$11,_xlfn.CONCAT("&lt;=",A248))</f>
        <v>43749</v>
      </c>
      <c r="E248" s="11">
        <f>0.08*(A248-Таблица1[[#This Row],[Дата купона]])/365*100</f>
        <v>1.3589041095890411</v>
      </c>
      <c r="F248">
        <f>-B248*(Таблица1[[#This Row],[CLOSE ]]+Таблица1[[#This Row],[НКД]])*$B$1/100</f>
        <v>-527487.41095890407</v>
      </c>
      <c r="G248">
        <f>SUM($B$4:B248)</f>
        <v>1000</v>
      </c>
      <c r="H248" t="str">
        <f>IF((A248=Таблица1[[#This Row],[Дата купона]]),"ДА","НЕТ")</f>
        <v>НЕТ</v>
      </c>
      <c r="I248">
        <f>IF(Таблица1[[#This Row],[Выплата ДА или НЕТ]]="ДА",Таблица1[[#This Row],[Открытая позиция]]*39.89,0)</f>
        <v>0</v>
      </c>
      <c r="J248">
        <f>Таблица1[[#This Row],[Купонный доход]]+Таблица1[[#This Row],[Денежный поток]]</f>
        <v>-527487.41095890407</v>
      </c>
      <c r="K248">
        <f t="shared" si="3"/>
        <v>790</v>
      </c>
      <c r="L248">
        <f>Таблица1[[#This Row],[ПОТОК]]/($N$3+1)^(Таблица1[[#This Row],[№]]/365)</f>
        <v>-427692.21954715357</v>
      </c>
    </row>
    <row r="249" spans="1:12" x14ac:dyDescent="0.35">
      <c r="A249" s="1">
        <v>43816</v>
      </c>
      <c r="B249">
        <v>-70</v>
      </c>
      <c r="C249">
        <f>VLOOKUP(A249,Таблица4[[&lt;DATE&gt;]:[&lt;CLOSE&gt;]],2,FALSE)</f>
        <v>101.88</v>
      </c>
      <c r="D249" s="1">
        <f>_xlfn.MAXIFS('Table 1'!$B$4:$B$11,'Table 1'!$B$4:$B$11,_xlfn.CONCAT("&lt;=",A249))</f>
        <v>43749</v>
      </c>
      <c r="E249" s="11">
        <f>0.08*(A249-Таблица1[[#This Row],[Дата купона]])/365*100</f>
        <v>1.4684931506849317</v>
      </c>
      <c r="F249">
        <f>-B249*(Таблица1[[#This Row],[CLOSE ]]+Таблица1[[#This Row],[НКД]])*$B$1/100</f>
        <v>72343.945205479453</v>
      </c>
      <c r="G249">
        <f>SUM($B$4:B249)</f>
        <v>930</v>
      </c>
      <c r="H249" t="str">
        <f>IF((A249=Таблица1[[#This Row],[Дата купона]]),"ДА","НЕТ")</f>
        <v>НЕТ</v>
      </c>
      <c r="I249">
        <f>IF(Таблица1[[#This Row],[Выплата ДА или НЕТ]]="ДА",Таблица1[[#This Row],[Открытая позиция]]*39.89,0)</f>
        <v>0</v>
      </c>
      <c r="J249">
        <f>Таблица1[[#This Row],[Купонный доход]]+Таблица1[[#This Row],[Денежный поток]]</f>
        <v>72343.945205479453</v>
      </c>
      <c r="K249">
        <f t="shared" si="3"/>
        <v>795</v>
      </c>
      <c r="L249">
        <f>Таблица1[[#This Row],[ПОТОК]]/($N$3+1)^(Таблица1[[#This Row],[№]]/365)</f>
        <v>58579.408082032445</v>
      </c>
    </row>
    <row r="250" spans="1:12" x14ac:dyDescent="0.35">
      <c r="A250" s="1">
        <v>43817</v>
      </c>
      <c r="B250">
        <v>-760</v>
      </c>
      <c r="C250">
        <f>VLOOKUP(A250,Таблица4[[&lt;DATE&gt;]:[&lt;CLOSE&gt;]],2,FALSE)</f>
        <v>102.01</v>
      </c>
      <c r="D250" s="1">
        <f>_xlfn.MAXIFS('Table 1'!$B$4:$B$11,'Table 1'!$B$4:$B$11,_xlfn.CONCAT("&lt;=",A250))</f>
        <v>43749</v>
      </c>
      <c r="E250" s="11">
        <f>0.08*(A250-Таблица1[[#This Row],[Дата купона]])/365*100</f>
        <v>1.4904109589041097</v>
      </c>
      <c r="F250">
        <f>-B250*(Таблица1[[#This Row],[CLOSE ]]+Таблица1[[#This Row],[НКД]])*$B$1/100</f>
        <v>786603.12328767125</v>
      </c>
      <c r="G250">
        <f>SUM($B$4:B250)</f>
        <v>170</v>
      </c>
      <c r="H250" t="str">
        <f>IF((A250=Таблица1[[#This Row],[Дата купона]]),"ДА","НЕТ")</f>
        <v>НЕТ</v>
      </c>
      <c r="I250">
        <f>IF(Таблица1[[#This Row],[Выплата ДА или НЕТ]]="ДА",Таблица1[[#This Row],[Открытая позиция]]*39.89,0)</f>
        <v>0</v>
      </c>
      <c r="J250">
        <f>Таблица1[[#This Row],[Купонный доход]]+Таблица1[[#This Row],[Денежный поток]]</f>
        <v>786603.12328767125</v>
      </c>
      <c r="K250">
        <f t="shared" si="3"/>
        <v>796</v>
      </c>
      <c r="L250">
        <f>Таблица1[[#This Row],[ПОТОК]]/($N$3+1)^(Таблица1[[#This Row],[№]]/365)</f>
        <v>636770.83594312647</v>
      </c>
    </row>
    <row r="251" spans="1:12" x14ac:dyDescent="0.35">
      <c r="A251" s="1">
        <v>43818</v>
      </c>
      <c r="B251">
        <v>330</v>
      </c>
      <c r="C251">
        <f>VLOOKUP(A251,Таблица4[[&lt;DATE&gt;]:[&lt;CLOSE&gt;]],2,FALSE)</f>
        <v>102.03</v>
      </c>
      <c r="D251" s="1">
        <f>_xlfn.MAXIFS('Table 1'!$B$4:$B$11,'Table 1'!$B$4:$B$11,_xlfn.CONCAT("&lt;=",A251))</f>
        <v>43749</v>
      </c>
      <c r="E251" s="11">
        <f>0.08*(A251-Таблица1[[#This Row],[Дата купона]])/365*100</f>
        <v>1.5123287671232877</v>
      </c>
      <c r="F251">
        <f>-B251*(Таблица1[[#This Row],[CLOSE ]]+Таблица1[[#This Row],[НКД]])*$B$1/100</f>
        <v>-341689.68493150687</v>
      </c>
      <c r="G251">
        <f>SUM($B$4:B251)</f>
        <v>500</v>
      </c>
      <c r="H251" t="str">
        <f>IF((A251=Таблица1[[#This Row],[Дата купона]]),"ДА","НЕТ")</f>
        <v>НЕТ</v>
      </c>
      <c r="I251">
        <f>IF(Таблица1[[#This Row],[Выплата ДА или НЕТ]]="ДА",Таблица1[[#This Row],[Открытая позиция]]*39.89,0)</f>
        <v>0</v>
      </c>
      <c r="J251">
        <f>Таблица1[[#This Row],[Купонный доход]]+Таблица1[[#This Row],[Денежный поток]]</f>
        <v>-341689.68493150687</v>
      </c>
      <c r="K251">
        <f t="shared" si="3"/>
        <v>797</v>
      </c>
      <c r="L251">
        <f>Таблица1[[#This Row],[ПОТОК]]/($N$3+1)^(Таблица1[[#This Row],[№]]/365)</f>
        <v>-276531.15927065763</v>
      </c>
    </row>
    <row r="252" spans="1:12" x14ac:dyDescent="0.35">
      <c r="A252" s="1">
        <v>43819</v>
      </c>
      <c r="B252">
        <v>540</v>
      </c>
      <c r="C252">
        <f>VLOOKUP(A252,Таблица4[[&lt;DATE&gt;]:[&lt;CLOSE&gt;]],2,FALSE)</f>
        <v>102</v>
      </c>
      <c r="D252" s="1">
        <f>_xlfn.MAXIFS('Table 1'!$B$4:$B$11,'Table 1'!$B$4:$B$11,_xlfn.CONCAT("&lt;=",A252))</f>
        <v>43749</v>
      </c>
      <c r="E252" s="11">
        <f>0.08*(A252-Таблица1[[#This Row],[Дата купона]])/365*100</f>
        <v>1.5342465753424659</v>
      </c>
      <c r="F252">
        <f>-B252*(Таблица1[[#This Row],[CLOSE ]]+Таблица1[[#This Row],[НКД]])*$B$1/100</f>
        <v>-559084.93150684936</v>
      </c>
      <c r="G252">
        <f>SUM($B$4:B252)</f>
        <v>1040</v>
      </c>
      <c r="H252" t="str">
        <f>IF((A252=Таблица1[[#This Row],[Дата купона]]),"ДА","НЕТ")</f>
        <v>НЕТ</v>
      </c>
      <c r="I252">
        <f>IF(Таблица1[[#This Row],[Выплата ДА или НЕТ]]="ДА",Таблица1[[#This Row],[Открытая позиция]]*39.89,0)</f>
        <v>0</v>
      </c>
      <c r="J252">
        <f>Таблица1[[#This Row],[Купонный доход]]+Таблица1[[#This Row],[Денежный поток]]</f>
        <v>-559084.93150684936</v>
      </c>
      <c r="K252">
        <f t="shared" si="3"/>
        <v>798</v>
      </c>
      <c r="L252">
        <f>Таблица1[[#This Row],[ПОТОК]]/($N$3+1)^(Таблица1[[#This Row],[№]]/365)</f>
        <v>-452350.11092522001</v>
      </c>
    </row>
    <row r="253" spans="1:12" x14ac:dyDescent="0.35">
      <c r="A253" s="1">
        <v>43823</v>
      </c>
      <c r="B253">
        <v>-80</v>
      </c>
      <c r="C253">
        <f>VLOOKUP(A253,Таблица4[[&lt;DATE&gt;]:[&lt;CLOSE&gt;]],2,FALSE)</f>
        <v>101.9</v>
      </c>
      <c r="D253" s="1">
        <f>_xlfn.MAXIFS('Table 1'!$B$4:$B$11,'Table 1'!$B$4:$B$11,_xlfn.CONCAT("&lt;=",A253))</f>
        <v>43749</v>
      </c>
      <c r="E253" s="11">
        <f>0.08*(A253-Таблица1[[#This Row],[Дата купона]])/365*100</f>
        <v>1.6219178082191781</v>
      </c>
      <c r="F253">
        <f>-B253*(Таблица1[[#This Row],[CLOSE ]]+Таблица1[[#This Row],[НКД]])*$B$1/100</f>
        <v>82817.534246575335</v>
      </c>
      <c r="G253">
        <f>SUM($B$4:B253)</f>
        <v>960</v>
      </c>
      <c r="H253" t="str">
        <f>IF((A253=Таблица1[[#This Row],[Дата купона]]),"ДА","НЕТ")</f>
        <v>НЕТ</v>
      </c>
      <c r="I253">
        <f>IF(Таблица1[[#This Row],[Выплата ДА или НЕТ]]="ДА",Таблица1[[#This Row],[Открытая позиция]]*39.89,0)</f>
        <v>0</v>
      </c>
      <c r="J253">
        <f>Таблица1[[#This Row],[Купонный доход]]+Таблица1[[#This Row],[Денежный поток]]</f>
        <v>82817.534246575335</v>
      </c>
      <c r="K253">
        <f t="shared" si="3"/>
        <v>802</v>
      </c>
      <c r="L253">
        <f>Таблица1[[#This Row],[ПОТОК]]/($N$3+1)^(Таблица1[[#This Row],[№]]/365)</f>
        <v>66935.735752609689</v>
      </c>
    </row>
    <row r="254" spans="1:12" x14ac:dyDescent="0.35">
      <c r="A254" s="1">
        <v>43829</v>
      </c>
      <c r="B254">
        <v>-540</v>
      </c>
      <c r="C254">
        <f>VLOOKUP(A254,Таблица4[[&lt;DATE&gt;]:[&lt;CLOSE&gt;]],2,FALSE)</f>
        <v>102.1</v>
      </c>
      <c r="D254" s="1">
        <f>_xlfn.MAXIFS('Table 1'!$B$4:$B$11,'Table 1'!$B$4:$B$11,_xlfn.CONCAT("&lt;=",A254))</f>
        <v>43749</v>
      </c>
      <c r="E254" s="11">
        <f>0.08*(A254-Таблица1[[#This Row],[Дата купона]])/365*100</f>
        <v>1.7534246575342467</v>
      </c>
      <c r="F254">
        <f>-B254*(Таблица1[[#This Row],[CLOSE ]]+Таблица1[[#This Row],[НКД]])*$B$1/100</f>
        <v>560808.49315068498</v>
      </c>
      <c r="G254">
        <f>SUM($B$4:B254)</f>
        <v>420</v>
      </c>
      <c r="H254" t="str">
        <f>IF((A254=Таблица1[[#This Row],[Дата купона]]),"ДА","НЕТ")</f>
        <v>НЕТ</v>
      </c>
      <c r="I254">
        <f>IF(Таблица1[[#This Row],[Выплата ДА или НЕТ]]="ДА",Таблица1[[#This Row],[Открытая позиция]]*39.89,0)</f>
        <v>0</v>
      </c>
      <c r="J254">
        <f>Таблица1[[#This Row],[Купонный доход]]+Таблица1[[#This Row],[Денежный поток]]</f>
        <v>560808.49315068498</v>
      </c>
      <c r="K254">
        <f t="shared" si="3"/>
        <v>808</v>
      </c>
      <c r="L254">
        <f>Таблица1[[#This Row],[ПОТОК]]/($N$3+1)^(Таблица1[[#This Row],[№]]/365)</f>
        <v>452541.66997479252</v>
      </c>
    </row>
    <row r="255" spans="1:12" x14ac:dyDescent="0.35">
      <c r="A255" s="1">
        <v>43833</v>
      </c>
      <c r="B255">
        <v>130</v>
      </c>
      <c r="C255">
        <f>VLOOKUP(A255,Таблица4[[&lt;DATE&gt;]:[&lt;CLOSE&gt;]],2,FALSE)</f>
        <v>102.09</v>
      </c>
      <c r="D255" s="1">
        <f>_xlfn.MAXIFS('Table 1'!$B$4:$B$11,'Table 1'!$B$4:$B$11,_xlfn.CONCAT("&lt;=",A255))</f>
        <v>43749</v>
      </c>
      <c r="E255" s="11">
        <f>0.08*(A255-Таблица1[[#This Row],[Дата купона]])/365*100</f>
        <v>1.8410958904109587</v>
      </c>
      <c r="F255">
        <f>-B255*(Таблица1[[#This Row],[CLOSE ]]+Таблица1[[#This Row],[НКД]])*$B$1/100</f>
        <v>-135110.42465753425</v>
      </c>
      <c r="G255">
        <f>SUM($B$4:B255)</f>
        <v>550</v>
      </c>
      <c r="H255" t="str">
        <f>IF((A255=Таблица1[[#This Row],[Дата купона]]),"ДА","НЕТ")</f>
        <v>НЕТ</v>
      </c>
      <c r="I255">
        <f>IF(Таблица1[[#This Row],[Выплата ДА или НЕТ]]="ДА",Таблица1[[#This Row],[Открытая позиция]]*39.89,0)</f>
        <v>0</v>
      </c>
      <c r="J255">
        <f>Таблица1[[#This Row],[Купонный доход]]+Таблица1[[#This Row],[Денежный поток]]</f>
        <v>-135110.42465753425</v>
      </c>
      <c r="K255">
        <f t="shared" si="3"/>
        <v>812</v>
      </c>
      <c r="L255">
        <f>Таблица1[[#This Row],[ПОТОК]]/($N$3+1)^(Таблица1[[#This Row],[№]]/365)</f>
        <v>-108910.98444077854</v>
      </c>
    </row>
    <row r="256" spans="1:12" x14ac:dyDescent="0.35">
      <c r="A256" s="1">
        <v>43836</v>
      </c>
      <c r="B256">
        <v>120</v>
      </c>
      <c r="C256">
        <f>VLOOKUP(A256,Таблица4[[&lt;DATE&gt;]:[&lt;CLOSE&gt;]],2,FALSE)</f>
        <v>102.22</v>
      </c>
      <c r="D256" s="1">
        <f>_xlfn.MAXIFS('Table 1'!$B$4:$B$11,'Table 1'!$B$4:$B$11,_xlfn.CONCAT("&lt;=",A256))</f>
        <v>43749</v>
      </c>
      <c r="E256" s="11">
        <f>0.08*(A256-Таблица1[[#This Row],[Дата купона]])/365*100</f>
        <v>1.9068493150684933</v>
      </c>
      <c r="F256">
        <f>-B256*(Таблица1[[#This Row],[CLOSE ]]+Таблица1[[#This Row],[НКД]])*$B$1/100</f>
        <v>-124952.2191780822</v>
      </c>
      <c r="G256">
        <f>SUM($B$4:B256)</f>
        <v>670</v>
      </c>
      <c r="H256" t="str">
        <f>IF((A256=Таблица1[[#This Row],[Дата купона]]),"ДА","НЕТ")</f>
        <v>НЕТ</v>
      </c>
      <c r="I256">
        <f>IF(Таблица1[[#This Row],[Выплата ДА или НЕТ]]="ДА",Таблица1[[#This Row],[Открытая позиция]]*39.89,0)</f>
        <v>0</v>
      </c>
      <c r="J256">
        <f>Таблица1[[#This Row],[Купонный доход]]+Таблица1[[#This Row],[Денежный поток]]</f>
        <v>-124952.2191780822</v>
      </c>
      <c r="K256">
        <f t="shared" si="3"/>
        <v>815</v>
      </c>
      <c r="L256">
        <f>Таблица1[[#This Row],[ПОТОК]]/($N$3+1)^(Таблица1[[#This Row],[№]]/365)</f>
        <v>-100642.38547111</v>
      </c>
    </row>
    <row r="257" spans="1:12" x14ac:dyDescent="0.35">
      <c r="A257" s="1">
        <v>43840</v>
      </c>
      <c r="B257">
        <v>-130</v>
      </c>
      <c r="C257">
        <f>VLOOKUP(A257,Таблица4[[&lt;DATE&gt;]:[&lt;CLOSE&gt;]],2,FALSE)</f>
        <v>101.93</v>
      </c>
      <c r="D257" s="1">
        <f>_xlfn.MAXIFS('Table 1'!$B$4:$B$11,'Table 1'!$B$4:$B$11,_xlfn.CONCAT("&lt;=",A257))</f>
        <v>43749</v>
      </c>
      <c r="E257" s="11">
        <f>0.08*(A257-Таблица1[[#This Row],[Дата купона]])/365*100</f>
        <v>1.9945205479452055</v>
      </c>
      <c r="F257">
        <f>-B257*(Таблица1[[#This Row],[CLOSE ]]+Таблица1[[#This Row],[НКД]])*$B$1/100</f>
        <v>135101.87671232878</v>
      </c>
      <c r="G257">
        <f>SUM($B$4:B257)</f>
        <v>540</v>
      </c>
      <c r="H257" t="str">
        <f>IF((A257=Таблица1[[#This Row],[Дата купона]]),"ДА","НЕТ")</f>
        <v>НЕТ</v>
      </c>
      <c r="I257">
        <f>IF(Таблица1[[#This Row],[Выплата ДА или НЕТ]]="ДА",Таблица1[[#This Row],[Открытая позиция]]*39.89,0)</f>
        <v>0</v>
      </c>
      <c r="J257">
        <f>Таблица1[[#This Row],[Купонный доход]]+Таблица1[[#This Row],[Денежный поток]]</f>
        <v>135101.87671232878</v>
      </c>
      <c r="K257">
        <f t="shared" si="3"/>
        <v>819</v>
      </c>
      <c r="L257">
        <f>Таблица1[[#This Row],[ПОТОК]]/($N$3+1)^(Таблица1[[#This Row],[№]]/365)</f>
        <v>108701.90668915721</v>
      </c>
    </row>
    <row r="258" spans="1:12" x14ac:dyDescent="0.35">
      <c r="A258" s="1">
        <v>43846</v>
      </c>
      <c r="B258">
        <v>160</v>
      </c>
      <c r="C258">
        <f>VLOOKUP(A258,Таблица4[[&lt;DATE&gt;]:[&lt;CLOSE&gt;]],2,FALSE)</f>
        <v>101.72</v>
      </c>
      <c r="D258" s="1">
        <f>_xlfn.MAXIFS('Table 1'!$B$4:$B$11,'Table 1'!$B$4:$B$11,_xlfn.CONCAT("&lt;=",A258))</f>
        <v>43749</v>
      </c>
      <c r="E258" s="11">
        <f>0.08*(A258-Таблица1[[#This Row],[Дата купона]])/365*100</f>
        <v>2.1260273972602737</v>
      </c>
      <c r="F258">
        <f>-B258*(Таблица1[[#This Row],[CLOSE ]]+Таблица1[[#This Row],[НКД]])*$B$1/100</f>
        <v>-166153.64383561641</v>
      </c>
      <c r="G258">
        <f>SUM($B$4:B258)</f>
        <v>700</v>
      </c>
      <c r="H258" t="str">
        <f>IF((A258=Таблица1[[#This Row],[Дата купона]]),"ДА","НЕТ")</f>
        <v>НЕТ</v>
      </c>
      <c r="I258">
        <f>IF(Таблица1[[#This Row],[Выплата ДА или НЕТ]]="ДА",Таблица1[[#This Row],[Открытая позиция]]*39.89,0)</f>
        <v>0</v>
      </c>
      <c r="J258">
        <f>Таблица1[[#This Row],[Купонный доход]]+Таблица1[[#This Row],[Денежный поток]]</f>
        <v>-166153.64383561641</v>
      </c>
      <c r="K258">
        <f t="shared" si="3"/>
        <v>825</v>
      </c>
      <c r="L258">
        <f>Таблица1[[#This Row],[ПОТОК]]/($N$3+1)^(Таблица1[[#This Row],[№]]/365)</f>
        <v>-133473.14614863825</v>
      </c>
    </row>
    <row r="259" spans="1:12" x14ac:dyDescent="0.35">
      <c r="A259" s="1">
        <v>43852</v>
      </c>
      <c r="B259">
        <v>-150</v>
      </c>
      <c r="C259">
        <f>VLOOKUP(A259,Таблица4[[&lt;DATE&gt;]:[&lt;CLOSE&gt;]],2,FALSE)</f>
        <v>101.75</v>
      </c>
      <c r="D259" s="1">
        <f>_xlfn.MAXIFS('Table 1'!$B$4:$B$11,'Table 1'!$B$4:$B$11,_xlfn.CONCAT("&lt;=",A259))</f>
        <v>43749</v>
      </c>
      <c r="E259" s="11">
        <f>0.08*(A259-Таблица1[[#This Row],[Дата купона]])/365*100</f>
        <v>2.2575342465753425</v>
      </c>
      <c r="F259">
        <f>-B259*(Таблица1[[#This Row],[CLOSE ]]+Таблица1[[#This Row],[НКД]])*$B$1/100</f>
        <v>156011.30136986301</v>
      </c>
      <c r="G259">
        <f>SUM($B$4:B259)</f>
        <v>550</v>
      </c>
      <c r="H259" t="str">
        <f>IF((A259=Таблица1[[#This Row],[Дата купона]]),"ДА","НЕТ")</f>
        <v>НЕТ</v>
      </c>
      <c r="I259">
        <f>IF(Таблица1[[#This Row],[Выплата ДА или НЕТ]]="ДА",Таблица1[[#This Row],[Открытая позиция]]*39.89,0)</f>
        <v>0</v>
      </c>
      <c r="J259">
        <f>Таблица1[[#This Row],[Купонный доход]]+Таблица1[[#This Row],[Денежный поток]]</f>
        <v>156011.30136986301</v>
      </c>
      <c r="K259">
        <f t="shared" si="3"/>
        <v>831</v>
      </c>
      <c r="L259">
        <f>Таблица1[[#This Row],[ПОТОК]]/($N$3+1)^(Таблица1[[#This Row],[№]]/365)</f>
        <v>125126.22275415011</v>
      </c>
    </row>
    <row r="260" spans="1:12" x14ac:dyDescent="0.35">
      <c r="A260" s="1">
        <v>43853</v>
      </c>
      <c r="B260">
        <v>290</v>
      </c>
      <c r="C260">
        <f>VLOOKUP(A260,Таблица4[[&lt;DATE&gt;]:[&lt;CLOSE&gt;]],2,FALSE)</f>
        <v>101.78</v>
      </c>
      <c r="D260" s="1">
        <f>_xlfn.MAXIFS('Table 1'!$B$4:$B$11,'Table 1'!$B$4:$B$11,_xlfn.CONCAT("&lt;=",A260))</f>
        <v>43749</v>
      </c>
      <c r="E260" s="11">
        <f>0.08*(A260-Таблица1[[#This Row],[Дата купона]])/365*100</f>
        <v>2.2794520547945205</v>
      </c>
      <c r="F260">
        <f>-B260*(Таблица1[[#This Row],[CLOSE ]]+Таблица1[[#This Row],[НКД]])*$B$1/100</f>
        <v>-301772.41095890407</v>
      </c>
      <c r="G260">
        <f>SUM($B$4:B260)</f>
        <v>840</v>
      </c>
      <c r="H260" t="str">
        <f>IF((A260=Таблица1[[#This Row],[Дата купона]]),"ДА","НЕТ")</f>
        <v>НЕТ</v>
      </c>
      <c r="I260">
        <f>IF(Таблица1[[#This Row],[Выплата ДА или НЕТ]]="ДА",Таблица1[[#This Row],[Открытая позиция]]*39.89,0)</f>
        <v>0</v>
      </c>
      <c r="J260">
        <f>Таблица1[[#This Row],[Купонный доход]]+Таблица1[[#This Row],[Денежный поток]]</f>
        <v>-301772.41095890407</v>
      </c>
      <c r="K260">
        <f t="shared" si="3"/>
        <v>832</v>
      </c>
      <c r="L260">
        <f>Таблица1[[#This Row],[ПОТОК]]/($N$3+1)^(Таблица1[[#This Row],[№]]/365)</f>
        <v>-241967.20921788851</v>
      </c>
    </row>
    <row r="261" spans="1:12" x14ac:dyDescent="0.35">
      <c r="A261" s="1">
        <v>43854</v>
      </c>
      <c r="B261">
        <v>220</v>
      </c>
      <c r="C261">
        <f>VLOOKUP(A261,Таблица4[[&lt;DATE&gt;]:[&lt;CLOSE&gt;]],2,FALSE)</f>
        <v>101.8</v>
      </c>
      <c r="D261" s="1">
        <f>_xlfn.MAXIFS('Table 1'!$B$4:$B$11,'Table 1'!$B$4:$B$11,_xlfn.CONCAT("&lt;=",A261))</f>
        <v>43749</v>
      </c>
      <c r="E261" s="11">
        <f>0.08*(A261-Таблица1[[#This Row],[Дата купона]])/365*100</f>
        <v>2.3013698630136985</v>
      </c>
      <c r="F261">
        <f>-B261*(Таблица1[[#This Row],[CLOSE ]]+Таблица1[[#This Row],[НКД]])*$B$1/100</f>
        <v>-229023.01369863015</v>
      </c>
      <c r="G261">
        <f>SUM($B$4:B261)</f>
        <v>1060</v>
      </c>
      <c r="H261" t="str">
        <f>IF((A261=Таблица1[[#This Row],[Дата купона]]),"ДА","НЕТ")</f>
        <v>НЕТ</v>
      </c>
      <c r="I261">
        <f>IF(Таблица1[[#This Row],[Выплата ДА или НЕТ]]="ДА",Таблица1[[#This Row],[Открытая позиция]]*39.89,0)</f>
        <v>0</v>
      </c>
      <c r="J261">
        <f>Таблица1[[#This Row],[Купонный доход]]+Таблица1[[#This Row],[Денежный поток]]</f>
        <v>-229023.01369863015</v>
      </c>
      <c r="K261">
        <f t="shared" ref="K261:K324" si="4">A261-$A$4</f>
        <v>833</v>
      </c>
      <c r="L261">
        <f>Таблица1[[#This Row],[ПОТОК]]/($N$3+1)^(Таблица1[[#This Row],[№]]/365)</f>
        <v>-183586.53117166352</v>
      </c>
    </row>
    <row r="262" spans="1:12" x14ac:dyDescent="0.35">
      <c r="A262" s="1">
        <v>43858</v>
      </c>
      <c r="B262">
        <v>-560</v>
      </c>
      <c r="C262">
        <f>VLOOKUP(A262,Таблица4[[&lt;DATE&gt;]:[&lt;CLOSE&gt;]],2,FALSE)</f>
        <v>101.69</v>
      </c>
      <c r="D262" s="1">
        <f>_xlfn.MAXIFS('Table 1'!$B$4:$B$11,'Table 1'!$B$4:$B$11,_xlfn.CONCAT("&lt;=",A262))</f>
        <v>43749</v>
      </c>
      <c r="E262" s="11">
        <f>0.08*(A262-Таблица1[[#This Row],[Дата купона]])/365*100</f>
        <v>2.3890410958904109</v>
      </c>
      <c r="F262">
        <f>-B262*(Таблица1[[#This Row],[CLOSE ]]+Таблица1[[#This Row],[НКД]])*$B$1/100</f>
        <v>582842.63013698626</v>
      </c>
      <c r="G262">
        <f>SUM($B$4:B262)</f>
        <v>500</v>
      </c>
      <c r="H262" t="str">
        <f>IF((A262=Таблица1[[#This Row],[Дата купона]]),"ДА","НЕТ")</f>
        <v>НЕТ</v>
      </c>
      <c r="I262">
        <f>IF(Таблица1[[#This Row],[Выплата ДА или НЕТ]]="ДА",Таблица1[[#This Row],[Открытая позиция]]*39.89,0)</f>
        <v>0</v>
      </c>
      <c r="J262">
        <f>Таблица1[[#This Row],[Купонный доход]]+Таблица1[[#This Row],[Денежный поток]]</f>
        <v>582842.63013698626</v>
      </c>
      <c r="K262">
        <f t="shared" si="4"/>
        <v>837</v>
      </c>
      <c r="L262">
        <f>Таблица1[[#This Row],[ПОТОК]]/($N$3+1)^(Таблица1[[#This Row],[№]]/365)</f>
        <v>466715.07805549534</v>
      </c>
    </row>
    <row r="263" spans="1:12" x14ac:dyDescent="0.35">
      <c r="A263" s="1">
        <v>43860</v>
      </c>
      <c r="B263">
        <v>-200</v>
      </c>
      <c r="C263">
        <f>VLOOKUP(A263,Таблица4[[&lt;DATE&gt;]:[&lt;CLOSE&gt;]],2,FALSE)</f>
        <v>102.01</v>
      </c>
      <c r="D263" s="1">
        <f>_xlfn.MAXIFS('Table 1'!$B$4:$B$11,'Table 1'!$B$4:$B$11,_xlfn.CONCAT("&lt;=",A263))</f>
        <v>43749</v>
      </c>
      <c r="E263" s="11">
        <f>0.08*(A263-Таблица1[[#This Row],[Дата купона]])/365*100</f>
        <v>2.4328767123287673</v>
      </c>
      <c r="F263">
        <f>-B263*(Таблица1[[#This Row],[CLOSE ]]+Таблица1[[#This Row],[НКД]])*$B$1/100</f>
        <v>208885.75342465751</v>
      </c>
      <c r="G263">
        <f>SUM($B$4:B263)</f>
        <v>300</v>
      </c>
      <c r="H263" t="str">
        <f>IF((A263=Таблица1[[#This Row],[Дата купона]]),"ДА","НЕТ")</f>
        <v>НЕТ</v>
      </c>
      <c r="I263">
        <f>IF(Таблица1[[#This Row],[Выплата ДА или НЕТ]]="ДА",Таблица1[[#This Row],[Открытая позиция]]*39.89,0)</f>
        <v>0</v>
      </c>
      <c r="J263">
        <f>Таблица1[[#This Row],[Купонный доход]]+Таблица1[[#This Row],[Денежный поток]]</f>
        <v>208885.75342465751</v>
      </c>
      <c r="K263">
        <f t="shared" si="4"/>
        <v>839</v>
      </c>
      <c r="L263">
        <f>Таблица1[[#This Row],[ПОТОК]]/($N$3+1)^(Таблица1[[#This Row],[№]]/365)</f>
        <v>167177.85905717159</v>
      </c>
    </row>
    <row r="264" spans="1:12" x14ac:dyDescent="0.35">
      <c r="A264" s="1">
        <v>43861</v>
      </c>
      <c r="B264">
        <v>160</v>
      </c>
      <c r="C264">
        <f>VLOOKUP(A264,Таблица4[[&lt;DATE&gt;]:[&lt;CLOSE&gt;]],2,FALSE)</f>
        <v>101.85</v>
      </c>
      <c r="D264" s="1">
        <f>_xlfn.MAXIFS('Table 1'!$B$4:$B$11,'Table 1'!$B$4:$B$11,_xlfn.CONCAT("&lt;=",A264))</f>
        <v>43749</v>
      </c>
      <c r="E264" s="11">
        <f>0.08*(A264-Таблица1[[#This Row],[Дата купона]])/365*100</f>
        <v>2.4547945205479453</v>
      </c>
      <c r="F264">
        <f>-B264*(Таблица1[[#This Row],[CLOSE ]]+Таблица1[[#This Row],[НКД]])*$B$1/100</f>
        <v>-166887.67123287672</v>
      </c>
      <c r="G264">
        <f>SUM($B$4:B264)</f>
        <v>460</v>
      </c>
      <c r="H264" t="str">
        <f>IF((A264=Таблица1[[#This Row],[Дата купона]]),"ДА","НЕТ")</f>
        <v>НЕТ</v>
      </c>
      <c r="I264">
        <f>IF(Таблица1[[#This Row],[Выплата ДА или НЕТ]]="ДА",Таблица1[[#This Row],[Открытая позиция]]*39.89,0)</f>
        <v>0</v>
      </c>
      <c r="J264">
        <f>Таблица1[[#This Row],[Купонный доход]]+Таблица1[[#This Row],[Денежный поток]]</f>
        <v>-166887.67123287672</v>
      </c>
      <c r="K264">
        <f t="shared" si="4"/>
        <v>840</v>
      </c>
      <c r="L264">
        <f>Таблица1[[#This Row],[ПОТОК]]/($N$3+1)^(Таблица1[[#This Row],[№]]/365)</f>
        <v>-133530.01589218501</v>
      </c>
    </row>
    <row r="265" spans="1:12" x14ac:dyDescent="0.35">
      <c r="A265" s="1">
        <v>43864</v>
      </c>
      <c r="B265">
        <v>720</v>
      </c>
      <c r="C265">
        <f>VLOOKUP(A265,Таблица4[[&lt;DATE&gt;]:[&lt;CLOSE&gt;]],2,FALSE)</f>
        <v>101.92</v>
      </c>
      <c r="D265" s="1">
        <f>_xlfn.MAXIFS('Table 1'!$B$4:$B$11,'Table 1'!$B$4:$B$11,_xlfn.CONCAT("&lt;=",A265))</f>
        <v>43749</v>
      </c>
      <c r="E265" s="11">
        <f>0.08*(A265-Таблица1[[#This Row],[Дата купона]])/365*100</f>
        <v>2.5205479452054798</v>
      </c>
      <c r="F265">
        <f>-B265*(Таблица1[[#This Row],[CLOSE ]]+Таблица1[[#This Row],[НКД]])*$B$1/100</f>
        <v>-751971.94520547939</v>
      </c>
      <c r="G265">
        <f>SUM($B$4:B265)</f>
        <v>1180</v>
      </c>
      <c r="H265" t="str">
        <f>IF((A265=Таблица1[[#This Row],[Дата купона]]),"ДА","НЕТ")</f>
        <v>НЕТ</v>
      </c>
      <c r="I265">
        <f>IF(Таблица1[[#This Row],[Выплата ДА или НЕТ]]="ДА",Таблица1[[#This Row],[Открытая позиция]]*39.89,0)</f>
        <v>0</v>
      </c>
      <c r="J265">
        <f>Таблица1[[#This Row],[Купонный доход]]+Таблица1[[#This Row],[Денежный поток]]</f>
        <v>-751971.94520547939</v>
      </c>
      <c r="K265">
        <f t="shared" si="4"/>
        <v>843</v>
      </c>
      <c r="L265">
        <f>Таблица1[[#This Row],[ПОТОК]]/($N$3+1)^(Таблица1[[#This Row],[№]]/365)</f>
        <v>-601188.14499218005</v>
      </c>
    </row>
    <row r="266" spans="1:12" x14ac:dyDescent="0.35">
      <c r="A266" s="1">
        <v>43865</v>
      </c>
      <c r="B266">
        <v>-610</v>
      </c>
      <c r="C266">
        <f>VLOOKUP(A266,Таблица4[[&lt;DATE&gt;]:[&lt;CLOSE&gt;]],2,FALSE)</f>
        <v>101.84</v>
      </c>
      <c r="D266" s="1">
        <f>_xlfn.MAXIFS('Table 1'!$B$4:$B$11,'Table 1'!$B$4:$B$11,_xlfn.CONCAT("&lt;=",A266))</f>
        <v>43749</v>
      </c>
      <c r="E266" s="11">
        <f>0.08*(A266-Таблица1[[#This Row],[Дата купона]])/365*100</f>
        <v>2.5424657534246573</v>
      </c>
      <c r="F266">
        <f>-B266*(Таблица1[[#This Row],[CLOSE ]]+Таблица1[[#This Row],[НКД]])*$B$1/100</f>
        <v>636733.04109589045</v>
      </c>
      <c r="G266">
        <f>SUM($B$4:B266)</f>
        <v>570</v>
      </c>
      <c r="H266" t="str">
        <f>IF((A266=Таблица1[[#This Row],[Дата купона]]),"ДА","НЕТ")</f>
        <v>НЕТ</v>
      </c>
      <c r="I266">
        <f>IF(Таблица1[[#This Row],[Выплата ДА или НЕТ]]="ДА",Таблица1[[#This Row],[Открытая позиция]]*39.89,0)</f>
        <v>0</v>
      </c>
      <c r="J266">
        <f>Таблица1[[#This Row],[Купонный доход]]+Таблица1[[#This Row],[Денежный поток]]</f>
        <v>636733.04109589045</v>
      </c>
      <c r="K266">
        <f t="shared" si="4"/>
        <v>844</v>
      </c>
      <c r="L266">
        <f>Таблица1[[#This Row],[ПОТОК]]/($N$3+1)^(Таблица1[[#This Row],[№]]/365)</f>
        <v>508921.57728849072</v>
      </c>
    </row>
    <row r="267" spans="1:12" x14ac:dyDescent="0.35">
      <c r="A267" s="1">
        <v>43866</v>
      </c>
      <c r="B267">
        <v>320</v>
      </c>
      <c r="C267">
        <f>VLOOKUP(A267,Таблица4[[&lt;DATE&gt;]:[&lt;CLOSE&gt;]],2,FALSE)</f>
        <v>101.79</v>
      </c>
      <c r="D267" s="1">
        <f>_xlfn.MAXIFS('Table 1'!$B$4:$B$11,'Table 1'!$B$4:$B$11,_xlfn.CONCAT("&lt;=",A267))</f>
        <v>43749</v>
      </c>
      <c r="E267" s="11">
        <f>0.08*(A267-Таблица1[[#This Row],[Дата купона]])/365*100</f>
        <v>2.5643835616438357</v>
      </c>
      <c r="F267">
        <f>-B267*(Таблица1[[#This Row],[CLOSE ]]+Таблица1[[#This Row],[НКД]])*$B$1/100</f>
        <v>-333934.0273972603</v>
      </c>
      <c r="G267">
        <f>SUM($B$4:B267)</f>
        <v>890</v>
      </c>
      <c r="H267" t="str">
        <f>IF((A267=Таблица1[[#This Row],[Дата купона]]),"ДА","НЕТ")</f>
        <v>НЕТ</v>
      </c>
      <c r="I267">
        <f>IF(Таблица1[[#This Row],[Выплата ДА или НЕТ]]="ДА",Таблица1[[#This Row],[Открытая позиция]]*39.89,0)</f>
        <v>0</v>
      </c>
      <c r="J267">
        <f>Таблица1[[#This Row],[Купонный доход]]+Таблица1[[#This Row],[Денежный поток]]</f>
        <v>-333934.0273972603</v>
      </c>
      <c r="K267">
        <f t="shared" si="4"/>
        <v>845</v>
      </c>
      <c r="L267">
        <f>Таблица1[[#This Row],[ПОТОК]]/($N$3+1)^(Таблица1[[#This Row],[№]]/365)</f>
        <v>-266832.58344703494</v>
      </c>
    </row>
    <row r="268" spans="1:12" x14ac:dyDescent="0.35">
      <c r="A268" s="1">
        <v>43868</v>
      </c>
      <c r="B268">
        <v>-520</v>
      </c>
      <c r="C268">
        <f>VLOOKUP(A268,Таблица4[[&lt;DATE&gt;]:[&lt;CLOSE&gt;]],2,FALSE)</f>
        <v>101.78</v>
      </c>
      <c r="D268" s="1">
        <f>_xlfn.MAXIFS('Table 1'!$B$4:$B$11,'Table 1'!$B$4:$B$11,_xlfn.CONCAT("&lt;=",A268))</f>
        <v>43749</v>
      </c>
      <c r="E268" s="11">
        <f>0.08*(A268-Таблица1[[#This Row],[Дата купона]])/365*100</f>
        <v>2.6082191780821917</v>
      </c>
      <c r="F268">
        <f>-B268*(Таблица1[[#This Row],[CLOSE ]]+Таблица1[[#This Row],[НКД]])*$B$1/100</f>
        <v>542818.73972602736</v>
      </c>
      <c r="G268">
        <f>SUM($B$4:B268)</f>
        <v>370</v>
      </c>
      <c r="H268" t="str">
        <f>IF((A268=Таблица1[[#This Row],[Дата купона]]),"ДА","НЕТ")</f>
        <v>НЕТ</v>
      </c>
      <c r="I268">
        <f>IF(Таблица1[[#This Row],[Выплата ДА или НЕТ]]="ДА",Таблица1[[#This Row],[Открытая позиция]]*39.89,0)</f>
        <v>0</v>
      </c>
      <c r="J268">
        <f>Таблица1[[#This Row],[Купонный доход]]+Таблица1[[#This Row],[Денежный поток]]</f>
        <v>542818.73972602736</v>
      </c>
      <c r="K268">
        <f t="shared" si="4"/>
        <v>847</v>
      </c>
      <c r="L268">
        <f>Таблица1[[#This Row],[ПОТОК]]/($N$3+1)^(Таблица1[[#This Row],[№]]/365)</f>
        <v>433513.30795379472</v>
      </c>
    </row>
    <row r="269" spans="1:12" x14ac:dyDescent="0.35">
      <c r="A269" s="1">
        <v>43871</v>
      </c>
      <c r="B269">
        <v>-290</v>
      </c>
      <c r="C269">
        <f>VLOOKUP(A269,Таблица4[[&lt;DATE&gt;]:[&lt;CLOSE&gt;]],2,FALSE)</f>
        <v>101.93</v>
      </c>
      <c r="D269" s="1">
        <f>_xlfn.MAXIFS('Table 1'!$B$4:$B$11,'Table 1'!$B$4:$B$11,_xlfn.CONCAT("&lt;=",A269))</f>
        <v>43749</v>
      </c>
      <c r="E269" s="11">
        <f>0.08*(A269-Таблица1[[#This Row],[Дата купона]])/365*100</f>
        <v>2.6739726027397261</v>
      </c>
      <c r="F269">
        <f>-B269*(Таблица1[[#This Row],[CLOSE ]]+Таблица1[[#This Row],[НКД]])*$B$1/100</f>
        <v>303351.52054794523</v>
      </c>
      <c r="G269">
        <f>SUM($B$4:B269)</f>
        <v>80</v>
      </c>
      <c r="H269" t="str">
        <f>IF((A269=Таблица1[[#This Row],[Дата купона]]),"ДА","НЕТ")</f>
        <v>НЕТ</v>
      </c>
      <c r="I269">
        <f>IF(Таблица1[[#This Row],[Выплата ДА или НЕТ]]="ДА",Таблица1[[#This Row],[Открытая позиция]]*39.89,0)</f>
        <v>0</v>
      </c>
      <c r="J269">
        <f>Таблица1[[#This Row],[Купонный доход]]+Таблица1[[#This Row],[Денежный поток]]</f>
        <v>303351.52054794523</v>
      </c>
      <c r="K269">
        <f t="shared" si="4"/>
        <v>850</v>
      </c>
      <c r="L269">
        <f>Таблица1[[#This Row],[ПОТОК]]/($N$3+1)^(Таблица1[[#This Row],[№]]/365)</f>
        <v>242073.86344295621</v>
      </c>
    </row>
    <row r="270" spans="1:12" x14ac:dyDescent="0.35">
      <c r="A270" s="1">
        <v>43874</v>
      </c>
      <c r="B270">
        <v>400</v>
      </c>
      <c r="C270">
        <f>VLOOKUP(A270,Таблица4[[&lt;DATE&gt;]:[&lt;CLOSE&gt;]],2,FALSE)</f>
        <v>101.83</v>
      </c>
      <c r="D270" s="1">
        <f>_xlfn.MAXIFS('Table 1'!$B$4:$B$11,'Table 1'!$B$4:$B$11,_xlfn.CONCAT("&lt;=",A270))</f>
        <v>43749</v>
      </c>
      <c r="E270" s="11">
        <f>0.08*(A270-Таблица1[[#This Row],[Дата купона]])/365*100</f>
        <v>2.7397260273972601</v>
      </c>
      <c r="F270">
        <f>-B270*(Таблица1[[#This Row],[CLOSE ]]+Таблица1[[#This Row],[НКД]])*$B$1/100</f>
        <v>-418278.904109589</v>
      </c>
      <c r="G270">
        <f>SUM($B$4:B270)</f>
        <v>480</v>
      </c>
      <c r="H270" t="str">
        <f>IF((A270=Таблица1[[#This Row],[Дата купона]]),"ДА","НЕТ")</f>
        <v>НЕТ</v>
      </c>
      <c r="I270">
        <f>IF(Таблица1[[#This Row],[Выплата ДА или НЕТ]]="ДА",Таблица1[[#This Row],[Открытая позиция]]*39.89,0)</f>
        <v>0</v>
      </c>
      <c r="J270">
        <f>Таблица1[[#This Row],[Купонный доход]]+Таблица1[[#This Row],[Денежный поток]]</f>
        <v>-418278.904109589</v>
      </c>
      <c r="K270">
        <f t="shared" si="4"/>
        <v>853</v>
      </c>
      <c r="L270">
        <f>Таблица1[[#This Row],[ПОТОК]]/($N$3+1)^(Таблица1[[#This Row],[№]]/365)</f>
        <v>-333519.94502340391</v>
      </c>
    </row>
    <row r="271" spans="1:12" x14ac:dyDescent="0.35">
      <c r="A271" s="1">
        <v>43875</v>
      </c>
      <c r="B271">
        <v>650</v>
      </c>
      <c r="C271">
        <f>VLOOKUP(A271,Таблица4[[&lt;DATE&gt;]:[&lt;CLOSE&gt;]],2,FALSE)</f>
        <v>101.9</v>
      </c>
      <c r="D271" s="1">
        <f>_xlfn.MAXIFS('Table 1'!$B$4:$B$11,'Table 1'!$B$4:$B$11,_xlfn.CONCAT("&lt;=",A271))</f>
        <v>43749</v>
      </c>
      <c r="E271" s="11">
        <f>0.08*(A271-Таблица1[[#This Row],[Дата купона]])/365*100</f>
        <v>2.7616438356164381</v>
      </c>
      <c r="F271">
        <f>-B271*(Таблица1[[#This Row],[CLOSE ]]+Таблица1[[#This Row],[НКД]])*$B$1/100</f>
        <v>-680300.68493150687</v>
      </c>
      <c r="G271">
        <f>SUM($B$4:B271)</f>
        <v>1130</v>
      </c>
      <c r="H271" t="str">
        <f>IF((A271=Таблица1[[#This Row],[Дата купона]]),"ДА","НЕТ")</f>
        <v>НЕТ</v>
      </c>
      <c r="I271">
        <f>IF(Таблица1[[#This Row],[Выплата ДА или НЕТ]]="ДА",Таблица1[[#This Row],[Открытая позиция]]*39.89,0)</f>
        <v>0</v>
      </c>
      <c r="J271">
        <f>Таблица1[[#This Row],[Купонный доход]]+Таблица1[[#This Row],[Денежный поток]]</f>
        <v>-680300.68493150687</v>
      </c>
      <c r="K271">
        <f t="shared" si="4"/>
        <v>854</v>
      </c>
      <c r="L271">
        <f>Таблица1[[#This Row],[ПОТОК]]/($N$3+1)^(Таблица1[[#This Row],[№]]/365)</f>
        <v>-542302.32347256551</v>
      </c>
    </row>
    <row r="272" spans="1:12" x14ac:dyDescent="0.35">
      <c r="A272" s="1">
        <v>43878</v>
      </c>
      <c r="B272">
        <v>750</v>
      </c>
      <c r="C272">
        <f>VLOOKUP(A272,Таблица4[[&lt;DATE&gt;]:[&lt;CLOSE&gt;]],2,FALSE)</f>
        <v>101.87</v>
      </c>
      <c r="D272" s="1">
        <f>_xlfn.MAXIFS('Table 1'!$B$4:$B$11,'Table 1'!$B$4:$B$11,_xlfn.CONCAT("&lt;=",A272))</f>
        <v>43749</v>
      </c>
      <c r="E272" s="11">
        <f>0.08*(A272-Таблица1[[#This Row],[Дата купона]])/365*100</f>
        <v>2.8273972602739725</v>
      </c>
      <c r="F272">
        <f>-B272*(Таблица1[[#This Row],[CLOSE ]]+Таблица1[[#This Row],[НКД]])*$B$1/100</f>
        <v>-785230.47945205483</v>
      </c>
      <c r="G272">
        <f>SUM($B$4:B272)</f>
        <v>1880</v>
      </c>
      <c r="H272" t="str">
        <f>IF((A272=Таблица1[[#This Row],[Дата купона]]),"ДА","НЕТ")</f>
        <v>НЕТ</v>
      </c>
      <c r="I272">
        <f>IF(Таблица1[[#This Row],[Выплата ДА или НЕТ]]="ДА",Таблица1[[#This Row],[Открытая позиция]]*39.89,0)</f>
        <v>0</v>
      </c>
      <c r="J272">
        <f>Таблица1[[#This Row],[Купонный доход]]+Таблица1[[#This Row],[Денежный поток]]</f>
        <v>-785230.47945205483</v>
      </c>
      <c r="K272">
        <f t="shared" si="4"/>
        <v>857</v>
      </c>
      <c r="L272">
        <f>Таблица1[[#This Row],[ПОТОК]]/($N$3+1)^(Таблица1[[#This Row],[№]]/365)</f>
        <v>-625448.89486502914</v>
      </c>
    </row>
    <row r="273" spans="1:12" x14ac:dyDescent="0.35">
      <c r="A273" s="1">
        <v>43879</v>
      </c>
      <c r="B273">
        <v>380</v>
      </c>
      <c r="C273">
        <f>VLOOKUP(A273,Таблица4[[&lt;DATE&gt;]:[&lt;CLOSE&gt;]],2,FALSE)</f>
        <v>101.95</v>
      </c>
      <c r="D273" s="1">
        <f>_xlfn.MAXIFS('Table 1'!$B$4:$B$11,'Table 1'!$B$4:$B$11,_xlfn.CONCAT("&lt;=",A273))</f>
        <v>43749</v>
      </c>
      <c r="E273" s="11">
        <f>0.08*(A273-Таблица1[[#This Row],[Дата купона]])/365*100</f>
        <v>2.849315068493151</v>
      </c>
      <c r="F273">
        <f>-B273*(Таблица1[[#This Row],[CLOSE ]]+Таблица1[[#This Row],[НКД]])*$B$1/100</f>
        <v>-398237.39726027398</v>
      </c>
      <c r="G273">
        <f>SUM($B$4:B273)</f>
        <v>2260</v>
      </c>
      <c r="H273" t="str">
        <f>IF((A273=Таблица1[[#This Row],[Дата купона]]),"ДА","НЕТ")</f>
        <v>НЕТ</v>
      </c>
      <c r="I273">
        <f>IF(Таблица1[[#This Row],[Выплата ДА или НЕТ]]="ДА",Таблица1[[#This Row],[Открытая позиция]]*39.89,0)</f>
        <v>0</v>
      </c>
      <c r="J273">
        <f>Таблица1[[#This Row],[Купонный доход]]+Таблица1[[#This Row],[Денежный поток]]</f>
        <v>-398237.39726027398</v>
      </c>
      <c r="K273">
        <f t="shared" si="4"/>
        <v>858</v>
      </c>
      <c r="L273">
        <f>Таблица1[[#This Row],[ПОТОК]]/($N$3+1)^(Таблица1[[#This Row],[№]]/365)</f>
        <v>-317118.39113897027</v>
      </c>
    </row>
    <row r="274" spans="1:12" x14ac:dyDescent="0.35">
      <c r="A274" s="1">
        <v>43881</v>
      </c>
      <c r="B274">
        <v>-2250</v>
      </c>
      <c r="C274">
        <f>VLOOKUP(A274,Таблица4[[&lt;DATE&gt;]:[&lt;CLOSE&gt;]],2,FALSE)</f>
        <v>101.94</v>
      </c>
      <c r="D274" s="1">
        <f>_xlfn.MAXIFS('Table 1'!$B$4:$B$11,'Table 1'!$B$4:$B$11,_xlfn.CONCAT("&lt;=",A274))</f>
        <v>43749</v>
      </c>
      <c r="E274" s="11">
        <f>0.08*(A274-Таблица1[[#This Row],[Дата купона]])/365*100</f>
        <v>2.893150684931507</v>
      </c>
      <c r="F274">
        <f>-B274*(Таблица1[[#This Row],[CLOSE ]]+Таблица1[[#This Row],[НКД]])*$B$1/100</f>
        <v>2358745.8904109588</v>
      </c>
      <c r="G274">
        <f>SUM($B$4:B274)</f>
        <v>10</v>
      </c>
      <c r="H274" t="str">
        <f>IF((A274=Таблица1[[#This Row],[Дата купона]]),"ДА","НЕТ")</f>
        <v>НЕТ</v>
      </c>
      <c r="I274">
        <f>IF(Таблица1[[#This Row],[Выплата ДА или НЕТ]]="ДА",Таблица1[[#This Row],[Открытая позиция]]*39.89,0)</f>
        <v>0</v>
      </c>
      <c r="J274">
        <f>Таблица1[[#This Row],[Купонный доход]]+Таблица1[[#This Row],[Денежный поток]]</f>
        <v>2358745.8904109588</v>
      </c>
      <c r="K274">
        <f t="shared" si="4"/>
        <v>860</v>
      </c>
      <c r="L274">
        <f>Таблица1[[#This Row],[ПОТОК]]/($N$3+1)^(Таблица1[[#This Row],[№]]/365)</f>
        <v>1877283.9232038152</v>
      </c>
    </row>
    <row r="275" spans="1:12" x14ac:dyDescent="0.35">
      <c r="A275" s="1">
        <v>43882</v>
      </c>
      <c r="B275">
        <v>140</v>
      </c>
      <c r="C275">
        <f>VLOOKUP(A275,Таблица4[[&lt;DATE&gt;]:[&lt;CLOSE&gt;]],2,FALSE)</f>
        <v>101.96</v>
      </c>
      <c r="D275" s="1">
        <f>_xlfn.MAXIFS('Table 1'!$B$4:$B$11,'Table 1'!$B$4:$B$11,_xlfn.CONCAT("&lt;=",A275))</f>
        <v>43749</v>
      </c>
      <c r="E275" s="11">
        <f>0.08*(A275-Таблица1[[#This Row],[Дата купона]])/365*100</f>
        <v>2.9150684931506849</v>
      </c>
      <c r="F275">
        <f>-B275*(Таблица1[[#This Row],[CLOSE ]]+Таблица1[[#This Row],[НКД]])*$B$1/100</f>
        <v>-146825.09589041094</v>
      </c>
      <c r="G275">
        <f>SUM($B$4:B275)</f>
        <v>150</v>
      </c>
      <c r="H275" t="str">
        <f>IF((A275=Таблица1[[#This Row],[Дата купона]]),"ДА","НЕТ")</f>
        <v>НЕТ</v>
      </c>
      <c r="I275">
        <f>IF(Таблица1[[#This Row],[Выплата ДА или НЕТ]]="ДА",Таблица1[[#This Row],[Открытая позиция]]*39.89,0)</f>
        <v>0</v>
      </c>
      <c r="J275">
        <f>Таблица1[[#This Row],[Купонный доход]]+Таблица1[[#This Row],[Денежный поток]]</f>
        <v>-146825.09589041094</v>
      </c>
      <c r="K275">
        <f t="shared" si="4"/>
        <v>861</v>
      </c>
      <c r="L275">
        <f>Таблица1[[#This Row],[ПОТОК]]/($N$3+1)^(Таблица1[[#This Row],[№]]/365)</f>
        <v>-116824.46624792404</v>
      </c>
    </row>
    <row r="276" spans="1:12" x14ac:dyDescent="0.35">
      <c r="A276" s="1">
        <v>43886</v>
      </c>
      <c r="B276">
        <v>-10</v>
      </c>
      <c r="C276">
        <f>VLOOKUP(A276,Таблица4[[&lt;DATE&gt;]:[&lt;CLOSE&gt;]],2,FALSE)</f>
        <v>101.62</v>
      </c>
      <c r="D276" s="1">
        <f>_xlfn.MAXIFS('Table 1'!$B$4:$B$11,'Table 1'!$B$4:$B$11,_xlfn.CONCAT("&lt;=",A276))</f>
        <v>43749</v>
      </c>
      <c r="E276" s="11">
        <f>0.08*(A276-Таблица1[[#This Row],[Дата купона]])/365*100</f>
        <v>3.0027397260273974</v>
      </c>
      <c r="F276">
        <f>-B276*(Таблица1[[#This Row],[CLOSE ]]+Таблица1[[#This Row],[НКД]])*$B$1/100</f>
        <v>10462.273972602741</v>
      </c>
      <c r="G276">
        <f>SUM($B$4:B276)</f>
        <v>140</v>
      </c>
      <c r="H276" t="str">
        <f>IF((A276=Таблица1[[#This Row],[Дата купона]]),"ДА","НЕТ")</f>
        <v>НЕТ</v>
      </c>
      <c r="I276">
        <f>IF(Таблица1[[#This Row],[Выплата ДА или НЕТ]]="ДА",Таблица1[[#This Row],[Открытая позиция]]*39.89,0)</f>
        <v>0</v>
      </c>
      <c r="J276">
        <f>Таблица1[[#This Row],[Купонный доход]]+Таблица1[[#This Row],[Денежный поток]]</f>
        <v>10462.273972602741</v>
      </c>
      <c r="K276">
        <f t="shared" si="4"/>
        <v>865</v>
      </c>
      <c r="L276">
        <f>Таблица1[[#This Row],[ПОТОК]]/($N$3+1)^(Таблица1[[#This Row],[№]]/365)</f>
        <v>8315.6927119943102</v>
      </c>
    </row>
    <row r="277" spans="1:12" x14ac:dyDescent="0.35">
      <c r="A277" s="1">
        <v>43887</v>
      </c>
      <c r="B277">
        <v>690</v>
      </c>
      <c r="C277">
        <f>VLOOKUP(A277,Таблица4[[&lt;DATE&gt;]:[&lt;CLOSE&gt;]],2,FALSE)</f>
        <v>101.58</v>
      </c>
      <c r="D277" s="1">
        <f>_xlfn.MAXIFS('Table 1'!$B$4:$B$11,'Table 1'!$B$4:$B$11,_xlfn.CONCAT("&lt;=",A277))</f>
        <v>43749</v>
      </c>
      <c r="E277" s="11">
        <f>0.08*(A277-Таблица1[[#This Row],[Дата купона]])/365*100</f>
        <v>3.0246575342465754</v>
      </c>
      <c r="F277">
        <f>-B277*(Таблица1[[#This Row],[CLOSE ]]+Таблица1[[#This Row],[НКД]])*$B$1/100</f>
        <v>-721772.1369863014</v>
      </c>
      <c r="G277">
        <f>SUM($B$4:B277)</f>
        <v>830</v>
      </c>
      <c r="H277" t="str">
        <f>IF((A277=Таблица1[[#This Row],[Дата купона]]),"ДА","НЕТ")</f>
        <v>НЕТ</v>
      </c>
      <c r="I277">
        <f>IF(Таблица1[[#This Row],[Выплата ДА или НЕТ]]="ДА",Таблица1[[#This Row],[Открытая позиция]]*39.89,0)</f>
        <v>0</v>
      </c>
      <c r="J277">
        <f>Таблица1[[#This Row],[Купонный доход]]+Таблица1[[#This Row],[Денежный поток]]</f>
        <v>-721772.1369863014</v>
      </c>
      <c r="K277">
        <f t="shared" si="4"/>
        <v>866</v>
      </c>
      <c r="L277">
        <f>Таблица1[[#This Row],[ПОТОК]]/($N$3+1)^(Таблица1[[#This Row],[№]]/365)</f>
        <v>-573531.3534207223</v>
      </c>
    </row>
    <row r="278" spans="1:12" x14ac:dyDescent="0.35">
      <c r="A278" s="1">
        <v>43889</v>
      </c>
      <c r="B278">
        <v>-560</v>
      </c>
      <c r="C278">
        <f>VLOOKUP(A278,Таблица4[[&lt;DATE&gt;]:[&lt;CLOSE&gt;]],2,FALSE)</f>
        <v>101.1</v>
      </c>
      <c r="D278" s="1">
        <f>_xlfn.MAXIFS('Table 1'!$B$4:$B$11,'Table 1'!$B$4:$B$11,_xlfn.CONCAT("&lt;=",A278))</f>
        <v>43749</v>
      </c>
      <c r="E278" s="11">
        <f>0.08*(A278-Таблица1[[#This Row],[Дата купона]])/365*100</f>
        <v>3.0684931506849318</v>
      </c>
      <c r="F278">
        <f>-B278*(Таблица1[[#This Row],[CLOSE ]]+Таблица1[[#This Row],[НКД]])*$B$1/100</f>
        <v>583343.56164383551</v>
      </c>
      <c r="G278">
        <f>SUM($B$4:B278)</f>
        <v>270</v>
      </c>
      <c r="H278" t="str">
        <f>IF((A278=Таблица1[[#This Row],[Дата купона]]),"ДА","НЕТ")</f>
        <v>НЕТ</v>
      </c>
      <c r="I278">
        <f>IF(Таблица1[[#This Row],[Выплата ДА или НЕТ]]="ДА",Таблица1[[#This Row],[Открытая позиция]]*39.89,0)</f>
        <v>0</v>
      </c>
      <c r="J278">
        <f>Таблица1[[#This Row],[Купонный доход]]+Таблица1[[#This Row],[Денежный поток]]</f>
        <v>583343.56164383551</v>
      </c>
      <c r="K278">
        <f t="shared" si="4"/>
        <v>868</v>
      </c>
      <c r="L278">
        <f>Таблица1[[#This Row],[ПОТОК]]/($N$3+1)^(Таблица1[[#This Row],[№]]/365)</f>
        <v>463287.8136452068</v>
      </c>
    </row>
    <row r="279" spans="1:12" x14ac:dyDescent="0.35">
      <c r="A279" s="1">
        <v>43896</v>
      </c>
      <c r="B279">
        <v>710</v>
      </c>
      <c r="C279">
        <f>VLOOKUP(A279,Таблица4[[&lt;DATE&gt;]:[&lt;CLOSE&gt;]],2,FALSE)</f>
        <v>101.5</v>
      </c>
      <c r="D279" s="1">
        <f>_xlfn.MAXIFS('Table 1'!$B$4:$B$11,'Table 1'!$B$4:$B$11,_xlfn.CONCAT("&lt;=",A279))</f>
        <v>43749</v>
      </c>
      <c r="E279" s="11">
        <f>0.08*(A279-Таблица1[[#This Row],[Дата купона]])/365*100</f>
        <v>3.2219178082191782</v>
      </c>
      <c r="F279">
        <f>-B279*(Таблица1[[#This Row],[CLOSE ]]+Таблица1[[#This Row],[НКД]])*$B$1/100</f>
        <v>-743525.616438356</v>
      </c>
      <c r="G279">
        <f>SUM($B$4:B279)</f>
        <v>980</v>
      </c>
      <c r="H279" t="str">
        <f>IF((A279=Таблица1[[#This Row],[Дата купона]]),"ДА","НЕТ")</f>
        <v>НЕТ</v>
      </c>
      <c r="I279">
        <f>IF(Таблица1[[#This Row],[Выплата ДА или НЕТ]]="ДА",Таблица1[[#This Row],[Открытая позиция]]*39.89,0)</f>
        <v>0</v>
      </c>
      <c r="J279">
        <f>Таблица1[[#This Row],[Купонный доход]]+Таблица1[[#This Row],[Денежный поток]]</f>
        <v>-743525.616438356</v>
      </c>
      <c r="K279">
        <f t="shared" si="4"/>
        <v>875</v>
      </c>
      <c r="L279">
        <f>Таблица1[[#This Row],[ПОТОК]]/($N$3+1)^(Таблица1[[#This Row],[№]]/365)</f>
        <v>-589407.09424427873</v>
      </c>
    </row>
    <row r="280" spans="1:12" x14ac:dyDescent="0.35">
      <c r="A280" s="1">
        <v>43901</v>
      </c>
      <c r="B280">
        <v>500</v>
      </c>
      <c r="C280">
        <f>VLOOKUP(A280,Таблица4[[&lt;DATE&gt;]:[&lt;CLOSE&gt;]],2,FALSE)</f>
        <v>100.8</v>
      </c>
      <c r="D280" s="1">
        <f>_xlfn.MAXIFS('Table 1'!$B$4:$B$11,'Table 1'!$B$4:$B$11,_xlfn.CONCAT("&lt;=",A280))</f>
        <v>43749</v>
      </c>
      <c r="E280" s="11">
        <f>0.08*(A280-Таблица1[[#This Row],[Дата купона]])/365*100</f>
        <v>3.3315068493150681</v>
      </c>
      <c r="F280">
        <f>-B280*(Таблица1[[#This Row],[CLOSE ]]+Таблица1[[#This Row],[НКД]])*$B$1/100</f>
        <v>-520657.53424657532</v>
      </c>
      <c r="G280">
        <f>SUM($B$4:B280)</f>
        <v>1480</v>
      </c>
      <c r="H280" t="str">
        <f>IF((A280=Таблица1[[#This Row],[Дата купона]]),"ДА","НЕТ")</f>
        <v>НЕТ</v>
      </c>
      <c r="I280">
        <f>IF(Таблица1[[#This Row],[Выплата ДА или НЕТ]]="ДА",Таблица1[[#This Row],[Открытая позиция]]*39.89,0)</f>
        <v>0</v>
      </c>
      <c r="J280">
        <f>Таблица1[[#This Row],[Купонный доход]]+Таблица1[[#This Row],[Денежный поток]]</f>
        <v>-520657.53424657532</v>
      </c>
      <c r="K280">
        <f t="shared" si="4"/>
        <v>880</v>
      </c>
      <c r="L280">
        <f>Таблица1[[#This Row],[ПОТОК]]/($N$3+1)^(Таблица1[[#This Row],[№]]/365)</f>
        <v>-412187.78731486795</v>
      </c>
    </row>
    <row r="281" spans="1:12" x14ac:dyDescent="0.35">
      <c r="A281" s="1">
        <v>43903</v>
      </c>
      <c r="B281">
        <v>-1140</v>
      </c>
      <c r="C281">
        <f>VLOOKUP(A281,Таблица4[[&lt;DATE&gt;]:[&lt;CLOSE&gt;]],2,FALSE)</f>
        <v>100.71</v>
      </c>
      <c r="D281" s="1">
        <f>_xlfn.MAXIFS('Table 1'!$B$4:$B$11,'Table 1'!$B$4:$B$11,_xlfn.CONCAT("&lt;=",A281))</f>
        <v>43749</v>
      </c>
      <c r="E281" s="11">
        <f>0.08*(A281-Таблица1[[#This Row],[Дата купона]])/365*100</f>
        <v>3.3753424657534246</v>
      </c>
      <c r="F281">
        <f>-B281*(Таблица1[[#This Row],[CLOSE ]]+Таблица1[[#This Row],[НКД]])*$B$1/100</f>
        <v>1186572.9041095888</v>
      </c>
      <c r="G281">
        <f>SUM($B$4:B281)</f>
        <v>340</v>
      </c>
      <c r="H281" t="str">
        <f>IF((A281=Таблица1[[#This Row],[Дата купона]]),"ДА","НЕТ")</f>
        <v>НЕТ</v>
      </c>
      <c r="I281">
        <f>IF(Таблица1[[#This Row],[Выплата ДА или НЕТ]]="ДА",Таблица1[[#This Row],[Открытая позиция]]*39.89,0)</f>
        <v>0</v>
      </c>
      <c r="J281">
        <f>Таблица1[[#This Row],[Купонный доход]]+Таблица1[[#This Row],[Денежный поток]]</f>
        <v>1186572.9041095888</v>
      </c>
      <c r="K281">
        <f t="shared" si="4"/>
        <v>882</v>
      </c>
      <c r="L281">
        <f>Таблица1[[#This Row],[ПОТОК]]/($N$3+1)^(Таблица1[[#This Row],[№]]/365)</f>
        <v>938872.903696739</v>
      </c>
    </row>
    <row r="282" spans="1:12" x14ac:dyDescent="0.35">
      <c r="A282" s="1">
        <v>43908</v>
      </c>
      <c r="B282">
        <v>120</v>
      </c>
      <c r="C282">
        <f>VLOOKUP(A282,Таблица4[[&lt;DATE&gt;]:[&lt;CLOSE&gt;]],2,FALSE)</f>
        <v>100.72</v>
      </c>
      <c r="D282" s="1">
        <f>_xlfn.MAXIFS('Table 1'!$B$4:$B$11,'Table 1'!$B$4:$B$11,_xlfn.CONCAT("&lt;=",A282))</f>
        <v>43749</v>
      </c>
      <c r="E282" s="11">
        <f>0.08*(A282-Таблица1[[#This Row],[Дата купона]])/365*100</f>
        <v>3.4849315068493154</v>
      </c>
      <c r="F282">
        <f>-B282*(Таблица1[[#This Row],[CLOSE ]]+Таблица1[[#This Row],[НКД]])*$B$1/100</f>
        <v>-125045.91780821918</v>
      </c>
      <c r="G282">
        <f>SUM($B$4:B282)</f>
        <v>460</v>
      </c>
      <c r="H282" t="str">
        <f>IF((A282=Таблица1[[#This Row],[Дата купона]]),"ДА","НЕТ")</f>
        <v>НЕТ</v>
      </c>
      <c r="I282">
        <f>IF(Таблица1[[#This Row],[Выплата ДА или НЕТ]]="ДА",Таблица1[[#This Row],[Открытая позиция]]*39.89,0)</f>
        <v>0</v>
      </c>
      <c r="J282">
        <f>Таблица1[[#This Row],[Купонный доход]]+Таблица1[[#This Row],[Денежный поток]]</f>
        <v>-125045.91780821918</v>
      </c>
      <c r="K282">
        <f t="shared" si="4"/>
        <v>887</v>
      </c>
      <c r="L282">
        <f>Таблица1[[#This Row],[ПОТОК]]/($N$3+1)^(Таблица1[[#This Row],[№]]/365)</f>
        <v>-98811.032317837555</v>
      </c>
    </row>
    <row r="283" spans="1:12" x14ac:dyDescent="0.35">
      <c r="A283" s="1">
        <v>43910</v>
      </c>
      <c r="B283">
        <v>-360</v>
      </c>
      <c r="C283">
        <f>VLOOKUP(A283,Таблица4[[&lt;DATE&gt;]:[&lt;CLOSE&gt;]],2,FALSE)</f>
        <v>100.77</v>
      </c>
      <c r="D283" s="1">
        <f>_xlfn.MAXIFS('Table 1'!$B$4:$B$11,'Table 1'!$B$4:$B$11,_xlfn.CONCAT("&lt;=",A283))</f>
        <v>43749</v>
      </c>
      <c r="E283" s="11">
        <f>0.08*(A283-Таблица1[[#This Row],[Дата купона]])/365*100</f>
        <v>3.5287671232876718</v>
      </c>
      <c r="F283">
        <f>-B283*(Таблица1[[#This Row],[CLOSE ]]+Таблица1[[#This Row],[НКД]])*$B$1/100</f>
        <v>375475.56164383562</v>
      </c>
      <c r="G283">
        <f>SUM($B$4:B283)</f>
        <v>100</v>
      </c>
      <c r="H283" t="str">
        <f>IF((A283=Таблица1[[#This Row],[Дата купона]]),"ДА","НЕТ")</f>
        <v>НЕТ</v>
      </c>
      <c r="I283">
        <f>IF(Таблица1[[#This Row],[Выплата ДА или НЕТ]]="ДА",Таблица1[[#This Row],[Открытая позиция]]*39.89,0)</f>
        <v>0</v>
      </c>
      <c r="J283">
        <f>Таблица1[[#This Row],[Купонный доход]]+Таблица1[[#This Row],[Денежный поток]]</f>
        <v>375475.56164383562</v>
      </c>
      <c r="K283">
        <f t="shared" si="4"/>
        <v>889</v>
      </c>
      <c r="L283">
        <f>Таблица1[[#This Row],[ПОТОК]]/($N$3+1)^(Таблица1[[#This Row],[№]]/365)</f>
        <v>296542.54431778548</v>
      </c>
    </row>
    <row r="284" spans="1:12" x14ac:dyDescent="0.35">
      <c r="A284" s="1">
        <v>43914</v>
      </c>
      <c r="B284">
        <v>280</v>
      </c>
      <c r="C284">
        <f>VLOOKUP(A284,Таблица4[[&lt;DATE&gt;]:[&lt;CLOSE&gt;]],2,FALSE)</f>
        <v>100.76</v>
      </c>
      <c r="D284" s="1">
        <f>_xlfn.MAXIFS('Table 1'!$B$4:$B$11,'Table 1'!$B$4:$B$11,_xlfn.CONCAT("&lt;=",A284))</f>
        <v>43749</v>
      </c>
      <c r="E284" s="11">
        <f>0.08*(A284-Таблица1[[#This Row],[Дата купона]])/365*100</f>
        <v>3.6164383561643838</v>
      </c>
      <c r="F284">
        <f>-B284*(Таблица1[[#This Row],[CLOSE ]]+Таблица1[[#This Row],[НКД]])*$B$1/100</f>
        <v>-292254.0273972603</v>
      </c>
      <c r="G284">
        <f>SUM($B$4:B284)</f>
        <v>380</v>
      </c>
      <c r="H284" t="str">
        <f>IF((A284=Таблица1[[#This Row],[Дата купона]]),"ДА","НЕТ")</f>
        <v>НЕТ</v>
      </c>
      <c r="I284">
        <f>IF(Таблица1[[#This Row],[Выплата ДА или НЕТ]]="ДА",Таблица1[[#This Row],[Открытая позиция]]*39.89,0)</f>
        <v>0</v>
      </c>
      <c r="J284">
        <f>Таблица1[[#This Row],[Купонный доход]]+Таблица1[[#This Row],[Денежный поток]]</f>
        <v>-292254.0273972603</v>
      </c>
      <c r="K284">
        <f t="shared" si="4"/>
        <v>893</v>
      </c>
      <c r="L284">
        <f>Таблица1[[#This Row],[ПОТОК]]/($N$3+1)^(Таблица1[[#This Row],[№]]/365)</f>
        <v>-230570.99312033542</v>
      </c>
    </row>
    <row r="285" spans="1:12" x14ac:dyDescent="0.35">
      <c r="A285" s="1">
        <v>43915</v>
      </c>
      <c r="B285">
        <v>690</v>
      </c>
      <c r="C285">
        <f>VLOOKUP(A285,Таблица4[[&lt;DATE&gt;]:[&lt;CLOSE&gt;]],2,FALSE)</f>
        <v>101.01</v>
      </c>
      <c r="D285" s="1">
        <f>_xlfn.MAXIFS('Table 1'!$B$4:$B$11,'Table 1'!$B$4:$B$11,_xlfn.CONCAT("&lt;=",A285))</f>
        <v>43749</v>
      </c>
      <c r="E285" s="11">
        <f>0.08*(A285-Таблица1[[#This Row],[Дата купона]])/365*100</f>
        <v>3.6383561643835618</v>
      </c>
      <c r="F285">
        <f>-B285*(Таблица1[[#This Row],[CLOSE ]]+Таблица1[[#This Row],[НКД]])*$B$1/100</f>
        <v>-722073.65753424657</v>
      </c>
      <c r="G285">
        <f>SUM($B$4:B285)</f>
        <v>1070</v>
      </c>
      <c r="H285" t="str">
        <f>IF((A285=Таблица1[[#This Row],[Дата купона]]),"ДА","НЕТ")</f>
        <v>НЕТ</v>
      </c>
      <c r="I285">
        <f>IF(Таблица1[[#This Row],[Выплата ДА или НЕТ]]="ДА",Таблица1[[#This Row],[Открытая позиция]]*39.89,0)</f>
        <v>0</v>
      </c>
      <c r="J285">
        <f>Таблица1[[#This Row],[Купонный доход]]+Таблица1[[#This Row],[Денежный поток]]</f>
        <v>-722073.65753424657</v>
      </c>
      <c r="K285">
        <f t="shared" si="4"/>
        <v>894</v>
      </c>
      <c r="L285">
        <f>Таблица1[[#This Row],[ПОТОК]]/($N$3+1)^(Таблица1[[#This Row],[№]]/365)</f>
        <v>-569521.82934698579</v>
      </c>
    </row>
    <row r="286" spans="1:12" x14ac:dyDescent="0.35">
      <c r="A286" s="1">
        <v>43916</v>
      </c>
      <c r="B286">
        <v>-220</v>
      </c>
      <c r="C286">
        <f>VLOOKUP(A286,Таблица4[[&lt;DATE&gt;]:[&lt;CLOSE&gt;]],2,FALSE)</f>
        <v>101</v>
      </c>
      <c r="D286" s="1">
        <f>_xlfn.MAXIFS('Table 1'!$B$4:$B$11,'Table 1'!$B$4:$B$11,_xlfn.CONCAT("&lt;=",A286))</f>
        <v>43749</v>
      </c>
      <c r="E286" s="11">
        <f>0.08*(A286-Таблица1[[#This Row],[Дата купона]])/365*100</f>
        <v>3.6602739726027393</v>
      </c>
      <c r="F286">
        <f>-B286*(Таблица1[[#This Row],[CLOSE ]]+Таблица1[[#This Row],[НКД]])*$B$1/100</f>
        <v>230252.60273972605</v>
      </c>
      <c r="G286">
        <f>SUM($B$4:B286)</f>
        <v>850</v>
      </c>
      <c r="H286" t="str">
        <f>IF((A286=Таблица1[[#This Row],[Дата купона]]),"ДА","НЕТ")</f>
        <v>НЕТ</v>
      </c>
      <c r="I286">
        <f>IF(Таблица1[[#This Row],[Выплата ДА или НЕТ]]="ДА",Таблица1[[#This Row],[Открытая позиция]]*39.89,0)</f>
        <v>0</v>
      </c>
      <c r="J286">
        <f>Таблица1[[#This Row],[Купонный доход]]+Таблица1[[#This Row],[Денежный поток]]</f>
        <v>230252.60273972605</v>
      </c>
      <c r="K286">
        <f t="shared" si="4"/>
        <v>895</v>
      </c>
      <c r="L286">
        <f>Таблица1[[#This Row],[ПОТОК]]/($N$3+1)^(Таблица1[[#This Row],[№]]/365)</f>
        <v>181559.14522740809</v>
      </c>
    </row>
    <row r="287" spans="1:12" x14ac:dyDescent="0.35">
      <c r="A287" s="1">
        <v>43924</v>
      </c>
      <c r="B287">
        <v>-640</v>
      </c>
      <c r="C287">
        <f>VLOOKUP(A287,Таблица4[[&lt;DATE&gt;]:[&lt;CLOSE&gt;]],2,FALSE)</f>
        <v>101.45</v>
      </c>
      <c r="D287" s="1">
        <f>_xlfn.MAXIFS('Table 1'!$B$4:$B$11,'Table 1'!$B$4:$B$11,_xlfn.CONCAT("&lt;=",A287))</f>
        <v>43749</v>
      </c>
      <c r="E287" s="11">
        <f>0.08*(A287-Таблица1[[#This Row],[Дата купона]])/365*100</f>
        <v>3.8356164383561646</v>
      </c>
      <c r="F287">
        <f>-B287*(Таблица1[[#This Row],[CLOSE ]]+Таблица1[[#This Row],[НКД]])*$B$1/100</f>
        <v>673827.94520547939</v>
      </c>
      <c r="G287">
        <f>SUM($B$4:B287)</f>
        <v>210</v>
      </c>
      <c r="H287" t="str">
        <f>IF((A287=Таблица1[[#This Row],[Дата купона]]),"ДА","НЕТ")</f>
        <v>НЕТ</v>
      </c>
      <c r="I287">
        <f>IF(Таблица1[[#This Row],[Выплата ДА или НЕТ]]="ДА",Таблица1[[#This Row],[Открытая позиция]]*39.89,0)</f>
        <v>0</v>
      </c>
      <c r="J287">
        <f>Таблица1[[#This Row],[Купонный доход]]+Таблица1[[#This Row],[Денежный поток]]</f>
        <v>673827.94520547939</v>
      </c>
      <c r="K287">
        <f t="shared" si="4"/>
        <v>903</v>
      </c>
      <c r="L287">
        <f>Таблица1[[#This Row],[ПОТОК]]/($N$3+1)^(Таблица1[[#This Row],[№]]/365)</f>
        <v>530200.65858763061</v>
      </c>
    </row>
    <row r="288" spans="1:12" x14ac:dyDescent="0.35">
      <c r="A288" s="1">
        <v>43927</v>
      </c>
      <c r="B288">
        <v>520</v>
      </c>
      <c r="C288">
        <f>VLOOKUP(A288,Таблица4[[&lt;DATE&gt;]:[&lt;CLOSE&gt;]],2,FALSE)</f>
        <v>101.35</v>
      </c>
      <c r="D288" s="1">
        <f>_xlfn.MAXIFS('Table 1'!$B$4:$B$11,'Table 1'!$B$4:$B$11,_xlfn.CONCAT("&lt;=",A288))</f>
        <v>43749</v>
      </c>
      <c r="E288" s="11">
        <f>0.08*(A288-Таблица1[[#This Row],[Дата купона]])/365*100</f>
        <v>3.9013698630136986</v>
      </c>
      <c r="F288">
        <f>-B288*(Таблица1[[#This Row],[CLOSE ]]+Таблица1[[#This Row],[НКД]])*$B$1/100</f>
        <v>-547307.12328767125</v>
      </c>
      <c r="G288">
        <f>SUM($B$4:B288)</f>
        <v>730</v>
      </c>
      <c r="H288" t="str">
        <f>IF((A288=Таблица1[[#This Row],[Дата купона]]),"ДА","НЕТ")</f>
        <v>НЕТ</v>
      </c>
      <c r="I288">
        <f>IF(Таблица1[[#This Row],[Выплата ДА или НЕТ]]="ДА",Таблица1[[#This Row],[Открытая позиция]]*39.89,0)</f>
        <v>0</v>
      </c>
      <c r="J288">
        <f>Таблица1[[#This Row],[Купонный доход]]+Таблица1[[#This Row],[Денежный поток]]</f>
        <v>-547307.12328767125</v>
      </c>
      <c r="K288">
        <f t="shared" si="4"/>
        <v>906</v>
      </c>
      <c r="L288">
        <f>Таблица1[[#This Row],[ПОТОК]]/($N$3+1)^(Таблица1[[#This Row],[№]]/365)</f>
        <v>-430305.07579390443</v>
      </c>
    </row>
    <row r="289" spans="1:12" x14ac:dyDescent="0.35">
      <c r="A289" s="1">
        <v>43928</v>
      </c>
      <c r="B289">
        <v>300</v>
      </c>
      <c r="C289">
        <f>VLOOKUP(A289,Таблица4[[&lt;DATE&gt;]:[&lt;CLOSE&gt;]],2,FALSE)</f>
        <v>101.29</v>
      </c>
      <c r="D289" s="1">
        <f>_xlfn.MAXIFS('Table 1'!$B$4:$B$11,'Table 1'!$B$4:$B$11,_xlfn.CONCAT("&lt;=",A289))</f>
        <v>43749</v>
      </c>
      <c r="E289" s="11">
        <f>0.08*(A289-Таблица1[[#This Row],[Дата купона]])/365*100</f>
        <v>3.9232876712328766</v>
      </c>
      <c r="F289">
        <f>-B289*(Таблица1[[#This Row],[CLOSE ]]+Таблица1[[#This Row],[НКД]])*$B$1/100</f>
        <v>-315639.86301369866</v>
      </c>
      <c r="G289">
        <f>SUM($B$4:B289)</f>
        <v>1030</v>
      </c>
      <c r="H289" t="str">
        <f>IF((A289=Таблица1[[#This Row],[Дата купона]]),"ДА","НЕТ")</f>
        <v>НЕТ</v>
      </c>
      <c r="I289">
        <f>IF(Таблица1[[#This Row],[Выплата ДА или НЕТ]]="ДА",Таблица1[[#This Row],[Открытая позиция]]*39.89,0)</f>
        <v>0</v>
      </c>
      <c r="J289">
        <f>Таблица1[[#This Row],[Купонный доход]]+Таблица1[[#This Row],[Денежный поток]]</f>
        <v>-315639.86301369866</v>
      </c>
      <c r="K289">
        <f t="shared" si="4"/>
        <v>907</v>
      </c>
      <c r="L289">
        <f>Таблица1[[#This Row],[ПОТОК]]/($N$3+1)^(Таблица1[[#This Row],[№]]/365)</f>
        <v>-248097.23405845265</v>
      </c>
    </row>
    <row r="290" spans="1:12" x14ac:dyDescent="0.35">
      <c r="A290" s="1">
        <v>43929</v>
      </c>
      <c r="B290">
        <v>170</v>
      </c>
      <c r="C290">
        <f>VLOOKUP(A290,Таблица4[[&lt;DATE&gt;]:[&lt;CLOSE&gt;]],2,FALSE)</f>
        <v>101.25</v>
      </c>
      <c r="D290" s="1">
        <f>_xlfn.MAXIFS('Table 1'!$B$4:$B$11,'Table 1'!$B$4:$B$11,_xlfn.CONCAT("&lt;=",A290))</f>
        <v>43749</v>
      </c>
      <c r="E290" s="11">
        <f>0.08*(A290-Таблица1[[#This Row],[Дата купона]])/365*100</f>
        <v>3.9452054794520546</v>
      </c>
      <c r="F290">
        <f>-B290*(Таблица1[[#This Row],[CLOSE ]]+Таблица1[[#This Row],[НКД]])*$B$1/100</f>
        <v>-178831.84931506851</v>
      </c>
      <c r="G290">
        <f>SUM($B$4:B290)</f>
        <v>1200</v>
      </c>
      <c r="H290" t="str">
        <f>IF((A290=Таблица1[[#This Row],[Дата купона]]),"ДА","НЕТ")</f>
        <v>НЕТ</v>
      </c>
      <c r="I290">
        <f>IF(Таблица1[[#This Row],[Выплата ДА или НЕТ]]="ДА",Таблица1[[#This Row],[Открытая позиция]]*39.89,0)</f>
        <v>0</v>
      </c>
      <c r="J290">
        <f>Таблица1[[#This Row],[Купонный доход]]+Таблица1[[#This Row],[Денежный поток]]</f>
        <v>-178831.84931506851</v>
      </c>
      <c r="K290">
        <f t="shared" si="4"/>
        <v>908</v>
      </c>
      <c r="L290">
        <f>Таблица1[[#This Row],[ПОТОК]]/($N$3+1)^(Таблица1[[#This Row],[№]]/365)</f>
        <v>-140526.96016728302</v>
      </c>
    </row>
    <row r="291" spans="1:12" x14ac:dyDescent="0.35">
      <c r="A291" s="1">
        <v>43931</v>
      </c>
      <c r="B291">
        <v>0</v>
      </c>
      <c r="C291">
        <f>VLOOKUP(A291,Таблица4[[&lt;DATE&gt;]:[&lt;CLOSE&gt;]],2,FALSE)</f>
        <v>101.23</v>
      </c>
      <c r="D291" s="1">
        <f>_xlfn.MAXIFS('Table 1'!$B$4:$B$11,'Table 1'!$B$4:$B$11,_xlfn.CONCAT("&lt;=",A291))</f>
        <v>43931</v>
      </c>
      <c r="E291" s="11">
        <f>0.08*(A291-Таблица1[[#This Row],[Дата купона]])/365*100</f>
        <v>0</v>
      </c>
      <c r="F291">
        <f>-B291*(Таблица1[[#This Row],[CLOSE ]]+Таблица1[[#This Row],[НКД]])*$B$1/100</f>
        <v>0</v>
      </c>
      <c r="G291">
        <f>SUM($B$4:B291)</f>
        <v>1200</v>
      </c>
      <c r="H291" t="str">
        <f>IF((A291=Таблица1[[#This Row],[Дата купона]]),"ДА","НЕТ")</f>
        <v>ДА</v>
      </c>
      <c r="I291">
        <f>IF(Таблица1[[#This Row],[Выплата ДА или НЕТ]]="ДА",Таблица1[[#This Row],[Открытая позиция]]*39.89,0)</f>
        <v>47868</v>
      </c>
      <c r="J291">
        <f>Таблица1[[#This Row],[Купонный доход]]+Таблица1[[#This Row],[Денежный поток]]</f>
        <v>47868</v>
      </c>
      <c r="K291">
        <f t="shared" si="4"/>
        <v>910</v>
      </c>
      <c r="L291">
        <f>Таблица1[[#This Row],[ПОТОК]]/($N$3+1)^(Таблица1[[#This Row],[№]]/365)</f>
        <v>37594.947473658322</v>
      </c>
    </row>
    <row r="292" spans="1:12" x14ac:dyDescent="0.35">
      <c r="A292" s="1">
        <v>43934</v>
      </c>
      <c r="B292">
        <v>150</v>
      </c>
      <c r="C292">
        <f>VLOOKUP(A292,Таблица4[[&lt;DATE&gt;]:[&lt;CLOSE&gt;]],2,FALSE)</f>
        <v>101.18</v>
      </c>
      <c r="D292" s="1">
        <f>_xlfn.MAXIFS('Table 1'!$B$4:$B$11,'Table 1'!$B$4:$B$11,_xlfn.CONCAT("&lt;=",A292))</f>
        <v>43931</v>
      </c>
      <c r="E292" s="11">
        <f>0.08*(A292-Таблица1[[#This Row],[Дата купона]])/365*100</f>
        <v>6.5753424657534254E-2</v>
      </c>
      <c r="F292">
        <f>-B292*(Таблица1[[#This Row],[CLOSE ]]+Таблица1[[#This Row],[НКД]])*$B$1/100</f>
        <v>-151868.63013698629</v>
      </c>
      <c r="G292">
        <f>SUM($B$4:B292)</f>
        <v>1350</v>
      </c>
      <c r="H292" t="str">
        <f>IF((A292=Таблица1[[#This Row],[Дата купона]]),"ДА","НЕТ")</f>
        <v>НЕТ</v>
      </c>
      <c r="I292">
        <f>IF(Таблица1[[#This Row],[Выплата ДА или НЕТ]]="ДА",Таблица1[[#This Row],[Открытая позиция]]*39.89,0)</f>
        <v>0</v>
      </c>
      <c r="J292">
        <f>Таблица1[[#This Row],[Купонный доход]]+Таблица1[[#This Row],[Денежный поток]]</f>
        <v>-151868.63013698629</v>
      </c>
      <c r="K292">
        <f t="shared" si="4"/>
        <v>913</v>
      </c>
      <c r="L292">
        <f>Таблица1[[#This Row],[ПОТОК]]/($N$3+1)^(Таблица1[[#This Row],[№]]/365)</f>
        <v>-119180.8282845241</v>
      </c>
    </row>
    <row r="293" spans="1:12" x14ac:dyDescent="0.35">
      <c r="A293" s="1">
        <v>43936</v>
      </c>
      <c r="B293">
        <v>-970</v>
      </c>
      <c r="C293">
        <f>VLOOKUP(A293,Таблица4[[&lt;DATE&gt;]:[&lt;CLOSE&gt;]],2,FALSE)</f>
        <v>101.1</v>
      </c>
      <c r="D293" s="1">
        <f>_xlfn.MAXIFS('Table 1'!$B$4:$B$11,'Table 1'!$B$4:$B$11,_xlfn.CONCAT("&lt;=",A293))</f>
        <v>43931</v>
      </c>
      <c r="E293" s="11">
        <f>0.08*(A293-Таблица1[[#This Row],[Дата купона]])/365*100</f>
        <v>0.10958904109589042</v>
      </c>
      <c r="F293">
        <f>-B293*(Таблица1[[#This Row],[CLOSE ]]+Таблица1[[#This Row],[НКД]])*$B$1/100</f>
        <v>981733.01369863003</v>
      </c>
      <c r="G293">
        <f>SUM($B$4:B293)</f>
        <v>380</v>
      </c>
      <c r="H293" t="str">
        <f>IF((A293=Таблица1[[#This Row],[Дата купона]]),"ДА","НЕТ")</f>
        <v>НЕТ</v>
      </c>
      <c r="I293">
        <f>IF(Таблица1[[#This Row],[Выплата ДА или НЕТ]]="ДА",Таблица1[[#This Row],[Открытая позиция]]*39.89,0)</f>
        <v>0</v>
      </c>
      <c r="J293">
        <f>Таблица1[[#This Row],[Купонный доход]]+Таблица1[[#This Row],[Денежный поток]]</f>
        <v>981733.01369863003</v>
      </c>
      <c r="K293">
        <f t="shared" si="4"/>
        <v>915</v>
      </c>
      <c r="L293">
        <f>Таблица1[[#This Row],[ПОТОК]]/($N$3+1)^(Таблица1[[#This Row],[№]]/365)</f>
        <v>770018.45722663344</v>
      </c>
    </row>
    <row r="294" spans="1:12" x14ac:dyDescent="0.35">
      <c r="A294" s="1">
        <v>43938</v>
      </c>
      <c r="B294">
        <v>-130</v>
      </c>
      <c r="C294">
        <f>VLOOKUP(A294,Таблица4[[&lt;DATE&gt;]:[&lt;CLOSE&gt;]],2,FALSE)</f>
        <v>101.38</v>
      </c>
      <c r="D294" s="1">
        <f>_xlfn.MAXIFS('Table 1'!$B$4:$B$11,'Table 1'!$B$4:$B$11,_xlfn.CONCAT("&lt;=",A294))</f>
        <v>43931</v>
      </c>
      <c r="E294" s="11">
        <f>0.08*(A294-Таблица1[[#This Row],[Дата купона]])/365*100</f>
        <v>0.15342465753424658</v>
      </c>
      <c r="F294">
        <f>-B294*(Таблица1[[#This Row],[CLOSE ]]+Таблица1[[#This Row],[НКД]])*$B$1/100</f>
        <v>131993.4520547945</v>
      </c>
      <c r="G294">
        <f>SUM($B$4:B294)</f>
        <v>250</v>
      </c>
      <c r="H294" t="str">
        <f>IF((A294=Таблица1[[#This Row],[Дата купона]]),"ДА","НЕТ")</f>
        <v>НЕТ</v>
      </c>
      <c r="I294">
        <f>IF(Таблица1[[#This Row],[Выплата ДА или НЕТ]]="ДА",Таблица1[[#This Row],[Открытая позиция]]*39.89,0)</f>
        <v>0</v>
      </c>
      <c r="J294">
        <f>Таблица1[[#This Row],[Купонный доход]]+Таблица1[[#This Row],[Денежный поток]]</f>
        <v>131993.4520547945</v>
      </c>
      <c r="K294">
        <f t="shared" si="4"/>
        <v>917</v>
      </c>
      <c r="L294">
        <f>Таблица1[[#This Row],[ПОТОК]]/($N$3+1)^(Таблица1[[#This Row],[№]]/365)</f>
        <v>103473.5960741872</v>
      </c>
    </row>
    <row r="295" spans="1:12" x14ac:dyDescent="0.35">
      <c r="A295" s="1">
        <v>43942</v>
      </c>
      <c r="B295">
        <v>390</v>
      </c>
      <c r="C295">
        <f>VLOOKUP(A295,Таблица4[[&lt;DATE&gt;]:[&lt;CLOSE&gt;]],2,FALSE)</f>
        <v>101.18</v>
      </c>
      <c r="D295" s="1">
        <f>_xlfn.MAXIFS('Table 1'!$B$4:$B$11,'Table 1'!$B$4:$B$11,_xlfn.CONCAT("&lt;=",A295))</f>
        <v>43931</v>
      </c>
      <c r="E295" s="11">
        <f>0.08*(A295-Таблица1[[#This Row],[Дата купона]])/365*100</f>
        <v>0.24109589041095891</v>
      </c>
      <c r="F295">
        <f>-B295*(Таблица1[[#This Row],[CLOSE ]]+Таблица1[[#This Row],[НКД]])*$B$1/100</f>
        <v>-395542.27397260279</v>
      </c>
      <c r="G295">
        <f>SUM($B$4:B295)</f>
        <v>640</v>
      </c>
      <c r="H295" t="str">
        <f>IF((A295=Таблица1[[#This Row],[Дата купона]]),"ДА","НЕТ")</f>
        <v>НЕТ</v>
      </c>
      <c r="I295">
        <f>IF(Таблица1[[#This Row],[Выплата ДА или НЕТ]]="ДА",Таблица1[[#This Row],[Открытая позиция]]*39.89,0)</f>
        <v>0</v>
      </c>
      <c r="J295">
        <f>Таблица1[[#This Row],[Купонный доход]]+Таблица1[[#This Row],[Денежный поток]]</f>
        <v>-395542.27397260279</v>
      </c>
      <c r="K295">
        <f t="shared" si="4"/>
        <v>921</v>
      </c>
      <c r="L295">
        <f>Таблица1[[#This Row],[ПОТОК]]/($N$3+1)^(Таблица1[[#This Row],[№]]/365)</f>
        <v>-309748.27255512704</v>
      </c>
    </row>
    <row r="296" spans="1:12" x14ac:dyDescent="0.35">
      <c r="A296" s="1">
        <v>43943</v>
      </c>
      <c r="B296">
        <v>40</v>
      </c>
      <c r="C296">
        <f>VLOOKUP(A296,Таблица4[[&lt;DATE&gt;]:[&lt;CLOSE&gt;]],2,FALSE)</f>
        <v>101.43</v>
      </c>
      <c r="D296" s="1">
        <f>_xlfn.MAXIFS('Table 1'!$B$4:$B$11,'Table 1'!$B$4:$B$11,_xlfn.CONCAT("&lt;=",A296))</f>
        <v>43931</v>
      </c>
      <c r="E296" s="11">
        <f>0.08*(A296-Таблица1[[#This Row],[Дата купона]])/365*100</f>
        <v>0.26301369863013702</v>
      </c>
      <c r="F296">
        <f>-B296*(Таблица1[[#This Row],[CLOSE ]]+Таблица1[[#This Row],[НКД]])*$B$1/100</f>
        <v>-40677.205479452059</v>
      </c>
      <c r="G296">
        <f>SUM($B$4:B296)</f>
        <v>680</v>
      </c>
      <c r="H296" t="str">
        <f>IF((A296=Таблица1[[#This Row],[Дата купона]]),"ДА","НЕТ")</f>
        <v>НЕТ</v>
      </c>
      <c r="I296">
        <f>IF(Таблица1[[#This Row],[Выплата ДА или НЕТ]]="ДА",Таблица1[[#This Row],[Открытая позиция]]*39.89,0)</f>
        <v>0</v>
      </c>
      <c r="J296">
        <f>Таблица1[[#This Row],[Купонный доход]]+Таблица1[[#This Row],[Денежный поток]]</f>
        <v>-40677.205479452059</v>
      </c>
      <c r="K296">
        <f t="shared" si="4"/>
        <v>922</v>
      </c>
      <c r="L296">
        <f>Таблица1[[#This Row],[ПОТОК]]/($N$3+1)^(Таблица1[[#This Row],[№]]/365)</f>
        <v>-31845.77367227017</v>
      </c>
    </row>
    <row r="297" spans="1:12" x14ac:dyDescent="0.35">
      <c r="A297" s="1">
        <v>43944</v>
      </c>
      <c r="B297">
        <v>390</v>
      </c>
      <c r="C297">
        <f>VLOOKUP(A297,Таблица4[[&lt;DATE&gt;]:[&lt;CLOSE&gt;]],2,FALSE)</f>
        <v>101.43</v>
      </c>
      <c r="D297" s="1">
        <f>_xlfn.MAXIFS('Table 1'!$B$4:$B$11,'Table 1'!$B$4:$B$11,_xlfn.CONCAT("&lt;=",A297))</f>
        <v>43931</v>
      </c>
      <c r="E297" s="11">
        <f>0.08*(A297-Таблица1[[#This Row],[Дата купона]])/365*100</f>
        <v>0.28493150684931506</v>
      </c>
      <c r="F297">
        <f>-B297*(Таблица1[[#This Row],[CLOSE ]]+Таблица1[[#This Row],[НКД]])*$B$1/100</f>
        <v>-396688.2328767124</v>
      </c>
      <c r="G297">
        <f>SUM($B$4:B297)</f>
        <v>1070</v>
      </c>
      <c r="H297" t="str">
        <f>IF((A297=Таблица1[[#This Row],[Дата купона]]),"ДА","НЕТ")</f>
        <v>НЕТ</v>
      </c>
      <c r="I297">
        <f>IF(Таблица1[[#This Row],[Выплата ДА или НЕТ]]="ДА",Таблица1[[#This Row],[Открытая позиция]]*39.89,0)</f>
        <v>0</v>
      </c>
      <c r="J297">
        <f>Таблица1[[#This Row],[Купонный доход]]+Таблица1[[#This Row],[Денежный поток]]</f>
        <v>-396688.2328767124</v>
      </c>
      <c r="K297">
        <f t="shared" si="4"/>
        <v>923</v>
      </c>
      <c r="L297">
        <f>Таблица1[[#This Row],[ПОТОК]]/($N$3+1)^(Таблица1[[#This Row],[№]]/365)</f>
        <v>-310480.78007969481</v>
      </c>
    </row>
    <row r="298" spans="1:12" x14ac:dyDescent="0.35">
      <c r="A298" s="1">
        <v>43945</v>
      </c>
      <c r="B298">
        <v>110</v>
      </c>
      <c r="C298">
        <f>VLOOKUP(A298,Таблица4[[&lt;DATE&gt;]:[&lt;CLOSE&gt;]],2,FALSE)</f>
        <v>101.55</v>
      </c>
      <c r="D298" s="1">
        <f>_xlfn.MAXIFS('Table 1'!$B$4:$B$11,'Table 1'!$B$4:$B$11,_xlfn.CONCAT("&lt;=",A298))</f>
        <v>43931</v>
      </c>
      <c r="E298" s="11">
        <f>0.08*(A298-Таблица1[[#This Row],[Дата купона]])/365*100</f>
        <v>0.30684931506849317</v>
      </c>
      <c r="F298">
        <f>-B298*(Таблица1[[#This Row],[CLOSE ]]+Таблица1[[#This Row],[НКД]])*$B$1/100</f>
        <v>-112042.53424657535</v>
      </c>
      <c r="G298">
        <f>SUM($B$4:B298)</f>
        <v>1180</v>
      </c>
      <c r="H298" t="str">
        <f>IF((A298=Таблица1[[#This Row],[Дата купона]]),"ДА","НЕТ")</f>
        <v>НЕТ</v>
      </c>
      <c r="I298">
        <f>IF(Таблица1[[#This Row],[Выплата ДА или НЕТ]]="ДА",Таблица1[[#This Row],[Открытая позиция]]*39.89,0)</f>
        <v>0</v>
      </c>
      <c r="J298">
        <f>Таблица1[[#This Row],[Купонный доход]]+Таблица1[[#This Row],[Денежный поток]]</f>
        <v>-112042.53424657535</v>
      </c>
      <c r="K298">
        <f t="shared" si="4"/>
        <v>924</v>
      </c>
      <c r="L298">
        <f>Таблица1[[#This Row],[ПОТОК]]/($N$3+1)^(Таблица1[[#This Row],[№]]/365)</f>
        <v>-87670.40931579085</v>
      </c>
    </row>
    <row r="299" spans="1:12" x14ac:dyDescent="0.35">
      <c r="A299" s="1">
        <v>43948</v>
      </c>
      <c r="B299">
        <v>-220</v>
      </c>
      <c r="C299">
        <f>VLOOKUP(A299,Таблица4[[&lt;DATE&gt;]:[&lt;CLOSE&gt;]],2,FALSE)</f>
        <v>101.5</v>
      </c>
      <c r="D299" s="1">
        <f>_xlfn.MAXIFS('Table 1'!$B$4:$B$11,'Table 1'!$B$4:$B$11,_xlfn.CONCAT("&lt;=",A299))</f>
        <v>43931</v>
      </c>
      <c r="E299" s="11">
        <f>0.08*(A299-Таблица1[[#This Row],[Дата купона]])/365*100</f>
        <v>0.37260273972602742</v>
      </c>
      <c r="F299">
        <f>-B299*(Таблица1[[#This Row],[CLOSE ]]+Таблица1[[#This Row],[НКД]])*$B$1/100</f>
        <v>224119.72602739726</v>
      </c>
      <c r="G299">
        <f>SUM($B$4:B299)</f>
        <v>960</v>
      </c>
      <c r="H299" t="str">
        <f>IF((A299=Таблица1[[#This Row],[Дата купона]]),"ДА","НЕТ")</f>
        <v>НЕТ</v>
      </c>
      <c r="I299">
        <f>IF(Таблица1[[#This Row],[Выплата ДА или НЕТ]]="ДА",Таблица1[[#This Row],[Открытая позиция]]*39.89,0)</f>
        <v>0</v>
      </c>
      <c r="J299">
        <f>Таблица1[[#This Row],[Купонный доход]]+Таблица1[[#This Row],[Денежный поток]]</f>
        <v>224119.72602739726</v>
      </c>
      <c r="K299">
        <f t="shared" si="4"/>
        <v>927</v>
      </c>
      <c r="L299">
        <f>Таблица1[[#This Row],[ПОТОК]]/($N$3+1)^(Таблица1[[#This Row],[№]]/365)</f>
        <v>175228.32816733076</v>
      </c>
    </row>
    <row r="300" spans="1:12" x14ac:dyDescent="0.35">
      <c r="A300" s="1">
        <v>43949</v>
      </c>
      <c r="B300">
        <v>-400</v>
      </c>
      <c r="C300">
        <f>VLOOKUP(A300,Таблица4[[&lt;DATE&gt;]:[&lt;CLOSE&gt;]],2,FALSE)</f>
        <v>101.5</v>
      </c>
      <c r="D300" s="1">
        <f>_xlfn.MAXIFS('Table 1'!$B$4:$B$11,'Table 1'!$B$4:$B$11,_xlfn.CONCAT("&lt;=",A300))</f>
        <v>43931</v>
      </c>
      <c r="E300" s="11">
        <f>0.08*(A300-Таблица1[[#This Row],[Дата купона]])/365*100</f>
        <v>0.39452054794520547</v>
      </c>
      <c r="F300">
        <f>-B300*(Таблица1[[#This Row],[CLOSE ]]+Таблица1[[#This Row],[НКД]])*$B$1/100</f>
        <v>407578.08219178091</v>
      </c>
      <c r="G300">
        <f>SUM($B$4:B300)</f>
        <v>560</v>
      </c>
      <c r="H300" t="str">
        <f>IF((A300=Таблица1[[#This Row],[Дата купона]]),"ДА","НЕТ")</f>
        <v>НЕТ</v>
      </c>
      <c r="I300">
        <f>IF(Таблица1[[#This Row],[Выплата ДА или НЕТ]]="ДА",Таблица1[[#This Row],[Открытая позиция]]*39.89,0)</f>
        <v>0</v>
      </c>
      <c r="J300">
        <f>Таблица1[[#This Row],[Купонный доход]]+Таблица1[[#This Row],[Денежный поток]]</f>
        <v>407578.08219178091</v>
      </c>
      <c r="K300">
        <f t="shared" si="4"/>
        <v>928</v>
      </c>
      <c r="L300">
        <f>Таблица1[[#This Row],[ПОТОК]]/($N$3+1)^(Таблица1[[#This Row],[№]]/365)</f>
        <v>318580.92132898048</v>
      </c>
    </row>
    <row r="301" spans="1:12" x14ac:dyDescent="0.35">
      <c r="A301" s="1">
        <v>43950</v>
      </c>
      <c r="B301">
        <v>300</v>
      </c>
      <c r="C301">
        <f>VLOOKUP(A301,Таблица4[[&lt;DATE&gt;]:[&lt;CLOSE&gt;]],2,FALSE)</f>
        <v>101.6</v>
      </c>
      <c r="D301" s="1">
        <f>_xlfn.MAXIFS('Table 1'!$B$4:$B$11,'Table 1'!$B$4:$B$11,_xlfn.CONCAT("&lt;=",A301))</f>
        <v>43931</v>
      </c>
      <c r="E301" s="11">
        <f>0.08*(A301-Таблица1[[#This Row],[Дата купона]])/365*100</f>
        <v>0.41643835616438352</v>
      </c>
      <c r="F301">
        <f>-B301*(Таблица1[[#This Row],[CLOSE ]]+Таблица1[[#This Row],[НКД]])*$B$1/100</f>
        <v>-306049.31506849313</v>
      </c>
      <c r="G301">
        <f>SUM($B$4:B301)</f>
        <v>860</v>
      </c>
      <c r="H301" t="str">
        <f>IF((A301=Таблица1[[#This Row],[Дата купона]]),"ДА","НЕТ")</f>
        <v>НЕТ</v>
      </c>
      <c r="I301">
        <f>IF(Таблица1[[#This Row],[Выплата ДА или НЕТ]]="ДА",Таблица1[[#This Row],[Открытая позиция]]*39.89,0)</f>
        <v>0</v>
      </c>
      <c r="J301">
        <f>Таблица1[[#This Row],[Купонный доход]]+Таблица1[[#This Row],[Денежный поток]]</f>
        <v>-306049.31506849313</v>
      </c>
      <c r="K301">
        <f t="shared" si="4"/>
        <v>929</v>
      </c>
      <c r="L301">
        <f>Таблица1[[#This Row],[ПОТОК]]/($N$3+1)^(Таблица1[[#This Row],[№]]/365)</f>
        <v>-239158.08224316256</v>
      </c>
    </row>
    <row r="302" spans="1:12" x14ac:dyDescent="0.35">
      <c r="A302" s="1">
        <v>43951</v>
      </c>
      <c r="B302">
        <v>-650</v>
      </c>
      <c r="C302">
        <f>VLOOKUP(A302,Таблица4[[&lt;DATE&gt;]:[&lt;CLOSE&gt;]],2,FALSE)</f>
        <v>101.61</v>
      </c>
      <c r="D302" s="1">
        <f>_xlfn.MAXIFS('Table 1'!$B$4:$B$11,'Table 1'!$B$4:$B$11,_xlfn.CONCAT("&lt;=",A302))</f>
        <v>43931</v>
      </c>
      <c r="E302" s="11">
        <f>0.08*(A302-Таблица1[[#This Row],[Дата купона]])/365*100</f>
        <v>0.43835616438356168</v>
      </c>
      <c r="F302">
        <f>-B302*(Таблица1[[#This Row],[CLOSE ]]+Таблица1[[#This Row],[НКД]])*$B$1/100</f>
        <v>663314.31506849313</v>
      </c>
      <c r="G302">
        <f>SUM($B$4:B302)</f>
        <v>210</v>
      </c>
      <c r="H302" t="str">
        <f>IF((A302=Таблица1[[#This Row],[Дата купона]]),"ДА","НЕТ")</f>
        <v>НЕТ</v>
      </c>
      <c r="I302">
        <f>IF(Таблица1[[#This Row],[Выплата ДА или НЕТ]]="ДА",Таблица1[[#This Row],[Открытая позиция]]*39.89,0)</f>
        <v>0</v>
      </c>
      <c r="J302">
        <f>Таблица1[[#This Row],[Купонный доход]]+Таблица1[[#This Row],[Денежный поток]]</f>
        <v>663314.31506849313</v>
      </c>
      <c r="K302">
        <f t="shared" si="4"/>
        <v>930</v>
      </c>
      <c r="L302">
        <f>Таблица1[[#This Row],[ПОТОК]]/($N$3+1)^(Таблица1[[#This Row],[№]]/365)</f>
        <v>518200.38132125424</v>
      </c>
    </row>
    <row r="303" spans="1:12" x14ac:dyDescent="0.35">
      <c r="A303" s="1">
        <v>43955</v>
      </c>
      <c r="B303">
        <v>510</v>
      </c>
      <c r="C303">
        <f>VLOOKUP(A303,Таблица4[[&lt;DATE&gt;]:[&lt;CLOSE&gt;]],2,FALSE)</f>
        <v>101.5</v>
      </c>
      <c r="D303" s="1">
        <f>_xlfn.MAXIFS('Table 1'!$B$4:$B$11,'Table 1'!$B$4:$B$11,_xlfn.CONCAT("&lt;=",A303))</f>
        <v>43931</v>
      </c>
      <c r="E303" s="11">
        <f>0.08*(A303-Таблица1[[#This Row],[Дата купона]])/365*100</f>
        <v>0.52602739726027403</v>
      </c>
      <c r="F303">
        <f>-B303*(Таблица1[[#This Row],[CLOSE ]]+Таблица1[[#This Row],[НКД]])*$B$1/100</f>
        <v>-520332.73972602742</v>
      </c>
      <c r="G303">
        <f>SUM($B$4:B303)</f>
        <v>720</v>
      </c>
      <c r="H303" t="str">
        <f>IF((A303=Таблица1[[#This Row],[Дата купона]]),"ДА","НЕТ")</f>
        <v>НЕТ</v>
      </c>
      <c r="I303">
        <f>IF(Таблица1[[#This Row],[Выплата ДА или НЕТ]]="ДА",Таблица1[[#This Row],[Открытая позиция]]*39.89,0)</f>
        <v>0</v>
      </c>
      <c r="J303">
        <f>Таблица1[[#This Row],[Купонный доход]]+Таблица1[[#This Row],[Денежный поток]]</f>
        <v>-520332.73972602742</v>
      </c>
      <c r="K303">
        <f t="shared" si="4"/>
        <v>934</v>
      </c>
      <c r="L303">
        <f>Таблица1[[#This Row],[ПОТОК]]/($N$3+1)^(Таблица1[[#This Row],[№]]/365)</f>
        <v>-406067.60387619166</v>
      </c>
    </row>
    <row r="304" spans="1:12" x14ac:dyDescent="0.35">
      <c r="A304" s="1">
        <v>43959</v>
      </c>
      <c r="B304">
        <v>-660</v>
      </c>
      <c r="C304">
        <f>VLOOKUP(A304,Таблица4[[&lt;DATE&gt;]:[&lt;CLOSE&gt;]],2,FALSE)</f>
        <v>101.63</v>
      </c>
      <c r="D304" s="1">
        <f>_xlfn.MAXIFS('Table 1'!$B$4:$B$11,'Table 1'!$B$4:$B$11,_xlfn.CONCAT("&lt;=",A304))</f>
        <v>43931</v>
      </c>
      <c r="E304" s="11">
        <f>0.08*(A304-Таблица1[[#This Row],[Дата купона]])/365*100</f>
        <v>0.61369863013698633</v>
      </c>
      <c r="F304">
        <f>-B304*(Таблица1[[#This Row],[CLOSE ]]+Таблица1[[#This Row],[НКД]])*$B$1/100</f>
        <v>674808.41095890407</v>
      </c>
      <c r="G304">
        <f>SUM($B$4:B304)</f>
        <v>60</v>
      </c>
      <c r="H304" t="str">
        <f>IF((A304=Таблица1[[#This Row],[Дата купона]]),"ДА","НЕТ")</f>
        <v>НЕТ</v>
      </c>
      <c r="I304">
        <f>IF(Таблица1[[#This Row],[Выплата ДА или НЕТ]]="ДА",Таблица1[[#This Row],[Открытая позиция]]*39.89,0)</f>
        <v>0</v>
      </c>
      <c r="J304">
        <f>Таблица1[[#This Row],[Купонный доход]]+Таблица1[[#This Row],[Денежный поток]]</f>
        <v>674808.41095890407</v>
      </c>
      <c r="K304">
        <f t="shared" si="4"/>
        <v>938</v>
      </c>
      <c r="L304">
        <f>Таблица1[[#This Row],[ПОТОК]]/($N$3+1)^(Таблица1[[#This Row],[№]]/365)</f>
        <v>526061.48751411657</v>
      </c>
    </row>
    <row r="305" spans="1:12" x14ac:dyDescent="0.35">
      <c r="A305" s="1">
        <v>43966</v>
      </c>
      <c r="B305">
        <v>510</v>
      </c>
      <c r="C305">
        <f>VLOOKUP(A305,Таблица4[[&lt;DATE&gt;]:[&lt;CLOSE&gt;]],2,FALSE)</f>
        <v>101.5</v>
      </c>
      <c r="D305" s="1">
        <f>_xlfn.MAXIFS('Table 1'!$B$4:$B$11,'Table 1'!$B$4:$B$11,_xlfn.CONCAT("&lt;=",A305))</f>
        <v>43931</v>
      </c>
      <c r="E305" s="11">
        <f>0.08*(A305-Таблица1[[#This Row],[Дата купона]])/365*100</f>
        <v>0.76712328767123295</v>
      </c>
      <c r="F305">
        <f>-B305*(Таблица1[[#This Row],[CLOSE ]]+Таблица1[[#This Row],[НКД]])*$B$1/100</f>
        <v>-521562.32876712328</v>
      </c>
      <c r="G305">
        <f>SUM($B$4:B305)</f>
        <v>570</v>
      </c>
      <c r="H305" t="str">
        <f>IF((A305=Таблица1[[#This Row],[Дата купона]]),"ДА","НЕТ")</f>
        <v>НЕТ</v>
      </c>
      <c r="I305">
        <f>IF(Таблица1[[#This Row],[Выплата ДА или НЕТ]]="ДА",Таблица1[[#This Row],[Открытая позиция]]*39.89,0)</f>
        <v>0</v>
      </c>
      <c r="J305">
        <f>Таблица1[[#This Row],[Купонный доход]]+Таблица1[[#This Row],[Денежный поток]]</f>
        <v>-521562.32876712328</v>
      </c>
      <c r="K305">
        <f t="shared" si="4"/>
        <v>945</v>
      </c>
      <c r="L305">
        <f>Таблица1[[#This Row],[ПОТОК]]/($N$3+1)^(Таблица1[[#This Row],[№]]/365)</f>
        <v>-405840.32091535232</v>
      </c>
    </row>
    <row r="306" spans="1:12" x14ac:dyDescent="0.35">
      <c r="A306" s="1">
        <v>43969</v>
      </c>
      <c r="B306">
        <v>-390</v>
      </c>
      <c r="C306">
        <f>VLOOKUP(A306,Таблица4[[&lt;DATE&gt;]:[&lt;CLOSE&gt;]],2,FALSE)</f>
        <v>101.4</v>
      </c>
      <c r="D306" s="1">
        <f>_xlfn.MAXIFS('Table 1'!$B$4:$B$11,'Table 1'!$B$4:$B$11,_xlfn.CONCAT("&lt;=",A306))</f>
        <v>43931</v>
      </c>
      <c r="E306" s="11">
        <f>0.08*(A306-Таблица1[[#This Row],[Дата купона]])/365*100</f>
        <v>0.83287671232876703</v>
      </c>
      <c r="F306">
        <f>-B306*(Таблица1[[#This Row],[CLOSE ]]+Таблица1[[#This Row],[НКД]])*$B$1/100</f>
        <v>398708.21917808219</v>
      </c>
      <c r="G306">
        <f>SUM($B$4:B306)</f>
        <v>180</v>
      </c>
      <c r="H306" t="str">
        <f>IF((A306=Таблица1[[#This Row],[Дата купона]]),"ДА","НЕТ")</f>
        <v>НЕТ</v>
      </c>
      <c r="I306">
        <f>IF(Таблица1[[#This Row],[Выплата ДА или НЕТ]]="ДА",Таблица1[[#This Row],[Открытая позиция]]*39.89,0)</f>
        <v>0</v>
      </c>
      <c r="J306">
        <f>Таблица1[[#This Row],[Купонный доход]]+Таблица1[[#This Row],[Денежный поток]]</f>
        <v>398708.21917808219</v>
      </c>
      <c r="K306">
        <f t="shared" si="4"/>
        <v>948</v>
      </c>
      <c r="L306">
        <f>Таблица1[[#This Row],[ПОТОК]]/($N$3+1)^(Таблица1[[#This Row],[№]]/365)</f>
        <v>309997.56978428032</v>
      </c>
    </row>
    <row r="307" spans="1:12" x14ac:dyDescent="0.35">
      <c r="A307" s="1">
        <v>43972</v>
      </c>
      <c r="B307">
        <v>1120</v>
      </c>
      <c r="C307">
        <f>VLOOKUP(A307,Таблица4[[&lt;DATE&gt;]:[&lt;CLOSE&gt;]],2,FALSE)</f>
        <v>101.46</v>
      </c>
      <c r="D307" s="1">
        <f>_xlfn.MAXIFS('Table 1'!$B$4:$B$11,'Table 1'!$B$4:$B$11,_xlfn.CONCAT("&lt;=",A307))</f>
        <v>43931</v>
      </c>
      <c r="E307" s="11">
        <f>0.08*(A307-Таблица1[[#This Row],[Дата купона]])/365*100</f>
        <v>0.89863013698630134</v>
      </c>
      <c r="F307">
        <f>-B307*(Таблица1[[#This Row],[CLOSE ]]+Таблица1[[#This Row],[НКД]])*$B$1/100</f>
        <v>-1146416.6575342463</v>
      </c>
      <c r="G307">
        <f>SUM($B$4:B307)</f>
        <v>1300</v>
      </c>
      <c r="H307" t="str">
        <f>IF((A307=Таблица1[[#This Row],[Дата купона]]),"ДА","НЕТ")</f>
        <v>НЕТ</v>
      </c>
      <c r="I307">
        <f>IF(Таблица1[[#This Row],[Выплата ДА или НЕТ]]="ДА",Таблица1[[#This Row],[Открытая позиция]]*39.89,0)</f>
        <v>0</v>
      </c>
      <c r="J307">
        <f>Таблица1[[#This Row],[Купонный доход]]+Таблица1[[#This Row],[Денежный поток]]</f>
        <v>-1146416.6575342463</v>
      </c>
      <c r="K307">
        <f t="shared" si="4"/>
        <v>951</v>
      </c>
      <c r="L307">
        <f>Таблица1[[#This Row],[ПОТОК]]/($N$3+1)^(Таблица1[[#This Row],[№]]/365)</f>
        <v>-890634.90616125904</v>
      </c>
    </row>
    <row r="308" spans="1:12" x14ac:dyDescent="0.35">
      <c r="A308" s="1">
        <v>43973</v>
      </c>
      <c r="B308">
        <v>-790</v>
      </c>
      <c r="C308">
        <f>VLOOKUP(A308,Таблица4[[&lt;DATE&gt;]:[&lt;CLOSE&gt;]],2,FALSE)</f>
        <v>101.42</v>
      </c>
      <c r="D308" s="1">
        <f>_xlfn.MAXIFS('Table 1'!$B$4:$B$11,'Table 1'!$B$4:$B$11,_xlfn.CONCAT("&lt;=",A308))</f>
        <v>43931</v>
      </c>
      <c r="E308" s="11">
        <f>0.08*(A308-Таблица1[[#This Row],[Дата купона]])/365*100</f>
        <v>0.92054794520547933</v>
      </c>
      <c r="F308">
        <f>-B308*(Таблица1[[#This Row],[CLOSE ]]+Таблица1[[#This Row],[НКД]])*$B$1/100</f>
        <v>808490.32876712317</v>
      </c>
      <c r="G308">
        <f>SUM($B$4:B308)</f>
        <v>510</v>
      </c>
      <c r="H308" t="str">
        <f>IF((A308=Таблица1[[#This Row],[Дата купона]]),"ДА","НЕТ")</f>
        <v>НЕТ</v>
      </c>
      <c r="I308">
        <f>IF(Таблица1[[#This Row],[Выплата ДА или НЕТ]]="ДА",Таблица1[[#This Row],[Открытая позиция]]*39.89,0)</f>
        <v>0</v>
      </c>
      <c r="J308">
        <f>Таблица1[[#This Row],[Купонный доход]]+Таблица1[[#This Row],[Денежный поток]]</f>
        <v>808490.32876712317</v>
      </c>
      <c r="K308">
        <f t="shared" si="4"/>
        <v>952</v>
      </c>
      <c r="L308">
        <f>Таблица1[[#This Row],[ПОТОК]]/($N$3+1)^(Таблица1[[#This Row],[№]]/365)</f>
        <v>627937.99439444626</v>
      </c>
    </row>
    <row r="309" spans="1:12" x14ac:dyDescent="0.35">
      <c r="A309" s="1">
        <v>43977</v>
      </c>
      <c r="B309">
        <v>110</v>
      </c>
      <c r="C309">
        <f>VLOOKUP(A309,Таблица4[[&lt;DATE&gt;]:[&lt;CLOSE&gt;]],2,FALSE)</f>
        <v>101.45</v>
      </c>
      <c r="D309" s="1">
        <f>_xlfn.MAXIFS('Table 1'!$B$4:$B$11,'Table 1'!$B$4:$B$11,_xlfn.CONCAT("&lt;=",A309))</f>
        <v>43931</v>
      </c>
      <c r="E309" s="11">
        <f>0.08*(A309-Таблица1[[#This Row],[Дата купона]])/365*100</f>
        <v>1.0082191780821919</v>
      </c>
      <c r="F309">
        <f>-B309*(Таблица1[[#This Row],[CLOSE ]]+Таблица1[[#This Row],[НКД]])*$B$1/100</f>
        <v>-112704.0410958904</v>
      </c>
      <c r="G309">
        <f>SUM($B$4:B309)</f>
        <v>620</v>
      </c>
      <c r="H309" t="str">
        <f>IF((A309=Таблица1[[#This Row],[Дата купона]]),"ДА","НЕТ")</f>
        <v>НЕТ</v>
      </c>
      <c r="I309">
        <f>IF(Таблица1[[#This Row],[Выплата ДА или НЕТ]]="ДА",Таблица1[[#This Row],[Открытая позиция]]*39.89,0)</f>
        <v>0</v>
      </c>
      <c r="J309">
        <f>Таблица1[[#This Row],[Купонный доход]]+Таблица1[[#This Row],[Денежный поток]]</f>
        <v>-112704.0410958904</v>
      </c>
      <c r="K309">
        <f t="shared" si="4"/>
        <v>956</v>
      </c>
      <c r="L309">
        <f>Таблица1[[#This Row],[ПОТОК]]/($N$3+1)^(Таблица1[[#This Row],[№]]/365)</f>
        <v>-87442.03421226205</v>
      </c>
    </row>
    <row r="310" spans="1:12" x14ac:dyDescent="0.35">
      <c r="A310" s="1">
        <v>43983</v>
      </c>
      <c r="B310">
        <v>-280</v>
      </c>
      <c r="C310">
        <f>VLOOKUP(A310,Таблица4[[&lt;DATE&gt;]:[&lt;CLOSE&gt;]],2,FALSE)</f>
        <v>101.5</v>
      </c>
      <c r="D310" s="1">
        <f>_xlfn.MAXIFS('Table 1'!$B$4:$B$11,'Table 1'!$B$4:$B$11,_xlfn.CONCAT("&lt;=",A310))</f>
        <v>43931</v>
      </c>
      <c r="E310" s="11">
        <f>0.08*(A310-Таблица1[[#This Row],[Дата купона]])/365*100</f>
        <v>1.1397260273972603</v>
      </c>
      <c r="F310">
        <f>-B310*(Таблица1[[#This Row],[CLOSE ]]+Таблица1[[#This Row],[НКД]])*$B$1/100</f>
        <v>287391.23287671228</v>
      </c>
      <c r="G310">
        <f>SUM($B$4:B310)</f>
        <v>340</v>
      </c>
      <c r="H310" t="str">
        <f>IF((A310=Таблица1[[#This Row],[Дата купона]]),"ДА","НЕТ")</f>
        <v>НЕТ</v>
      </c>
      <c r="I310">
        <f>IF(Таблица1[[#This Row],[Выплата ДА или НЕТ]]="ДА",Таблица1[[#This Row],[Открытая позиция]]*39.89,0)</f>
        <v>0</v>
      </c>
      <c r="J310">
        <f>Таблица1[[#This Row],[Купонный доход]]+Таблица1[[#This Row],[Денежный поток]]</f>
        <v>287391.23287671228</v>
      </c>
      <c r="K310">
        <f t="shared" si="4"/>
        <v>962</v>
      </c>
      <c r="L310">
        <f>Таблица1[[#This Row],[ПОТОК]]/($N$3+1)^(Таблица1[[#This Row],[№]]/365)</f>
        <v>222619.15344139541</v>
      </c>
    </row>
    <row r="311" spans="1:12" x14ac:dyDescent="0.35">
      <c r="A311" s="1">
        <v>43985</v>
      </c>
      <c r="B311">
        <v>-70</v>
      </c>
      <c r="C311">
        <f>VLOOKUP(A311,Таблица4[[&lt;DATE&gt;]:[&lt;CLOSE&gt;]],2,FALSE)</f>
        <v>101.5</v>
      </c>
      <c r="D311" s="1">
        <f>_xlfn.MAXIFS('Table 1'!$B$4:$B$11,'Table 1'!$B$4:$B$11,_xlfn.CONCAT("&lt;=",A311))</f>
        <v>43931</v>
      </c>
      <c r="E311" s="11">
        <f>0.08*(A311-Таблица1[[#This Row],[Дата купона]])/365*100</f>
        <v>1.1835616438356167</v>
      </c>
      <c r="F311">
        <f>-B311*(Таблица1[[#This Row],[CLOSE ]]+Таблица1[[#This Row],[НКД]])*$B$1/100</f>
        <v>71878.493150684939</v>
      </c>
      <c r="G311">
        <f>SUM($B$4:B311)</f>
        <v>270</v>
      </c>
      <c r="H311" t="str">
        <f>IF((A311=Таблица1[[#This Row],[Дата купона]]),"ДА","НЕТ")</f>
        <v>НЕТ</v>
      </c>
      <c r="I311">
        <f>IF(Таблица1[[#This Row],[Выплата ДА или НЕТ]]="ДА",Таблица1[[#This Row],[Открытая позиция]]*39.89,0)</f>
        <v>0</v>
      </c>
      <c r="J311">
        <f>Таблица1[[#This Row],[Купонный доход]]+Таблица1[[#This Row],[Денежный поток]]</f>
        <v>71878.493150684939</v>
      </c>
      <c r="K311">
        <f t="shared" si="4"/>
        <v>964</v>
      </c>
      <c r="L311">
        <f>Таблица1[[#This Row],[ПОТОК]]/($N$3+1)^(Таблица1[[#This Row],[№]]/365)</f>
        <v>55649.003429289114</v>
      </c>
    </row>
    <row r="312" spans="1:12" x14ac:dyDescent="0.35">
      <c r="A312" s="1">
        <v>43987</v>
      </c>
      <c r="B312">
        <v>-170</v>
      </c>
      <c r="C312">
        <f>VLOOKUP(A312,Таблица4[[&lt;DATE&gt;]:[&lt;CLOSE&gt;]],2,FALSE)</f>
        <v>101.46</v>
      </c>
      <c r="D312" s="1">
        <f>_xlfn.MAXIFS('Table 1'!$B$4:$B$11,'Table 1'!$B$4:$B$11,_xlfn.CONCAT("&lt;=",A312))</f>
        <v>43931</v>
      </c>
      <c r="E312" s="11">
        <f>0.08*(A312-Таблица1[[#This Row],[Дата купона]])/365*100</f>
        <v>1.2273972602739727</v>
      </c>
      <c r="F312">
        <f>-B312*(Таблица1[[#This Row],[CLOSE ]]+Таблица1[[#This Row],[НКД]])*$B$1/100</f>
        <v>174568.57534246575</v>
      </c>
      <c r="G312">
        <f>SUM($B$4:B312)</f>
        <v>100</v>
      </c>
      <c r="H312" t="str">
        <f>IF((A312=Таблица1[[#This Row],[Дата купона]]),"ДА","НЕТ")</f>
        <v>НЕТ</v>
      </c>
      <c r="I312">
        <f>IF(Таблица1[[#This Row],[Выплата ДА или НЕТ]]="ДА",Таблица1[[#This Row],[Открытая позиция]]*39.89,0)</f>
        <v>0</v>
      </c>
      <c r="J312">
        <f>Таблица1[[#This Row],[Купонный доход]]+Таблица1[[#This Row],[Денежный поток]]</f>
        <v>174568.57534246575</v>
      </c>
      <c r="K312">
        <f t="shared" si="4"/>
        <v>966</v>
      </c>
      <c r="L312">
        <f>Таблица1[[#This Row],[ПОТОК]]/($N$3+1)^(Таблица1[[#This Row],[№]]/365)</f>
        <v>135080.88917853456</v>
      </c>
    </row>
    <row r="313" spans="1:12" x14ac:dyDescent="0.35">
      <c r="A313" s="1">
        <v>43993</v>
      </c>
      <c r="B313">
        <v>190</v>
      </c>
      <c r="C313">
        <f>VLOOKUP(A313,Таблица4[[&lt;DATE&gt;]:[&lt;CLOSE&gt;]],2,FALSE)</f>
        <v>101.42</v>
      </c>
      <c r="D313" s="1">
        <f>_xlfn.MAXIFS('Table 1'!$B$4:$B$11,'Table 1'!$B$4:$B$11,_xlfn.CONCAT("&lt;=",A313))</f>
        <v>43931</v>
      </c>
      <c r="E313" s="11">
        <f>0.08*(A313-Таблица1[[#This Row],[Дата купона]])/365*100</f>
        <v>1.3589041095890411</v>
      </c>
      <c r="F313">
        <f>-B313*(Таблица1[[#This Row],[CLOSE ]]+Таблица1[[#This Row],[НКД]])*$B$1/100</f>
        <v>-195279.91780821921</v>
      </c>
      <c r="G313">
        <f>SUM($B$4:B313)</f>
        <v>290</v>
      </c>
      <c r="H313" t="str">
        <f>IF((A313=Таблица1[[#This Row],[Дата купона]]),"ДА","НЕТ")</f>
        <v>НЕТ</v>
      </c>
      <c r="I313">
        <f>IF(Таблица1[[#This Row],[Выплата ДА или НЕТ]]="ДА",Таблица1[[#This Row],[Открытая позиция]]*39.89,0)</f>
        <v>0</v>
      </c>
      <c r="J313">
        <f>Таблица1[[#This Row],[Купонный доход]]+Таблица1[[#This Row],[Денежный поток]]</f>
        <v>-195279.91780821921</v>
      </c>
      <c r="K313">
        <f t="shared" si="4"/>
        <v>972</v>
      </c>
      <c r="L313">
        <f>Таблица1[[#This Row],[ПОТОК]]/($N$3+1)^(Таблица1[[#This Row],[№]]/365)</f>
        <v>-150866.7984270161</v>
      </c>
    </row>
    <row r="314" spans="1:12" x14ac:dyDescent="0.35">
      <c r="A314" s="1">
        <v>43997</v>
      </c>
      <c r="B314">
        <v>-240</v>
      </c>
      <c r="C314">
        <f>VLOOKUP(A314,Таблица4[[&lt;DATE&gt;]:[&lt;CLOSE&gt;]],2,FALSE)</f>
        <v>101.4</v>
      </c>
      <c r="D314" s="1">
        <f>_xlfn.MAXIFS('Table 1'!$B$4:$B$11,'Table 1'!$B$4:$B$11,_xlfn.CONCAT("&lt;=",A314))</f>
        <v>43931</v>
      </c>
      <c r="E314" s="11">
        <f>0.08*(A314-Таблица1[[#This Row],[Дата купона]])/365*100</f>
        <v>1.4465753424657535</v>
      </c>
      <c r="F314">
        <f>-B314*(Таблица1[[#This Row],[CLOSE ]]+Таблица1[[#This Row],[НКД]])*$B$1/100</f>
        <v>246831.78082191781</v>
      </c>
      <c r="G314">
        <f>SUM($B$4:B314)</f>
        <v>50</v>
      </c>
      <c r="H314" t="str">
        <f>IF((A314=Таблица1[[#This Row],[Дата купона]]),"ДА","НЕТ")</f>
        <v>НЕТ</v>
      </c>
      <c r="I314">
        <f>IF(Таблица1[[#This Row],[Выплата ДА или НЕТ]]="ДА",Таблица1[[#This Row],[Открытая позиция]]*39.89,0)</f>
        <v>0</v>
      </c>
      <c r="J314">
        <f>Таблица1[[#This Row],[Купонный доход]]+Таблица1[[#This Row],[Денежный поток]]</f>
        <v>246831.78082191781</v>
      </c>
      <c r="K314">
        <f t="shared" si="4"/>
        <v>976</v>
      </c>
      <c r="L314">
        <f>Таблица1[[#This Row],[ПОТОК]]/($N$3+1)^(Таблица1[[#This Row],[№]]/365)</f>
        <v>190491.67420051675</v>
      </c>
    </row>
    <row r="315" spans="1:12" x14ac:dyDescent="0.35">
      <c r="A315" s="1">
        <v>44000</v>
      </c>
      <c r="B315">
        <v>410</v>
      </c>
      <c r="C315">
        <f>VLOOKUP(A315,Таблица4[[&lt;DATE&gt;]:[&lt;CLOSE&gt;]],2,FALSE)</f>
        <v>101.46</v>
      </c>
      <c r="D315" s="1">
        <f>_xlfn.MAXIFS('Table 1'!$B$4:$B$11,'Table 1'!$B$4:$B$11,_xlfn.CONCAT("&lt;=",A315))</f>
        <v>43931</v>
      </c>
      <c r="E315" s="11">
        <f>0.08*(A315-Таблица1[[#This Row],[Дата купона]])/365*100</f>
        <v>1.5123287671232877</v>
      </c>
      <c r="F315">
        <f>-B315*(Таблица1[[#This Row],[CLOSE ]]+Таблица1[[#This Row],[НКД]])*$B$1/100</f>
        <v>-422186.54794520541</v>
      </c>
      <c r="G315">
        <f>SUM($B$4:B315)</f>
        <v>460</v>
      </c>
      <c r="H315" t="str">
        <f>IF((A315=Таблица1[[#This Row],[Дата купона]]),"ДА","НЕТ")</f>
        <v>НЕТ</v>
      </c>
      <c r="I315">
        <f>IF(Таблица1[[#This Row],[Выплата ДА или НЕТ]]="ДА",Таблица1[[#This Row],[Открытая позиция]]*39.89,0)</f>
        <v>0</v>
      </c>
      <c r="J315">
        <f>Таблица1[[#This Row],[Купонный доход]]+Таблица1[[#This Row],[Денежный поток]]</f>
        <v>-422186.54794520541</v>
      </c>
      <c r="K315">
        <f t="shared" si="4"/>
        <v>979</v>
      </c>
      <c r="L315">
        <f>Таблица1[[#This Row],[ПОТОК]]/($N$3+1)^(Таблица1[[#This Row],[№]]/365)</f>
        <v>-325561.79723786889</v>
      </c>
    </row>
    <row r="316" spans="1:12" x14ac:dyDescent="0.35">
      <c r="A316" s="1">
        <v>44001</v>
      </c>
      <c r="B316">
        <v>630</v>
      </c>
      <c r="C316">
        <f>VLOOKUP(A316,Таблица4[[&lt;DATE&gt;]:[&lt;CLOSE&gt;]],2,FALSE)</f>
        <v>101.52</v>
      </c>
      <c r="D316" s="1">
        <f>_xlfn.MAXIFS('Table 1'!$B$4:$B$11,'Table 1'!$B$4:$B$11,_xlfn.CONCAT("&lt;=",A316))</f>
        <v>43931</v>
      </c>
      <c r="E316" s="11">
        <f>0.08*(A316-Таблица1[[#This Row],[Дата купона]])/365*100</f>
        <v>1.5342465753424659</v>
      </c>
      <c r="F316">
        <f>-B316*(Таблица1[[#This Row],[CLOSE ]]+Таблица1[[#This Row],[НКД]])*$B$1/100</f>
        <v>-649241.75342465751</v>
      </c>
      <c r="G316">
        <f>SUM($B$4:B316)</f>
        <v>1090</v>
      </c>
      <c r="H316" t="str">
        <f>IF((A316=Таблица1[[#This Row],[Дата купона]]),"ДА","НЕТ")</f>
        <v>НЕТ</v>
      </c>
      <c r="I316">
        <f>IF(Таблица1[[#This Row],[Выплата ДА или НЕТ]]="ДА",Таблица1[[#This Row],[Открытая позиция]]*39.89,0)</f>
        <v>0</v>
      </c>
      <c r="J316">
        <f>Таблица1[[#This Row],[Купонный доход]]+Таблица1[[#This Row],[Денежный поток]]</f>
        <v>-649241.75342465751</v>
      </c>
      <c r="K316">
        <f t="shared" si="4"/>
        <v>980</v>
      </c>
      <c r="L316">
        <f>Таблица1[[#This Row],[ПОТОК]]/($N$3+1)^(Таблица1[[#This Row],[№]]/365)</f>
        <v>-500518.57087821909</v>
      </c>
    </row>
    <row r="317" spans="1:12" x14ac:dyDescent="0.35">
      <c r="A317" s="1">
        <v>44004</v>
      </c>
      <c r="B317">
        <v>-550</v>
      </c>
      <c r="C317">
        <f>VLOOKUP(A317,Таблица4[[&lt;DATE&gt;]:[&lt;CLOSE&gt;]],2,FALSE)</f>
        <v>101.58</v>
      </c>
      <c r="D317" s="1">
        <f>_xlfn.MAXIFS('Table 1'!$B$4:$B$11,'Table 1'!$B$4:$B$11,_xlfn.CONCAT("&lt;=",A317))</f>
        <v>43931</v>
      </c>
      <c r="E317" s="11">
        <f>0.08*(A317-Таблица1[[#This Row],[Дата купона]])/365*100</f>
        <v>1.6</v>
      </c>
      <c r="F317">
        <f>-B317*(Таблица1[[#This Row],[CLOSE ]]+Таблица1[[#This Row],[НКД]])*$B$1/100</f>
        <v>567489.99999999988</v>
      </c>
      <c r="G317">
        <f>SUM($B$4:B317)</f>
        <v>540</v>
      </c>
      <c r="H317" t="str">
        <f>IF((A317=Таблица1[[#This Row],[Дата купона]]),"ДА","НЕТ")</f>
        <v>НЕТ</v>
      </c>
      <c r="I317">
        <f>IF(Таблица1[[#This Row],[Выплата ДА или НЕТ]]="ДА",Таблица1[[#This Row],[Открытая позиция]]*39.89,0)</f>
        <v>0</v>
      </c>
      <c r="J317">
        <f>Таблица1[[#This Row],[Купонный доход]]+Таблица1[[#This Row],[Денежный поток]]</f>
        <v>567489.99999999988</v>
      </c>
      <c r="K317">
        <f t="shared" si="4"/>
        <v>983</v>
      </c>
      <c r="L317">
        <f>Таблица1[[#This Row],[ПОТОК]]/($N$3+1)^(Таблица1[[#This Row],[№]]/365)</f>
        <v>437145.57905909856</v>
      </c>
    </row>
    <row r="318" spans="1:12" x14ac:dyDescent="0.35">
      <c r="A318" s="1">
        <v>44005</v>
      </c>
      <c r="B318">
        <v>-300</v>
      </c>
      <c r="C318">
        <f>VLOOKUP(A318,Таблица4[[&lt;DATE&gt;]:[&lt;CLOSE&gt;]],2,FALSE)</f>
        <v>101.5</v>
      </c>
      <c r="D318" s="1">
        <f>_xlfn.MAXIFS('Table 1'!$B$4:$B$11,'Table 1'!$B$4:$B$11,_xlfn.CONCAT("&lt;=",A318))</f>
        <v>43931</v>
      </c>
      <c r="E318" s="11">
        <f>0.08*(A318-Таблица1[[#This Row],[Дата купона]])/365*100</f>
        <v>1.6219178082191781</v>
      </c>
      <c r="F318">
        <f>-B318*(Таблица1[[#This Row],[CLOSE ]]+Таблица1[[#This Row],[НКД]])*$B$1/100</f>
        <v>309365.75342465751</v>
      </c>
      <c r="G318">
        <f>SUM($B$4:B318)</f>
        <v>240</v>
      </c>
      <c r="H318" t="str">
        <f>IF((A318=Таблица1[[#This Row],[Дата купона]]),"ДА","НЕТ")</f>
        <v>НЕТ</v>
      </c>
      <c r="I318">
        <f>IF(Таблица1[[#This Row],[Выплата ДА или НЕТ]]="ДА",Таблица1[[#This Row],[Открытая позиция]]*39.89,0)</f>
        <v>0</v>
      </c>
      <c r="J318">
        <f>Таблица1[[#This Row],[Купонный доход]]+Таблица1[[#This Row],[Денежный поток]]</f>
        <v>309365.75342465751</v>
      </c>
      <c r="K318">
        <f t="shared" si="4"/>
        <v>984</v>
      </c>
      <c r="L318">
        <f>Таблица1[[#This Row],[ПОТОК]]/($N$3+1)^(Таблица1[[#This Row],[№]]/365)</f>
        <v>238245.56311188932</v>
      </c>
    </row>
    <row r="319" spans="1:12" x14ac:dyDescent="0.35">
      <c r="A319" s="1">
        <v>44007</v>
      </c>
      <c r="B319">
        <v>290</v>
      </c>
      <c r="C319">
        <f>VLOOKUP(A319,Таблица4[[&lt;DATE&gt;]:[&lt;CLOSE&gt;]],2,FALSE)</f>
        <v>101.53</v>
      </c>
      <c r="D319" s="1">
        <f>_xlfn.MAXIFS('Table 1'!$B$4:$B$11,'Table 1'!$B$4:$B$11,_xlfn.CONCAT("&lt;=",A319))</f>
        <v>43931</v>
      </c>
      <c r="E319" s="11">
        <f>0.08*(A319-Таблица1[[#This Row],[Дата купона]])/365*100</f>
        <v>1.6657534246575341</v>
      </c>
      <c r="F319">
        <f>-B319*(Таблица1[[#This Row],[CLOSE ]]+Таблица1[[#This Row],[НКД]])*$B$1/100</f>
        <v>-299267.68493150687</v>
      </c>
      <c r="G319">
        <f>SUM($B$4:B319)</f>
        <v>530</v>
      </c>
      <c r="H319" t="str">
        <f>IF((A319=Таблица1[[#This Row],[Дата купона]]),"ДА","НЕТ")</f>
        <v>НЕТ</v>
      </c>
      <c r="I319">
        <f>IF(Таблица1[[#This Row],[Выплата ДА или НЕТ]]="ДА",Таблица1[[#This Row],[Открытая позиция]]*39.89,0)</f>
        <v>0</v>
      </c>
      <c r="J319">
        <f>Таблица1[[#This Row],[Купонный доход]]+Таблица1[[#This Row],[Денежный поток]]</f>
        <v>-299267.68493150687</v>
      </c>
      <c r="K319">
        <f t="shared" si="4"/>
        <v>986</v>
      </c>
      <c r="L319">
        <f>Таблица1[[#This Row],[ПОТОК]]/($N$3+1)^(Таблица1[[#This Row],[№]]/365)</f>
        <v>-230346.61012968508</v>
      </c>
    </row>
    <row r="320" spans="1:12" x14ac:dyDescent="0.35">
      <c r="A320" s="1">
        <v>44008</v>
      </c>
      <c r="B320">
        <v>450</v>
      </c>
      <c r="C320">
        <f>VLOOKUP(A320,Таблица4[[&lt;DATE&gt;]:[&lt;CLOSE&gt;]],2,FALSE)</f>
        <v>101.53</v>
      </c>
      <c r="D320" s="1">
        <f>_xlfn.MAXIFS('Table 1'!$B$4:$B$11,'Table 1'!$B$4:$B$11,_xlfn.CONCAT("&lt;=",A320))</f>
        <v>43931</v>
      </c>
      <c r="E320" s="11">
        <f>0.08*(A320-Таблица1[[#This Row],[Дата купона]])/365*100</f>
        <v>1.6876712328767123</v>
      </c>
      <c r="F320">
        <f>-B320*(Таблица1[[#This Row],[CLOSE ]]+Таблица1[[#This Row],[НКД]])*$B$1/100</f>
        <v>-464479.52054794523</v>
      </c>
      <c r="G320">
        <f>SUM($B$4:B320)</f>
        <v>980</v>
      </c>
      <c r="H320" t="str">
        <f>IF((A320=Таблица1[[#This Row],[Дата купона]]),"ДА","НЕТ")</f>
        <v>НЕТ</v>
      </c>
      <c r="I320">
        <f>IF(Таблица1[[#This Row],[Выплата ДА или НЕТ]]="ДА",Таблица1[[#This Row],[Открытая позиция]]*39.89,0)</f>
        <v>0</v>
      </c>
      <c r="J320">
        <f>Таблица1[[#This Row],[Купонный доход]]+Таблица1[[#This Row],[Денежный поток]]</f>
        <v>-464479.52054794523</v>
      </c>
      <c r="K320">
        <f t="shared" si="4"/>
        <v>987</v>
      </c>
      <c r="L320">
        <f>Таблица1[[#This Row],[ПОТОК]]/($N$3+1)^(Таблица1[[#This Row],[№]]/365)</f>
        <v>-357415.41512573574</v>
      </c>
    </row>
    <row r="321" spans="1:12" x14ac:dyDescent="0.35">
      <c r="A321" s="1">
        <v>44011</v>
      </c>
      <c r="B321">
        <v>-410</v>
      </c>
      <c r="C321">
        <f>VLOOKUP(A321,Таблица4[[&lt;DATE&gt;]:[&lt;CLOSE&gt;]],2,FALSE)</f>
        <v>101.47</v>
      </c>
      <c r="D321" s="1">
        <f>_xlfn.MAXIFS('Table 1'!$B$4:$B$11,'Table 1'!$B$4:$B$11,_xlfn.CONCAT("&lt;=",A321))</f>
        <v>43931</v>
      </c>
      <c r="E321" s="11">
        <f>0.08*(A321-Таблица1[[#This Row],[Дата купона]])/365*100</f>
        <v>1.7534246575342467</v>
      </c>
      <c r="F321">
        <f>-B321*(Таблица1[[#This Row],[CLOSE ]]+Таблица1[[#This Row],[НКД]])*$B$1/100</f>
        <v>423216.04109589045</v>
      </c>
      <c r="G321">
        <f>SUM($B$4:B321)</f>
        <v>570</v>
      </c>
      <c r="H321" t="str">
        <f>IF((A321=Таблица1[[#This Row],[Дата купона]]),"ДА","НЕТ")</f>
        <v>НЕТ</v>
      </c>
      <c r="I321">
        <f>IF(Таблица1[[#This Row],[Выплата ДА или НЕТ]]="ДА",Таблица1[[#This Row],[Открытая позиция]]*39.89,0)</f>
        <v>0</v>
      </c>
      <c r="J321">
        <f>Таблица1[[#This Row],[Купонный доход]]+Таблица1[[#This Row],[Денежный поток]]</f>
        <v>423216.04109589045</v>
      </c>
      <c r="K321">
        <f t="shared" si="4"/>
        <v>990</v>
      </c>
      <c r="L321">
        <f>Таблица1[[#This Row],[ПОТОК]]/($N$3+1)^(Таблица1[[#This Row],[№]]/365)</f>
        <v>325404.04958065436</v>
      </c>
    </row>
    <row r="322" spans="1:12" x14ac:dyDescent="0.35">
      <c r="A322" s="1">
        <v>44012</v>
      </c>
      <c r="B322">
        <v>350</v>
      </c>
      <c r="C322">
        <f>VLOOKUP(A322,Таблица4[[&lt;DATE&gt;]:[&lt;CLOSE&gt;]],2,FALSE)</f>
        <v>101.43</v>
      </c>
      <c r="D322" s="1">
        <f>_xlfn.MAXIFS('Table 1'!$B$4:$B$11,'Table 1'!$B$4:$B$11,_xlfn.CONCAT("&lt;=",A322))</f>
        <v>43931</v>
      </c>
      <c r="E322" s="11">
        <f>0.08*(A322-Таблица1[[#This Row],[Дата купона]])/365*100</f>
        <v>1.7753424657534247</v>
      </c>
      <c r="F322">
        <f>-B322*(Таблица1[[#This Row],[CLOSE ]]+Таблица1[[#This Row],[НКД]])*$B$1/100</f>
        <v>-361218.69863013702</v>
      </c>
      <c r="G322">
        <f>SUM($B$4:B322)</f>
        <v>920</v>
      </c>
      <c r="H322" t="str">
        <f>IF((A322=Таблица1[[#This Row],[Дата купона]]),"ДА","НЕТ")</f>
        <v>НЕТ</v>
      </c>
      <c r="I322">
        <f>IF(Таблица1[[#This Row],[Выплата ДА или НЕТ]]="ДА",Таблица1[[#This Row],[Открытая позиция]]*39.89,0)</f>
        <v>0</v>
      </c>
      <c r="J322">
        <f>Таблица1[[#This Row],[Купонный доход]]+Таблица1[[#This Row],[Денежный поток]]</f>
        <v>-361218.69863013702</v>
      </c>
      <c r="K322">
        <f t="shared" si="4"/>
        <v>991</v>
      </c>
      <c r="L322">
        <f>Таблица1[[#This Row],[ПОТОК]]/($N$3+1)^(Таблица1[[#This Row],[№]]/365)</f>
        <v>-277661.56332865509</v>
      </c>
    </row>
    <row r="323" spans="1:12" x14ac:dyDescent="0.35">
      <c r="A323" s="1">
        <v>44015</v>
      </c>
      <c r="B323">
        <v>570</v>
      </c>
      <c r="C323">
        <f>VLOOKUP(A323,Таблица4[[&lt;DATE&gt;]:[&lt;CLOSE&gt;]],2,FALSE)</f>
        <v>101.38</v>
      </c>
      <c r="D323" s="1">
        <f>_xlfn.MAXIFS('Table 1'!$B$4:$B$11,'Table 1'!$B$4:$B$11,_xlfn.CONCAT("&lt;=",A323))</f>
        <v>43931</v>
      </c>
      <c r="E323" s="11">
        <f>0.08*(A323-Таблица1[[#This Row],[Дата купона]])/365*100</f>
        <v>1.8410958904109587</v>
      </c>
      <c r="F323">
        <f>-B323*(Таблица1[[#This Row],[CLOSE ]]+Таблица1[[#This Row],[НКД]])*$B$1/100</f>
        <v>-588360.24657534237</v>
      </c>
      <c r="G323">
        <f>SUM($B$4:B323)</f>
        <v>1490</v>
      </c>
      <c r="H323" t="str">
        <f>IF((A323=Таблица1[[#This Row],[Дата купона]]),"ДА","НЕТ")</f>
        <v>НЕТ</v>
      </c>
      <c r="I323">
        <f>IF(Таблица1[[#This Row],[Выплата ДА или НЕТ]]="ДА",Таблица1[[#This Row],[Открытая позиция]]*39.89,0)</f>
        <v>0</v>
      </c>
      <c r="J323">
        <f>Таблица1[[#This Row],[Купонный доход]]+Таблица1[[#This Row],[Денежный поток]]</f>
        <v>-588360.24657534237</v>
      </c>
      <c r="K323">
        <f t="shared" si="4"/>
        <v>994</v>
      </c>
      <c r="L323">
        <f>Таблица1[[#This Row],[ПОТОК]]/($N$3+1)^(Таблица1[[#This Row],[№]]/365)</f>
        <v>-451900.67074376484</v>
      </c>
    </row>
    <row r="324" spans="1:12" x14ac:dyDescent="0.35">
      <c r="A324" s="1">
        <v>44018</v>
      </c>
      <c r="B324">
        <v>340</v>
      </c>
      <c r="C324">
        <f>VLOOKUP(A324,Таблица4[[&lt;DATE&gt;]:[&lt;CLOSE&gt;]],2,FALSE)</f>
        <v>101.37</v>
      </c>
      <c r="D324" s="1">
        <f>_xlfn.MAXIFS('Table 1'!$B$4:$B$11,'Table 1'!$B$4:$B$11,_xlfn.CONCAT("&lt;=",A324))</f>
        <v>43931</v>
      </c>
      <c r="E324" s="11">
        <f>0.08*(A324-Таблица1[[#This Row],[Дата купона]])/365*100</f>
        <v>1.9068493150684933</v>
      </c>
      <c r="F324">
        <f>-B324*(Таблица1[[#This Row],[CLOSE ]]+Таблица1[[#This Row],[НКД]])*$B$1/100</f>
        <v>-351141.28767123289</v>
      </c>
      <c r="G324">
        <f>SUM($B$4:B324)</f>
        <v>1830</v>
      </c>
      <c r="H324" t="str">
        <f>IF((A324=Таблица1[[#This Row],[Дата купона]]),"ДА","НЕТ")</f>
        <v>НЕТ</v>
      </c>
      <c r="I324">
        <f>IF(Таблица1[[#This Row],[Выплата ДА или НЕТ]]="ДА",Таблица1[[#This Row],[Открытая позиция]]*39.89,0)</f>
        <v>0</v>
      </c>
      <c r="J324">
        <f>Таблица1[[#This Row],[Купонный доход]]+Таблица1[[#This Row],[Денежный поток]]</f>
        <v>-351141.28767123289</v>
      </c>
      <c r="K324">
        <f t="shared" si="4"/>
        <v>997</v>
      </c>
      <c r="L324">
        <f>Таблица1[[#This Row],[ПОТОК]]/($N$3+1)^(Таблица1[[#This Row],[№]]/365)</f>
        <v>-269485.67584217136</v>
      </c>
    </row>
    <row r="325" spans="1:12" x14ac:dyDescent="0.35">
      <c r="A325" s="1">
        <v>44019</v>
      </c>
      <c r="B325">
        <v>-570</v>
      </c>
      <c r="C325">
        <f>VLOOKUP(A325,Таблица4[[&lt;DATE&gt;]:[&lt;CLOSE&gt;]],2,FALSE)</f>
        <v>101.38</v>
      </c>
      <c r="D325" s="1">
        <f>_xlfn.MAXIFS('Table 1'!$B$4:$B$11,'Table 1'!$B$4:$B$11,_xlfn.CONCAT("&lt;=",A325))</f>
        <v>43931</v>
      </c>
      <c r="E325" s="11">
        <f>0.08*(A325-Таблица1[[#This Row],[Дата купона]])/365*100</f>
        <v>1.9287671232876713</v>
      </c>
      <c r="F325">
        <f>-B325*(Таблица1[[#This Row],[CLOSE ]]+Таблица1[[#This Row],[НКД]])*$B$1/100</f>
        <v>588859.9726027397</v>
      </c>
      <c r="G325">
        <f>SUM($B$4:B325)</f>
        <v>1260</v>
      </c>
      <c r="H325" t="str">
        <f>IF((A325=Таблица1[[#This Row],[Дата купона]]),"ДА","НЕТ")</f>
        <v>НЕТ</v>
      </c>
      <c r="I325">
        <f>IF(Таблица1[[#This Row],[Выплата ДА или НЕТ]]="ДА",Таблица1[[#This Row],[Открытая позиция]]*39.89,0)</f>
        <v>0</v>
      </c>
      <c r="J325">
        <f>Таблица1[[#This Row],[Купонный доход]]+Таблица1[[#This Row],[Денежный поток]]</f>
        <v>588859.9726027397</v>
      </c>
      <c r="K325">
        <f t="shared" ref="K325:K353" si="5">A325-$A$4</f>
        <v>998</v>
      </c>
      <c r="L325">
        <f>Таблица1[[#This Row],[ПОТОК]]/($N$3+1)^(Таблица1[[#This Row],[№]]/365)</f>
        <v>451804.4776385182</v>
      </c>
    </row>
    <row r="326" spans="1:12" x14ac:dyDescent="0.35">
      <c r="A326" s="1">
        <v>44022</v>
      </c>
      <c r="B326">
        <v>-500</v>
      </c>
      <c r="C326">
        <f>VLOOKUP(A326,Таблица4[[&lt;DATE&gt;]:[&lt;CLOSE&gt;]],2,FALSE)</f>
        <v>101.35</v>
      </c>
      <c r="D326" s="1">
        <f>_xlfn.MAXIFS('Table 1'!$B$4:$B$11,'Table 1'!$B$4:$B$11,_xlfn.CONCAT("&lt;=",A326))</f>
        <v>43931</v>
      </c>
      <c r="E326" s="11">
        <f>0.08*(A326-Таблица1[[#This Row],[Дата купона]])/365*100</f>
        <v>1.9945205479452055</v>
      </c>
      <c r="F326">
        <f>-B326*(Таблица1[[#This Row],[CLOSE ]]+Таблица1[[#This Row],[НКД]])*$B$1/100</f>
        <v>516722.60273972602</v>
      </c>
      <c r="G326">
        <f>SUM($B$4:B326)</f>
        <v>760</v>
      </c>
      <c r="H326" t="str">
        <f>IF((A326=Таблица1[[#This Row],[Дата купона]]),"ДА","НЕТ")</f>
        <v>НЕТ</v>
      </c>
      <c r="I326">
        <f>IF(Таблица1[[#This Row],[Выплата ДА или НЕТ]]="ДА",Таблица1[[#This Row],[Открытая позиция]]*39.89,0)</f>
        <v>0</v>
      </c>
      <c r="J326">
        <f>Таблица1[[#This Row],[Купонный доход]]+Таблица1[[#This Row],[Денежный поток]]</f>
        <v>516722.60273972602</v>
      </c>
      <c r="K326">
        <f t="shared" si="5"/>
        <v>1001</v>
      </c>
      <c r="L326">
        <f>Таблица1[[#This Row],[ПОТОК]]/($N$3+1)^(Таблица1[[#This Row],[№]]/365)</f>
        <v>396141.26046936482</v>
      </c>
    </row>
    <row r="327" spans="1:12" x14ac:dyDescent="0.35">
      <c r="A327" s="1">
        <v>44025</v>
      </c>
      <c r="B327">
        <v>-540</v>
      </c>
      <c r="C327">
        <f>VLOOKUP(A327,Таблица4[[&lt;DATE&gt;]:[&lt;CLOSE&gt;]],2,FALSE)</f>
        <v>101.24</v>
      </c>
      <c r="D327" s="1">
        <f>_xlfn.MAXIFS('Table 1'!$B$4:$B$11,'Table 1'!$B$4:$B$11,_xlfn.CONCAT("&lt;=",A327))</f>
        <v>43931</v>
      </c>
      <c r="E327" s="11">
        <f>0.08*(A327-Таблица1[[#This Row],[Дата купона]])/365*100</f>
        <v>2.0602739726027401</v>
      </c>
      <c r="F327">
        <f>-B327*(Таблица1[[#This Row],[CLOSE ]]+Таблица1[[#This Row],[НКД]])*$B$1/100</f>
        <v>557821.47945205483</v>
      </c>
      <c r="G327">
        <f>SUM($B$4:B327)</f>
        <v>220</v>
      </c>
      <c r="H327" t="str">
        <f>IF((A327=Таблица1[[#This Row],[Дата купона]]),"ДА","НЕТ")</f>
        <v>НЕТ</v>
      </c>
      <c r="I327">
        <f>IF(Таблица1[[#This Row],[Выплата ДА или НЕТ]]="ДА",Таблица1[[#This Row],[Открытая позиция]]*39.89,0)</f>
        <v>0</v>
      </c>
      <c r="J327">
        <f>Таблица1[[#This Row],[Купонный доход]]+Таблица1[[#This Row],[Денежный поток]]</f>
        <v>557821.47945205483</v>
      </c>
      <c r="K327">
        <f t="shared" si="5"/>
        <v>1004</v>
      </c>
      <c r="L327">
        <f>Таблица1[[#This Row],[ПОТОК]]/($N$3+1)^(Таблица1[[#This Row],[№]]/365)</f>
        <v>427308.93791355251</v>
      </c>
    </row>
    <row r="328" spans="1:12" x14ac:dyDescent="0.35">
      <c r="A328" s="1">
        <v>44027</v>
      </c>
      <c r="B328">
        <v>410</v>
      </c>
      <c r="C328">
        <f>VLOOKUP(A328,Таблица4[[&lt;DATE&gt;]:[&lt;CLOSE&gt;]],2,FALSE)</f>
        <v>101.25</v>
      </c>
      <c r="D328" s="1">
        <f>_xlfn.MAXIFS('Table 1'!$B$4:$B$11,'Table 1'!$B$4:$B$11,_xlfn.CONCAT("&lt;=",A328))</f>
        <v>43931</v>
      </c>
      <c r="E328" s="11">
        <f>0.08*(A328-Таблица1[[#This Row],[Дата купона]])/365*100</f>
        <v>2.1041095890410961</v>
      </c>
      <c r="F328">
        <f>-B328*(Таблица1[[#This Row],[CLOSE ]]+Таблица1[[#This Row],[НКД]])*$B$1/100</f>
        <v>-423751.84931506857</v>
      </c>
      <c r="G328">
        <f>SUM($B$4:B328)</f>
        <v>630</v>
      </c>
      <c r="H328" t="str">
        <f>IF((A328=Таблица1[[#This Row],[Дата купона]]),"ДА","НЕТ")</f>
        <v>НЕТ</v>
      </c>
      <c r="I328">
        <f>IF(Таблица1[[#This Row],[Выплата ДА или НЕТ]]="ДА",Таблица1[[#This Row],[Открытая позиция]]*39.89,0)</f>
        <v>0</v>
      </c>
      <c r="J328">
        <f>Таблица1[[#This Row],[Купонный доход]]+Таблица1[[#This Row],[Денежный поток]]</f>
        <v>-423751.84931506857</v>
      </c>
      <c r="K328">
        <f t="shared" si="5"/>
        <v>1006</v>
      </c>
      <c r="L328">
        <f>Таблица1[[#This Row],[ПОТОК]]/($N$3+1)^(Таблица1[[#This Row],[№]]/365)</f>
        <v>-324435.04962974676</v>
      </c>
    </row>
    <row r="329" spans="1:12" x14ac:dyDescent="0.35">
      <c r="A329" s="1">
        <v>44032</v>
      </c>
      <c r="B329">
        <v>200</v>
      </c>
      <c r="C329">
        <f>VLOOKUP(A329,Таблица4[[&lt;DATE&gt;]:[&lt;CLOSE&gt;]],2,FALSE)</f>
        <v>101.3</v>
      </c>
      <c r="D329" s="1">
        <f>_xlfn.MAXIFS('Table 1'!$B$4:$B$11,'Table 1'!$B$4:$B$11,_xlfn.CONCAT("&lt;=",A329))</f>
        <v>43931</v>
      </c>
      <c r="E329" s="11">
        <f>0.08*(A329-Таблица1[[#This Row],[Дата купона]])/365*100</f>
        <v>2.2136986301369865</v>
      </c>
      <c r="F329">
        <f>-B329*(Таблица1[[#This Row],[CLOSE ]]+Таблица1[[#This Row],[НКД]])*$B$1/100</f>
        <v>-207027.39726027395</v>
      </c>
      <c r="G329">
        <f>SUM($B$4:B329)</f>
        <v>830</v>
      </c>
      <c r="H329" t="str">
        <f>IF((A329=Таблица1[[#This Row],[Дата купона]]),"ДА","НЕТ")</f>
        <v>НЕТ</v>
      </c>
      <c r="I329">
        <f>IF(Таблица1[[#This Row],[Выплата ДА или НЕТ]]="ДА",Таблица1[[#This Row],[Открытая позиция]]*39.89,0)</f>
        <v>0</v>
      </c>
      <c r="J329">
        <f>Таблица1[[#This Row],[Купонный доход]]+Таблица1[[#This Row],[Денежный поток]]</f>
        <v>-207027.39726027395</v>
      </c>
      <c r="K329">
        <f t="shared" si="5"/>
        <v>1011</v>
      </c>
      <c r="L329">
        <f>Таблица1[[#This Row],[ПОТОК]]/($N$3+1)^(Таблица1[[#This Row],[№]]/365)</f>
        <v>-158295.11815962463</v>
      </c>
    </row>
    <row r="330" spans="1:12" x14ac:dyDescent="0.35">
      <c r="A330" s="1">
        <v>44043</v>
      </c>
      <c r="B330">
        <v>-180</v>
      </c>
      <c r="C330">
        <f>VLOOKUP(A330,Таблица4[[&lt;DATE&gt;]:[&lt;CLOSE&gt;]],2,FALSE)</f>
        <v>101.15</v>
      </c>
      <c r="D330" s="1">
        <f>_xlfn.MAXIFS('Table 1'!$B$4:$B$11,'Table 1'!$B$4:$B$11,_xlfn.CONCAT("&lt;=",A330))</f>
        <v>43931</v>
      </c>
      <c r="E330" s="11">
        <f>0.08*(A330-Таблица1[[#This Row],[Дата купона]])/365*100</f>
        <v>2.4547945205479453</v>
      </c>
      <c r="F330">
        <f>-B330*(Таблица1[[#This Row],[CLOSE ]]+Таблица1[[#This Row],[НКД]])*$B$1/100</f>
        <v>186488.63013698635</v>
      </c>
      <c r="G330">
        <f>SUM($B$4:B330)</f>
        <v>650</v>
      </c>
      <c r="H330" t="str">
        <f>IF((A330=Таблица1[[#This Row],[Дата купона]]),"ДА","НЕТ")</f>
        <v>НЕТ</v>
      </c>
      <c r="I330">
        <f>IF(Таблица1[[#This Row],[Выплата ДА или НЕТ]]="ДА",Таблица1[[#This Row],[Открытая позиция]]*39.89,0)</f>
        <v>0</v>
      </c>
      <c r="J330">
        <f>Таблица1[[#This Row],[Купонный доход]]+Таблица1[[#This Row],[Денежный поток]]</f>
        <v>186488.63013698635</v>
      </c>
      <c r="K330">
        <f t="shared" si="5"/>
        <v>1022</v>
      </c>
      <c r="L330">
        <f>Таблица1[[#This Row],[ПОТОК]]/($N$3+1)^(Таблица1[[#This Row],[№]]/365)</f>
        <v>142175.19906914889</v>
      </c>
    </row>
    <row r="331" spans="1:12" x14ac:dyDescent="0.35">
      <c r="A331" s="1">
        <v>44053</v>
      </c>
      <c r="B331">
        <v>100</v>
      </c>
      <c r="C331">
        <f>VLOOKUP(A331,Таблица4[[&lt;DATE&gt;]:[&lt;CLOSE&gt;]],2,FALSE)</f>
        <v>101.13</v>
      </c>
      <c r="D331" s="1">
        <f>_xlfn.MAXIFS('Table 1'!$B$4:$B$11,'Table 1'!$B$4:$B$11,_xlfn.CONCAT("&lt;=",A331))</f>
        <v>43931</v>
      </c>
      <c r="E331" s="11">
        <f>0.08*(A331-Таблица1[[#This Row],[Дата купона]])/365*100</f>
        <v>2.6739726027397261</v>
      </c>
      <c r="F331">
        <f>-B331*(Таблица1[[#This Row],[CLOSE ]]+Таблица1[[#This Row],[НКД]])*$B$1/100</f>
        <v>-103803.97260273973</v>
      </c>
      <c r="G331">
        <f>SUM($B$4:B331)</f>
        <v>750</v>
      </c>
      <c r="H331" t="str">
        <f>IF((A331=Таблица1[[#This Row],[Дата купона]]),"ДА","НЕТ")</f>
        <v>НЕТ</v>
      </c>
      <c r="I331">
        <f>IF(Таблица1[[#This Row],[Выплата ДА или НЕТ]]="ДА",Таблица1[[#This Row],[Открытая позиция]]*39.89,0)</f>
        <v>0</v>
      </c>
      <c r="J331">
        <f>Таблица1[[#This Row],[Купонный доход]]+Таблица1[[#This Row],[Денежный поток]]</f>
        <v>-103803.97260273973</v>
      </c>
      <c r="K331">
        <f t="shared" si="5"/>
        <v>1032</v>
      </c>
      <c r="L331">
        <f>Таблица1[[#This Row],[ПОТОК]]/($N$3+1)^(Таблица1[[#This Row],[№]]/365)</f>
        <v>-78928.261988584316</v>
      </c>
    </row>
    <row r="332" spans="1:12" x14ac:dyDescent="0.35">
      <c r="A332" s="1">
        <v>44054</v>
      </c>
      <c r="B332">
        <v>-390</v>
      </c>
      <c r="C332">
        <f>VLOOKUP(A332,Таблица4[[&lt;DATE&gt;]:[&lt;CLOSE&gt;]],2,FALSE)</f>
        <v>101.12</v>
      </c>
      <c r="D332" s="1">
        <f>_xlfn.MAXIFS('Table 1'!$B$4:$B$11,'Table 1'!$B$4:$B$11,_xlfn.CONCAT("&lt;=",A332))</f>
        <v>43931</v>
      </c>
      <c r="E332" s="11">
        <f>0.08*(A332-Таблица1[[#This Row],[Дата купона]])/365*100</f>
        <v>2.6958904109589041</v>
      </c>
      <c r="F332">
        <f>-B332*(Таблица1[[#This Row],[CLOSE ]]+Таблица1[[#This Row],[НКД]])*$B$1/100</f>
        <v>404881.97260273976</v>
      </c>
      <c r="G332">
        <f>SUM($B$4:B332)</f>
        <v>360</v>
      </c>
      <c r="H332" t="str">
        <f>IF((A332=Таблица1[[#This Row],[Дата купона]]),"ДА","НЕТ")</f>
        <v>НЕТ</v>
      </c>
      <c r="I332">
        <f>IF(Таблица1[[#This Row],[Выплата ДА или НЕТ]]="ДА",Таблица1[[#This Row],[Открытая позиция]]*39.89,0)</f>
        <v>0</v>
      </c>
      <c r="J332">
        <f>Таблица1[[#This Row],[Купонный доход]]+Таблица1[[#This Row],[Денежный поток]]</f>
        <v>404881.97260273976</v>
      </c>
      <c r="K332">
        <f t="shared" si="5"/>
        <v>1033</v>
      </c>
      <c r="L332">
        <f>Таблица1[[#This Row],[ПОТОК]]/($N$3+1)^(Таблица1[[#This Row],[№]]/365)</f>
        <v>307773.84729403246</v>
      </c>
    </row>
    <row r="333" spans="1:12" x14ac:dyDescent="0.35">
      <c r="A333" s="1">
        <v>44056</v>
      </c>
      <c r="B333">
        <v>-350</v>
      </c>
      <c r="C333">
        <f>VLOOKUP(A333,Таблица4[[&lt;DATE&gt;]:[&lt;CLOSE&gt;]],2,FALSE)</f>
        <v>101.13</v>
      </c>
      <c r="D333" s="1">
        <f>_xlfn.MAXIFS('Table 1'!$B$4:$B$11,'Table 1'!$B$4:$B$11,_xlfn.CONCAT("&lt;=",A333))</f>
        <v>43931</v>
      </c>
      <c r="E333" s="11">
        <f>0.08*(A333-Таблица1[[#This Row],[Дата купона]])/365*100</f>
        <v>2.7397260273972601</v>
      </c>
      <c r="F333">
        <f>-B333*(Таблица1[[#This Row],[CLOSE ]]+Таблица1[[#This Row],[НКД]])*$B$1/100</f>
        <v>363544.04109589034</v>
      </c>
      <c r="G333">
        <f>SUM($B$4:B333)</f>
        <v>10</v>
      </c>
      <c r="H333" t="str">
        <f>IF((A333=Таблица1[[#This Row],[Дата купона]]),"ДА","НЕТ")</f>
        <v>НЕТ</v>
      </c>
      <c r="I333">
        <f>IF(Таблица1[[#This Row],[Выплата ДА или НЕТ]]="ДА",Таблица1[[#This Row],[Открытая позиция]]*39.89,0)</f>
        <v>0</v>
      </c>
      <c r="J333">
        <f>Таблица1[[#This Row],[Купонный доход]]+Таблица1[[#This Row],[Денежный поток]]</f>
        <v>363544.04109589034</v>
      </c>
      <c r="K333">
        <f t="shared" si="5"/>
        <v>1035</v>
      </c>
      <c r="L333">
        <f>Таблица1[[#This Row],[ПОТОК]]/($N$3+1)^(Таблица1[[#This Row],[№]]/365)</f>
        <v>276203.84464757534</v>
      </c>
    </row>
    <row r="334" spans="1:12" x14ac:dyDescent="0.35">
      <c r="A334" s="1">
        <v>44057</v>
      </c>
      <c r="B334">
        <v>170</v>
      </c>
      <c r="C334">
        <f>VLOOKUP(A334,Таблица4[[&lt;DATE&gt;]:[&lt;CLOSE&gt;]],2,FALSE)</f>
        <v>101.12</v>
      </c>
      <c r="D334" s="1">
        <f>_xlfn.MAXIFS('Table 1'!$B$4:$B$11,'Table 1'!$B$4:$B$11,_xlfn.CONCAT("&lt;=",A334))</f>
        <v>43931</v>
      </c>
      <c r="E334" s="11">
        <f>0.08*(A334-Таблица1[[#This Row],[Дата купона]])/365*100</f>
        <v>2.7616438356164381</v>
      </c>
      <c r="F334">
        <f>-B334*(Таблица1[[#This Row],[CLOSE ]]+Таблица1[[#This Row],[НКД]])*$B$1/100</f>
        <v>-176598.79452054796</v>
      </c>
      <c r="G334">
        <f>SUM($B$4:B334)</f>
        <v>180</v>
      </c>
      <c r="H334" t="str">
        <f>IF((A334=Таблица1[[#This Row],[Дата купона]]),"ДА","НЕТ")</f>
        <v>НЕТ</v>
      </c>
      <c r="I334">
        <f>IF(Таблица1[[#This Row],[Выплата ДА или НЕТ]]="ДА",Таблица1[[#This Row],[Открытая позиция]]*39.89,0)</f>
        <v>0</v>
      </c>
      <c r="J334">
        <f>Таблица1[[#This Row],[Купонный доход]]+Таблица1[[#This Row],[Денежный поток]]</f>
        <v>-176598.79452054796</v>
      </c>
      <c r="K334">
        <f t="shared" si="5"/>
        <v>1036</v>
      </c>
      <c r="L334">
        <f>Таблица1[[#This Row],[ПОТОК]]/($N$3+1)^(Таблица1[[#This Row],[№]]/365)</f>
        <v>-134135.93215605526</v>
      </c>
    </row>
    <row r="335" spans="1:12" x14ac:dyDescent="0.35">
      <c r="A335" s="1">
        <v>44060</v>
      </c>
      <c r="B335">
        <v>260</v>
      </c>
      <c r="C335">
        <f>VLOOKUP(A335,Таблица4[[&lt;DATE&gt;]:[&lt;CLOSE&gt;]],2,FALSE)</f>
        <v>101.01</v>
      </c>
      <c r="D335" s="1">
        <f>_xlfn.MAXIFS('Table 1'!$B$4:$B$11,'Table 1'!$B$4:$B$11,_xlfn.CONCAT("&lt;=",A335))</f>
        <v>43931</v>
      </c>
      <c r="E335" s="11">
        <f>0.08*(A335-Таблица1[[#This Row],[Дата купона]])/365*100</f>
        <v>2.8273972602739725</v>
      </c>
      <c r="F335">
        <f>-B335*(Таблица1[[#This Row],[CLOSE ]]+Таблица1[[#This Row],[НКД]])*$B$1/100</f>
        <v>-269977.23287671234</v>
      </c>
      <c r="G335">
        <f>SUM($B$4:B335)</f>
        <v>440</v>
      </c>
      <c r="H335" t="str">
        <f>IF((A335=Таблица1[[#This Row],[Дата купона]]),"ДА","НЕТ")</f>
        <v>НЕТ</v>
      </c>
      <c r="I335">
        <f>IF(Таблица1[[#This Row],[Выплата ДА или НЕТ]]="ДА",Таблица1[[#This Row],[Открытая позиция]]*39.89,0)</f>
        <v>0</v>
      </c>
      <c r="J335">
        <f>Таблица1[[#This Row],[Купонный доход]]+Таблица1[[#This Row],[Денежный поток]]</f>
        <v>-269977.23287671234</v>
      </c>
      <c r="K335">
        <f t="shared" si="5"/>
        <v>1039</v>
      </c>
      <c r="L335">
        <f>Таблица1[[#This Row],[ПОТОК]]/($N$3+1)^(Таблица1[[#This Row],[№]]/365)</f>
        <v>-204898.44496634603</v>
      </c>
    </row>
    <row r="336" spans="1:12" x14ac:dyDescent="0.35">
      <c r="A336" s="1">
        <v>44064</v>
      </c>
      <c r="B336">
        <v>170</v>
      </c>
      <c r="C336">
        <f>VLOOKUP(A336,Таблица4[[&lt;DATE&gt;]:[&lt;CLOSE&gt;]],2,FALSE)</f>
        <v>101.03</v>
      </c>
      <c r="D336" s="1">
        <f>_xlfn.MAXIFS('Table 1'!$B$4:$B$11,'Table 1'!$B$4:$B$11,_xlfn.CONCAT("&lt;=",A336))</f>
        <v>43931</v>
      </c>
      <c r="E336" s="11">
        <f>0.08*(A336-Таблица1[[#This Row],[Дата купона]])/365*100</f>
        <v>2.9150684931506849</v>
      </c>
      <c r="F336">
        <f>-B336*(Таблица1[[#This Row],[CLOSE ]]+Таблица1[[#This Row],[НКД]])*$B$1/100</f>
        <v>-176706.6164383562</v>
      </c>
      <c r="G336">
        <f>SUM($B$4:B336)</f>
        <v>610</v>
      </c>
      <c r="H336" t="str">
        <f>IF((A336=Таблица1[[#This Row],[Дата купона]]),"ДА","НЕТ")</f>
        <v>НЕТ</v>
      </c>
      <c r="I336">
        <f>IF(Таблица1[[#This Row],[Выплата ДА или НЕТ]]="ДА",Таблица1[[#This Row],[Открытая позиция]]*39.89,0)</f>
        <v>0</v>
      </c>
      <c r="J336">
        <f>Таблица1[[#This Row],[Купонный доход]]+Таблица1[[#This Row],[Денежный поток]]</f>
        <v>-176706.6164383562</v>
      </c>
      <c r="K336">
        <f t="shared" si="5"/>
        <v>1043</v>
      </c>
      <c r="L336">
        <f>Таблица1[[#This Row],[ПОТОК]]/($N$3+1)^(Таблица1[[#This Row],[№]]/365)</f>
        <v>-133968.64458638403</v>
      </c>
    </row>
    <row r="337" spans="1:12" x14ac:dyDescent="0.35">
      <c r="A337" s="1">
        <v>44069</v>
      </c>
      <c r="B337">
        <v>-500</v>
      </c>
      <c r="C337">
        <f>VLOOKUP(A337,Таблица4[[&lt;DATE&gt;]:[&lt;CLOSE&gt;]],2,FALSE)</f>
        <v>100.91</v>
      </c>
      <c r="D337" s="1">
        <f>_xlfn.MAXIFS('Table 1'!$B$4:$B$11,'Table 1'!$B$4:$B$11,_xlfn.CONCAT("&lt;=",A337))</f>
        <v>43931</v>
      </c>
      <c r="E337" s="11">
        <f>0.08*(A337-Таблица1[[#This Row],[Дата купона]])/365*100</f>
        <v>3.0246575342465754</v>
      </c>
      <c r="F337">
        <f>-B337*(Таблица1[[#This Row],[CLOSE ]]+Таблица1[[#This Row],[НКД]])*$B$1/100</f>
        <v>519673.28767123283</v>
      </c>
      <c r="G337">
        <f>SUM($B$4:B337)</f>
        <v>110</v>
      </c>
      <c r="H337" t="str">
        <f>IF((A337=Таблица1[[#This Row],[Дата купона]]),"ДА","НЕТ")</f>
        <v>НЕТ</v>
      </c>
      <c r="I337">
        <f>IF(Таблица1[[#This Row],[Выплата ДА или НЕТ]]="ДА",Таблица1[[#This Row],[Открытая позиция]]*39.89,0)</f>
        <v>0</v>
      </c>
      <c r="J337">
        <f>Таблица1[[#This Row],[Купонный доход]]+Таблица1[[#This Row],[Денежный поток]]</f>
        <v>519673.28767123283</v>
      </c>
      <c r="K337">
        <f t="shared" si="5"/>
        <v>1048</v>
      </c>
      <c r="L337">
        <f>Таблица1[[#This Row],[ПОТОК]]/($N$3+1)^(Таблица1[[#This Row],[№]]/365)</f>
        <v>393463.35031134251</v>
      </c>
    </row>
    <row r="338" spans="1:12" x14ac:dyDescent="0.35">
      <c r="A338" s="1">
        <v>44071</v>
      </c>
      <c r="B338">
        <v>230</v>
      </c>
      <c r="C338">
        <f>VLOOKUP(A338,Таблица4[[&lt;DATE&gt;]:[&lt;CLOSE&gt;]],2,FALSE)</f>
        <v>100.98</v>
      </c>
      <c r="D338" s="1">
        <f>_xlfn.MAXIFS('Table 1'!$B$4:$B$11,'Table 1'!$B$4:$B$11,_xlfn.CONCAT("&lt;=",A338))</f>
        <v>43931</v>
      </c>
      <c r="E338" s="11">
        <f>0.08*(A338-Таблица1[[#This Row],[Дата купона]])/365*100</f>
        <v>3.0684931506849318</v>
      </c>
      <c r="F338">
        <f>-B338*(Таблица1[[#This Row],[CLOSE ]]+Таблица1[[#This Row],[НКД]])*$B$1/100</f>
        <v>-239311.53424657535</v>
      </c>
      <c r="G338">
        <f>SUM($B$4:B338)</f>
        <v>340</v>
      </c>
      <c r="H338" t="str">
        <f>IF((A338=Таблица1[[#This Row],[Дата купона]]),"ДА","НЕТ")</f>
        <v>НЕТ</v>
      </c>
      <c r="I338">
        <f>IF(Таблица1[[#This Row],[Выплата ДА или НЕТ]]="ДА",Таблица1[[#This Row],[Открытая позиция]]*39.89,0)</f>
        <v>0</v>
      </c>
      <c r="J338">
        <f>Таблица1[[#This Row],[Купонный доход]]+Таблица1[[#This Row],[Денежный поток]]</f>
        <v>-239311.53424657535</v>
      </c>
      <c r="K338">
        <f t="shared" si="5"/>
        <v>1050</v>
      </c>
      <c r="L338">
        <f>Таблица1[[#This Row],[ПОТОК]]/($N$3+1)^(Таблица1[[#This Row],[№]]/365)</f>
        <v>-181095.19978266716</v>
      </c>
    </row>
    <row r="339" spans="1:12" x14ac:dyDescent="0.35">
      <c r="A339" s="1">
        <v>44074</v>
      </c>
      <c r="B339">
        <v>380</v>
      </c>
      <c r="C339">
        <f>VLOOKUP(A339,Таблица4[[&lt;DATE&gt;]:[&lt;CLOSE&gt;]],2,FALSE)</f>
        <v>100.81</v>
      </c>
      <c r="D339" s="1">
        <f>_xlfn.MAXIFS('Table 1'!$B$4:$B$11,'Table 1'!$B$4:$B$11,_xlfn.CONCAT("&lt;=",A339))</f>
        <v>43931</v>
      </c>
      <c r="E339" s="11">
        <f>0.08*(A339-Таблица1[[#This Row],[Дата купона]])/365*100</f>
        <v>3.1342465753424658</v>
      </c>
      <c r="F339">
        <f>-B339*(Таблица1[[#This Row],[CLOSE ]]+Таблица1[[#This Row],[НКД]])*$B$1/100</f>
        <v>-394988.13698630134</v>
      </c>
      <c r="G339">
        <f>SUM($B$4:B339)</f>
        <v>720</v>
      </c>
      <c r="H339" t="str">
        <f>IF((A339=Таблица1[[#This Row],[Дата купона]]),"ДА","НЕТ")</f>
        <v>НЕТ</v>
      </c>
      <c r="I339">
        <f>IF(Таблица1[[#This Row],[Выплата ДА или НЕТ]]="ДА",Таблица1[[#This Row],[Открытая позиция]]*39.89,0)</f>
        <v>0</v>
      </c>
      <c r="J339">
        <f>Таблица1[[#This Row],[Купонный доход]]+Таблица1[[#This Row],[Денежный поток]]</f>
        <v>-394988.13698630134</v>
      </c>
      <c r="K339">
        <f t="shared" si="5"/>
        <v>1053</v>
      </c>
      <c r="L339">
        <f>Таблица1[[#This Row],[ПОТОК]]/($N$3+1)^(Таблица1[[#This Row],[№]]/365)</f>
        <v>-298663.04165674362</v>
      </c>
    </row>
    <row r="340" spans="1:12" x14ac:dyDescent="0.35">
      <c r="A340" s="1">
        <v>44075</v>
      </c>
      <c r="B340">
        <v>-60</v>
      </c>
      <c r="C340">
        <f>VLOOKUP(A340,Таблица4[[&lt;DATE&gt;]:[&lt;CLOSE&gt;]],2,FALSE)</f>
        <v>100.9</v>
      </c>
      <c r="D340" s="1">
        <f>_xlfn.MAXIFS('Table 1'!$B$4:$B$11,'Table 1'!$B$4:$B$11,_xlfn.CONCAT("&lt;=",A340))</f>
        <v>43931</v>
      </c>
      <c r="E340" s="11">
        <f>0.08*(A340-Таблица1[[#This Row],[Дата купона]])/365*100</f>
        <v>3.1561643835616437</v>
      </c>
      <c r="F340">
        <f>-B340*(Таблица1[[#This Row],[CLOSE ]]+Таблица1[[#This Row],[НКД]])*$B$1/100</f>
        <v>62433.698630136991</v>
      </c>
      <c r="G340">
        <f>SUM($B$4:B340)</f>
        <v>660</v>
      </c>
      <c r="H340" t="str">
        <f>IF((A340=Таблица1[[#This Row],[Дата купона]]),"ДА","НЕТ")</f>
        <v>НЕТ</v>
      </c>
      <c r="I340">
        <f>IF(Таблица1[[#This Row],[Выплата ДА или НЕТ]]="ДА",Таблица1[[#This Row],[Открытая позиция]]*39.89,0)</f>
        <v>0</v>
      </c>
      <c r="J340">
        <f>Таблица1[[#This Row],[Купонный доход]]+Таблица1[[#This Row],[Денежный поток]]</f>
        <v>62433.698630136991</v>
      </c>
      <c r="K340">
        <f t="shared" si="5"/>
        <v>1054</v>
      </c>
      <c r="L340">
        <f>Таблица1[[#This Row],[ПОТОК]]/($N$3+1)^(Таблица1[[#This Row],[№]]/365)</f>
        <v>47195.56646393636</v>
      </c>
    </row>
    <row r="341" spans="1:12" x14ac:dyDescent="0.35">
      <c r="A341" s="1">
        <v>44076</v>
      </c>
      <c r="B341">
        <v>850</v>
      </c>
      <c r="C341">
        <f>VLOOKUP(A341,Таблица4[[&lt;DATE&gt;]:[&lt;CLOSE&gt;]],2,FALSE)</f>
        <v>100.84</v>
      </c>
      <c r="D341" s="1">
        <f>_xlfn.MAXIFS('Table 1'!$B$4:$B$11,'Table 1'!$B$4:$B$11,_xlfn.CONCAT("&lt;=",A341))</f>
        <v>43931</v>
      </c>
      <c r="E341" s="11">
        <f>0.08*(A341-Таблица1[[#This Row],[Дата купона]])/365*100</f>
        <v>3.1780821917808217</v>
      </c>
      <c r="F341">
        <f>-B341*(Таблица1[[#This Row],[CLOSE ]]+Таблица1[[#This Row],[НКД]])*$B$1/100</f>
        <v>-884153.69863013702</v>
      </c>
      <c r="G341">
        <f>SUM($B$4:B341)</f>
        <v>1510</v>
      </c>
      <c r="H341" t="str">
        <f>IF((A341=Таблица1[[#This Row],[Дата купона]]),"ДА","НЕТ")</f>
        <v>НЕТ</v>
      </c>
      <c r="I341">
        <f>IF(Таблица1[[#This Row],[Выплата ДА или НЕТ]]="ДА",Таблица1[[#This Row],[Открытая позиция]]*39.89,0)</f>
        <v>0</v>
      </c>
      <c r="J341">
        <f>Таблица1[[#This Row],[Купонный доход]]+Таблица1[[#This Row],[Денежный поток]]</f>
        <v>-884153.69863013702</v>
      </c>
      <c r="K341">
        <f t="shared" si="5"/>
        <v>1055</v>
      </c>
      <c r="L341">
        <f>Таблица1[[#This Row],[ПОТОК]]/($N$3+1)^(Таблица1[[#This Row],[№]]/365)</f>
        <v>-668181.75876570796</v>
      </c>
    </row>
    <row r="342" spans="1:12" x14ac:dyDescent="0.35">
      <c r="A342" s="1">
        <v>44077</v>
      </c>
      <c r="B342">
        <v>-1400</v>
      </c>
      <c r="C342">
        <f>VLOOKUP(A342,Таблица4[[&lt;DATE&gt;]:[&lt;CLOSE&gt;]],2,FALSE)</f>
        <v>100.88</v>
      </c>
      <c r="D342" s="1">
        <f>_xlfn.MAXIFS('Table 1'!$B$4:$B$11,'Table 1'!$B$4:$B$11,_xlfn.CONCAT("&lt;=",A342))</f>
        <v>43931</v>
      </c>
      <c r="E342" s="11">
        <f>0.08*(A342-Таблица1[[#This Row],[Дата купона]])/365*100</f>
        <v>3.2</v>
      </c>
      <c r="F342">
        <f>-B342*(Таблица1[[#This Row],[CLOSE ]]+Таблица1[[#This Row],[НКД]])*$B$1/100</f>
        <v>1457120</v>
      </c>
      <c r="G342">
        <f>SUM($B$4:B342)</f>
        <v>110</v>
      </c>
      <c r="H342" t="str">
        <f>IF((A342=Таблица1[[#This Row],[Дата купона]]),"ДА","НЕТ")</f>
        <v>НЕТ</v>
      </c>
      <c r="I342">
        <f>IF(Таблица1[[#This Row],[Выплата ДА или НЕТ]]="ДА",Таблица1[[#This Row],[Открытая позиция]]*39.89,0)</f>
        <v>0</v>
      </c>
      <c r="J342">
        <f>Таблица1[[#This Row],[Купонный доход]]+Таблица1[[#This Row],[Денежный поток]]</f>
        <v>1457120</v>
      </c>
      <c r="K342">
        <f t="shared" si="5"/>
        <v>1056</v>
      </c>
      <c r="L342">
        <f>Таблица1[[#This Row],[ПОТОК]]/($N$3+1)^(Таблица1[[#This Row],[№]]/365)</f>
        <v>1100897.471933058</v>
      </c>
    </row>
    <row r="343" spans="1:12" x14ac:dyDescent="0.35">
      <c r="A343" s="1">
        <v>44078</v>
      </c>
      <c r="B343">
        <v>640</v>
      </c>
      <c r="C343">
        <f>VLOOKUP(A343,Таблица4[[&lt;DATE&gt;]:[&lt;CLOSE&gt;]],2,FALSE)</f>
        <v>100.93</v>
      </c>
      <c r="D343" s="1">
        <f>_xlfn.MAXIFS('Table 1'!$B$4:$B$11,'Table 1'!$B$4:$B$11,_xlfn.CONCAT("&lt;=",A343))</f>
        <v>43931</v>
      </c>
      <c r="E343" s="11">
        <f>0.08*(A343-Таблица1[[#This Row],[Дата купона]])/365*100</f>
        <v>3.2219178082191782</v>
      </c>
      <c r="F343">
        <f>-B343*(Таблица1[[#This Row],[CLOSE ]]+Таблица1[[#This Row],[НКД]])*$B$1/100</f>
        <v>-666572.27397260268</v>
      </c>
      <c r="G343">
        <f>SUM($B$4:B343)</f>
        <v>750</v>
      </c>
      <c r="H343" t="str">
        <f>IF((A343=Таблица1[[#This Row],[Дата купона]]),"ДА","НЕТ")</f>
        <v>НЕТ</v>
      </c>
      <c r="I343">
        <f>IF(Таблица1[[#This Row],[Выплата ДА или НЕТ]]="ДА",Таблица1[[#This Row],[Открытая позиция]]*39.89,0)</f>
        <v>0</v>
      </c>
      <c r="J343">
        <f>Таблица1[[#This Row],[Купонный доход]]+Таблица1[[#This Row],[Денежный поток]]</f>
        <v>-666572.27397260268</v>
      </c>
      <c r="K343">
        <f t="shared" si="5"/>
        <v>1057</v>
      </c>
      <c r="L343">
        <f>Таблица1[[#This Row],[ПОТОК]]/($N$3+1)^(Таблица1[[#This Row],[№]]/365)</f>
        <v>-503481.48951373395</v>
      </c>
    </row>
    <row r="344" spans="1:12" x14ac:dyDescent="0.35">
      <c r="A344" s="1">
        <v>44088</v>
      </c>
      <c r="B344">
        <v>380</v>
      </c>
      <c r="C344">
        <f>VLOOKUP(A344,Таблица4[[&lt;DATE&gt;]:[&lt;CLOSE&gt;]],2,FALSE)</f>
        <v>100.79</v>
      </c>
      <c r="D344" s="1">
        <f>_xlfn.MAXIFS('Table 1'!$B$4:$B$11,'Table 1'!$B$4:$B$11,_xlfn.CONCAT("&lt;=",A344))</f>
        <v>43931</v>
      </c>
      <c r="E344" s="11">
        <f>0.08*(A344-Таблица1[[#This Row],[Дата купона]])/365*100</f>
        <v>3.441095890410959</v>
      </c>
      <c r="F344">
        <f>-B344*(Таблица1[[#This Row],[CLOSE ]]+Таблица1[[#This Row],[НКД]])*$B$1/100</f>
        <v>-396078.1643835617</v>
      </c>
      <c r="G344">
        <f>SUM($B$4:B344)</f>
        <v>1130</v>
      </c>
      <c r="H344" t="str">
        <f>IF((A344=Таблица1[[#This Row],[Дата купона]]),"ДА","НЕТ")</f>
        <v>НЕТ</v>
      </c>
      <c r="I344">
        <f>IF(Таблица1[[#This Row],[Выплата ДА или НЕТ]]="ДА",Таблица1[[#This Row],[Открытая позиция]]*39.89,0)</f>
        <v>0</v>
      </c>
      <c r="J344">
        <f>Таблица1[[#This Row],[Купонный доход]]+Таблица1[[#This Row],[Денежный поток]]</f>
        <v>-396078.1643835617</v>
      </c>
      <c r="K344">
        <f t="shared" si="5"/>
        <v>1067</v>
      </c>
      <c r="L344">
        <f>Таблица1[[#This Row],[ПОТОК]]/($N$3+1)^(Таблица1[[#This Row],[№]]/365)</f>
        <v>-298376.24409000063</v>
      </c>
    </row>
    <row r="345" spans="1:12" x14ac:dyDescent="0.35">
      <c r="A345" s="1">
        <v>44092</v>
      </c>
      <c r="B345">
        <v>-290</v>
      </c>
      <c r="C345">
        <f>VLOOKUP(A345,Таблица4[[&lt;DATE&gt;]:[&lt;CLOSE&gt;]],2,FALSE)</f>
        <v>100.74</v>
      </c>
      <c r="D345" s="1">
        <f>_xlfn.MAXIFS('Table 1'!$B$4:$B$11,'Table 1'!$B$4:$B$11,_xlfn.CONCAT("&lt;=",A345))</f>
        <v>43931</v>
      </c>
      <c r="E345" s="11">
        <f>0.08*(A345-Таблица1[[#This Row],[Дата купона]])/365*100</f>
        <v>3.5287671232876718</v>
      </c>
      <c r="F345">
        <f>-B345*(Таблица1[[#This Row],[CLOSE ]]+Таблица1[[#This Row],[НКД]])*$B$1/100</f>
        <v>302379.42465753423</v>
      </c>
      <c r="G345">
        <f>SUM($B$4:B345)</f>
        <v>840</v>
      </c>
      <c r="H345" t="str">
        <f>IF((A345=Таблица1[[#This Row],[Дата купона]]),"ДА","НЕТ")</f>
        <v>НЕТ</v>
      </c>
      <c r="I345">
        <f>IF(Таблица1[[#This Row],[Выплата ДА или НЕТ]]="ДА",Таблица1[[#This Row],[Открытая позиция]]*39.89,0)</f>
        <v>0</v>
      </c>
      <c r="J345">
        <f>Таблица1[[#This Row],[Купонный доход]]+Таблица1[[#This Row],[Денежный поток]]</f>
        <v>302379.42465753423</v>
      </c>
      <c r="K345">
        <f t="shared" si="5"/>
        <v>1071</v>
      </c>
      <c r="L345">
        <f>Таблица1[[#This Row],[ПОТОК]]/($N$3+1)^(Таблица1[[#This Row],[№]]/365)</f>
        <v>227548.72700262218</v>
      </c>
    </row>
    <row r="346" spans="1:12" x14ac:dyDescent="0.35">
      <c r="A346" s="1">
        <v>44097</v>
      </c>
      <c r="B346">
        <v>440</v>
      </c>
      <c r="C346">
        <f>VLOOKUP(A346,Таблица4[[&lt;DATE&gt;]:[&lt;CLOSE&gt;]],2,FALSE)</f>
        <v>100.82</v>
      </c>
      <c r="D346" s="1">
        <f>_xlfn.MAXIFS('Table 1'!$B$4:$B$11,'Table 1'!$B$4:$B$11,_xlfn.CONCAT("&lt;=",A346))</f>
        <v>43931</v>
      </c>
      <c r="E346" s="11">
        <f>0.08*(A346-Таблица1[[#This Row],[Дата купона]])/365*100</f>
        <v>3.6383561643835618</v>
      </c>
      <c r="F346">
        <f>-B346*(Таблица1[[#This Row],[CLOSE ]]+Таблица1[[#This Row],[НКД]])*$B$1/100</f>
        <v>-459616.7671232876</v>
      </c>
      <c r="G346">
        <f>SUM($B$4:B346)</f>
        <v>1280</v>
      </c>
      <c r="H346" t="str">
        <f>IF((A346=Таблица1[[#This Row],[Дата купона]]),"ДА","НЕТ")</f>
        <v>НЕТ</v>
      </c>
      <c r="I346">
        <f>IF(Таблица1[[#This Row],[Выплата ДА или НЕТ]]="ДА",Таблица1[[#This Row],[Открытая позиция]]*39.89,0)</f>
        <v>0</v>
      </c>
      <c r="J346">
        <f>Таблица1[[#This Row],[Купонный доход]]+Таблица1[[#This Row],[Денежный поток]]</f>
        <v>-459616.7671232876</v>
      </c>
      <c r="K346">
        <f t="shared" si="5"/>
        <v>1076</v>
      </c>
      <c r="L346">
        <f>Таблица1[[#This Row],[ПОТОК]]/($N$3+1)^(Таблица1[[#This Row],[№]]/365)</f>
        <v>-345415.305227342</v>
      </c>
    </row>
    <row r="347" spans="1:12" x14ac:dyDescent="0.35">
      <c r="A347" s="1">
        <v>44099</v>
      </c>
      <c r="B347">
        <v>-1100</v>
      </c>
      <c r="C347">
        <f>VLOOKUP(A347,Таблица4[[&lt;DATE&gt;]:[&lt;CLOSE&gt;]],2,FALSE)</f>
        <v>100.75</v>
      </c>
      <c r="D347" s="1">
        <f>_xlfn.MAXIFS('Table 1'!$B$4:$B$11,'Table 1'!$B$4:$B$11,_xlfn.CONCAT("&lt;=",A347))</f>
        <v>43931</v>
      </c>
      <c r="E347" s="11">
        <f>0.08*(A347-Таблица1[[#This Row],[Дата купона]])/365*100</f>
        <v>3.6821917808219173</v>
      </c>
      <c r="F347">
        <f>-B347*(Таблица1[[#This Row],[CLOSE ]]+Таблица1[[#This Row],[НКД]])*$B$1/100</f>
        <v>1148754.1095890412</v>
      </c>
      <c r="G347">
        <f>SUM($B$4:B347)</f>
        <v>180</v>
      </c>
      <c r="H347" t="str">
        <f>IF((A347=Таблица1[[#This Row],[Дата купона]]),"ДА","НЕТ")</f>
        <v>НЕТ</v>
      </c>
      <c r="I347">
        <f>IF(Таблица1[[#This Row],[Выплата ДА или НЕТ]]="ДА",Таблица1[[#This Row],[Открытая позиция]]*39.89,0)</f>
        <v>0</v>
      </c>
      <c r="J347">
        <f>Таблица1[[#This Row],[Купонный доход]]+Таблица1[[#This Row],[Денежный поток]]</f>
        <v>1148754.1095890412</v>
      </c>
      <c r="K347">
        <f t="shared" si="5"/>
        <v>1078</v>
      </c>
      <c r="L347">
        <f>Таблица1[[#This Row],[ПОТОК]]/($N$3+1)^(Таблица1[[#This Row],[№]]/365)</f>
        <v>862863.7166288693</v>
      </c>
    </row>
    <row r="348" spans="1:12" x14ac:dyDescent="0.35">
      <c r="A348" s="1">
        <v>44106</v>
      </c>
      <c r="B348">
        <v>-30</v>
      </c>
      <c r="C348">
        <f>VLOOKUP(A348,Таблица4[[&lt;DATE&gt;]:[&lt;CLOSE&gt;]],2,FALSE)</f>
        <v>100.7</v>
      </c>
      <c r="D348" s="1">
        <f>_xlfn.MAXIFS('Table 1'!$B$4:$B$11,'Table 1'!$B$4:$B$11,_xlfn.CONCAT("&lt;=",A348))</f>
        <v>43931</v>
      </c>
      <c r="E348" s="11">
        <f>0.08*(A348-Таблица1[[#This Row],[Дата купона]])/365*100</f>
        <v>3.8356164383561646</v>
      </c>
      <c r="F348">
        <f>-B348*(Таблица1[[#This Row],[CLOSE ]]+Таблица1[[#This Row],[НКД]])*$B$1/100</f>
        <v>31360.684931506854</v>
      </c>
      <c r="G348">
        <f>SUM($B$4:B348)</f>
        <v>150</v>
      </c>
      <c r="H348" t="str">
        <f>IF((A348=Таблица1[[#This Row],[Дата купона]]),"ДА","НЕТ")</f>
        <v>НЕТ</v>
      </c>
      <c r="I348">
        <f>IF(Таблица1[[#This Row],[Выплата ДА или НЕТ]]="ДА",Таблица1[[#This Row],[Открытая позиция]]*39.89,0)</f>
        <v>0</v>
      </c>
      <c r="J348">
        <f>Таблица1[[#This Row],[Купонный доход]]+Таблица1[[#This Row],[Денежный поток]]</f>
        <v>31360.684931506854</v>
      </c>
      <c r="K348">
        <f t="shared" si="5"/>
        <v>1085</v>
      </c>
      <c r="L348">
        <f>Таблица1[[#This Row],[ПОТОК]]/($N$3+1)^(Таблица1[[#This Row],[№]]/365)</f>
        <v>23512.219309233747</v>
      </c>
    </row>
    <row r="349" spans="1:12" x14ac:dyDescent="0.35">
      <c r="A349" s="1">
        <v>44113</v>
      </c>
      <c r="B349">
        <v>0</v>
      </c>
      <c r="C349">
        <f>VLOOKUP(A349,Таблица4[[&lt;DATE&gt;]:[&lt;CLOSE&gt;]],2,FALSE)</f>
        <v>100.6</v>
      </c>
      <c r="D349" s="1">
        <f>_xlfn.MAXIFS('Table 1'!$B$4:$B$11,'Table 1'!$B$4:$B$11,_xlfn.CONCAT("&lt;=",A349))</f>
        <v>44113</v>
      </c>
      <c r="E349" s="11">
        <f>0.08*(A349-Таблица1[[#This Row],[Дата купона]])/365*100</f>
        <v>0</v>
      </c>
      <c r="F349">
        <f>-B349*(Таблица1[[#This Row],[CLOSE ]]+Таблица1[[#This Row],[НКД]])*$B$1/100</f>
        <v>0</v>
      </c>
      <c r="G349">
        <f>SUM($B$4:B349)</f>
        <v>150</v>
      </c>
      <c r="H349" t="str">
        <f>IF((A349=Таблица1[[#This Row],[Дата купона]]),"ДА","НЕТ")</f>
        <v>ДА</v>
      </c>
      <c r="I349">
        <f>IF(Таблица1[[#This Row],[Выплата ДА или НЕТ]]="ДА",Таблица1[[#This Row],[Открытая позиция]]*39.89,0)</f>
        <v>5983.5</v>
      </c>
      <c r="J349">
        <f>Таблица1[[#This Row],[Купонный доход]]+Таблица1[[#This Row],[Денежный поток]]</f>
        <v>5983.5</v>
      </c>
      <c r="K349">
        <f t="shared" si="5"/>
        <v>1092</v>
      </c>
      <c r="L349">
        <f>Таблица1[[#This Row],[ПОТОК]]/($N$3+1)^(Таблица1[[#This Row],[№]]/365)</f>
        <v>4477.713839869627</v>
      </c>
    </row>
    <row r="350" spans="1:12" x14ac:dyDescent="0.35">
      <c r="A350" s="1">
        <v>44118</v>
      </c>
      <c r="B350">
        <v>340</v>
      </c>
      <c r="C350">
        <f>VLOOKUP(A350,Таблица4[[&lt;DATE&gt;]:[&lt;CLOSE&gt;]],2,FALSE)</f>
        <v>100.5</v>
      </c>
      <c r="D350" s="1">
        <f>_xlfn.MAXIFS('Table 1'!$B$4:$B$11,'Table 1'!$B$4:$B$11,_xlfn.CONCAT("&lt;=",A350))</f>
        <v>44113</v>
      </c>
      <c r="E350" s="11">
        <f>0.08*(A350-Таблица1[[#This Row],[Дата купона]])/365*100</f>
        <v>0.10958904109589042</v>
      </c>
      <c r="F350">
        <f>-B350*(Таблица1[[#This Row],[CLOSE ]]+Таблица1[[#This Row],[НКД]])*$B$1/100</f>
        <v>-342072.60273972602</v>
      </c>
      <c r="G350">
        <f>SUM($B$4:B350)</f>
        <v>490</v>
      </c>
      <c r="H350" t="str">
        <f>IF((A350=Таблица1[[#This Row],[Дата купона]]),"ДА","НЕТ")</f>
        <v>НЕТ</v>
      </c>
      <c r="I350">
        <f>IF(Таблица1[[#This Row],[Выплата ДА или НЕТ]]="ДА",Таблица1[[#This Row],[Открытая позиция]]*39.89,0)</f>
        <v>0</v>
      </c>
      <c r="J350">
        <f>Таблица1[[#This Row],[Купонный доход]]+Таблица1[[#This Row],[Денежный поток]]</f>
        <v>-342072.60273972602</v>
      </c>
      <c r="K350">
        <f t="shared" si="5"/>
        <v>1097</v>
      </c>
      <c r="L350">
        <f>Таблица1[[#This Row],[ПОТОК]]/($N$3+1)^(Таблица1[[#This Row],[№]]/365)</f>
        <v>-255648.27796028109</v>
      </c>
    </row>
    <row r="351" spans="1:12" x14ac:dyDescent="0.35">
      <c r="A351" s="1">
        <v>44120</v>
      </c>
      <c r="B351">
        <v>-370</v>
      </c>
      <c r="C351">
        <f>VLOOKUP(A351,Таблица4[[&lt;DATE&gt;]:[&lt;CLOSE&gt;]],2,FALSE)</f>
        <v>100.48</v>
      </c>
      <c r="D351" s="1">
        <f>_xlfn.MAXIFS('Table 1'!$B$4:$B$11,'Table 1'!$B$4:$B$11,_xlfn.CONCAT("&lt;=",A351))</f>
        <v>44113</v>
      </c>
      <c r="E351" s="11">
        <f>0.08*(A351-Таблица1[[#This Row],[Дата купона]])/365*100</f>
        <v>0.15342465753424658</v>
      </c>
      <c r="F351">
        <f>-B351*(Таблица1[[#This Row],[CLOSE ]]+Таблица1[[#This Row],[НКД]])*$B$1/100</f>
        <v>372343.67123287672</v>
      </c>
      <c r="G351">
        <f>SUM($B$4:B351)</f>
        <v>120</v>
      </c>
      <c r="H351" t="str">
        <f>IF((A351=Таблица1[[#This Row],[Дата купона]]),"ДА","НЕТ")</f>
        <v>НЕТ</v>
      </c>
      <c r="I351">
        <f>IF(Таблица1[[#This Row],[Выплата ДА или НЕТ]]="ДА",Таблица1[[#This Row],[Открытая позиция]]*39.89,0)</f>
        <v>0</v>
      </c>
      <c r="J351">
        <f>Таблица1[[#This Row],[Купонный доход]]+Таблица1[[#This Row],[Денежный поток]]</f>
        <v>372343.67123287672</v>
      </c>
      <c r="K351">
        <f t="shared" si="5"/>
        <v>1099</v>
      </c>
      <c r="L351">
        <f>Таблица1[[#This Row],[ПОТОК]]/($N$3+1)^(Таблица1[[#This Row],[№]]/365)</f>
        <v>278123.6830572898</v>
      </c>
    </row>
    <row r="352" spans="1:12" x14ac:dyDescent="0.35">
      <c r="A352" s="1">
        <v>44124</v>
      </c>
      <c r="B352">
        <v>-120</v>
      </c>
      <c r="C352">
        <f>VLOOKUP(A352,Таблица4[[&lt;DATE&gt;]:[&lt;CLOSE&gt;]],2,FALSE)</f>
        <v>100.43</v>
      </c>
      <c r="D352" s="1">
        <f>_xlfn.MAXIFS('Table 1'!$B$4:$B$11,'Table 1'!$B$4:$B$11,_xlfn.CONCAT("&lt;=",A352))</f>
        <v>44113</v>
      </c>
      <c r="E352" s="11">
        <f>0.08*(A352-Таблица1[[#This Row],[Дата купона]])/365*100</f>
        <v>0.24109589041095891</v>
      </c>
      <c r="F352">
        <f>-B352*(Таблица1[[#This Row],[CLOSE ]]+Таблица1[[#This Row],[НКД]])*$B$1/100</f>
        <v>120805.31506849318</v>
      </c>
      <c r="G352">
        <f>SUM($B$4:B352)</f>
        <v>0</v>
      </c>
      <c r="H352" t="str">
        <f>IF((A352=Таблица1[[#This Row],[Дата купона]]),"ДА","НЕТ")</f>
        <v>НЕТ</v>
      </c>
      <c r="I352">
        <f>IF(Таблица1[[#This Row],[Выплата ДА или НЕТ]]="ДА",Таблица1[[#This Row],[Открытая позиция]]*39.89,0)</f>
        <v>0</v>
      </c>
      <c r="J352">
        <f>Таблица1[[#This Row],[Купонный доход]]+Таблица1[[#This Row],[Денежный поток]]</f>
        <v>120805.31506849318</v>
      </c>
      <c r="K352">
        <f t="shared" si="5"/>
        <v>1103</v>
      </c>
      <c r="L352">
        <f>Таблица1[[#This Row],[ПОТОК]]/($N$3+1)^(Таблица1[[#This Row],[№]]/365)</f>
        <v>90140.273075524805</v>
      </c>
    </row>
    <row r="353" spans="1:12" x14ac:dyDescent="0.35">
      <c r="A353" s="1">
        <v>44173</v>
      </c>
      <c r="B353">
        <v>0</v>
      </c>
      <c r="C353" t="e">
        <f>VLOOKUP(A353,Таблица4[[&lt;DATE&gt;]:[&lt;CLOSE&gt;]],2,FALSE)</f>
        <v>#N/A</v>
      </c>
      <c r="D353" s="1">
        <f>_xlfn.MAXIFS('Table 1'!$B$4:$B$11,'Table 1'!$B$4:$B$11,_xlfn.CONCAT("&lt;=",A353))</f>
        <v>44173</v>
      </c>
      <c r="E353" s="11">
        <f>0.08*(A353-Таблица1[[#This Row],[Дата купона]])/365*100</f>
        <v>0</v>
      </c>
      <c r="F353" t="e">
        <f>-B353*(Таблица1[[#This Row],[CLOSE ]]+Таблица1[[#This Row],[НКД]])*$B$1/100</f>
        <v>#N/A</v>
      </c>
      <c r="G353">
        <f>SUM($B$4:B353)</f>
        <v>0</v>
      </c>
      <c r="H353" t="str">
        <f>IF((A353=Таблица1[[#This Row],[Дата купона]]),"ДА","НЕТ")</f>
        <v>ДА</v>
      </c>
      <c r="I353">
        <f>IF(Таблица1[[#This Row],[Выплата ДА или НЕТ]]="ДА",Таблица1[[#This Row],[Открытая позиция]]*39.89,0)</f>
        <v>0</v>
      </c>
      <c r="J353" t="e">
        <f>Таблица1[[#This Row],[Купонный доход]]+Таблица1[[#This Row],[Денежный поток]]</f>
        <v>#N/A</v>
      </c>
      <c r="K353">
        <f t="shared" si="5"/>
        <v>1152</v>
      </c>
      <c r="L353" t="e">
        <f>Таблица1[[#This Row],[ПОТОК]]/($N$3+1)^(Таблица1[[#This Row],[№]]/365)</f>
        <v>#N/A</v>
      </c>
    </row>
    <row r="354" spans="1:12" x14ac:dyDescent="0.35">
      <c r="A354" s="1" t="s">
        <v>38</v>
      </c>
      <c r="B354">
        <v>0</v>
      </c>
      <c r="C354" t="s">
        <v>52</v>
      </c>
      <c r="D354" t="s">
        <v>52</v>
      </c>
      <c r="E354" t="s">
        <v>52</v>
      </c>
      <c r="F354" s="13">
        <f t="shared" ref="F354:I354" si="6">SUM(F4:F352)</f>
        <v>35065.273972602663</v>
      </c>
      <c r="G354" s="13">
        <f t="shared" si="6"/>
        <v>243700</v>
      </c>
      <c r="H354" s="13">
        <f t="shared" si="6"/>
        <v>0</v>
      </c>
      <c r="I354" s="13">
        <f t="shared" si="6"/>
        <v>171527</v>
      </c>
      <c r="J354" s="17">
        <f>SUM(J4:J352)</f>
        <v>206592.27397260361</v>
      </c>
      <c r="L354" s="18">
        <f>SUM(L4:L352)</f>
        <v>4.3164181988686323E-6</v>
      </c>
    </row>
    <row r="356" spans="1:12" x14ac:dyDescent="0.35">
      <c r="B356">
        <f>SUM(B4:B353)</f>
        <v>0</v>
      </c>
    </row>
  </sheetData>
  <conditionalFormatting sqref="F4:F353">
    <cfRule type="cellIs" dxfId="29" priority="2" operator="lessThan">
      <formula>0</formula>
    </cfRule>
    <cfRule type="cellIs" dxfId="28" priority="3" operator="greaterThan">
      <formula>0</formula>
    </cfRule>
  </conditionalFormatting>
  <conditionalFormatting sqref="E4:E35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8E12-97EB-4C52-A15F-7DA61D8FCE69}">
  <dimension ref="A1:D793"/>
  <sheetViews>
    <sheetView workbookViewId="0">
      <selection activeCell="G5" sqref="G5"/>
    </sheetView>
  </sheetViews>
  <sheetFormatPr defaultRowHeight="15.5" x14ac:dyDescent="0.35"/>
  <cols>
    <col min="1" max="1" width="13.33203125" customWidth="1"/>
    <col min="2" max="2" width="12.5" customWidth="1"/>
    <col min="3" max="4" width="9.7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s="1">
        <v>43021</v>
      </c>
      <c r="C2">
        <v>100.45</v>
      </c>
      <c r="D2">
        <v>134833</v>
      </c>
    </row>
    <row r="3" spans="1:4" x14ac:dyDescent="0.35">
      <c r="A3" t="s">
        <v>9</v>
      </c>
      <c r="B3" s="1">
        <v>43024</v>
      </c>
      <c r="C3">
        <v>100.59</v>
      </c>
      <c r="D3">
        <v>214991</v>
      </c>
    </row>
    <row r="4" spans="1:4" x14ac:dyDescent="0.35">
      <c r="A4" t="s">
        <v>9</v>
      </c>
      <c r="B4" s="1">
        <v>43025</v>
      </c>
      <c r="C4">
        <v>100.59</v>
      </c>
      <c r="D4">
        <v>222290</v>
      </c>
    </row>
    <row r="5" spans="1:4" x14ac:dyDescent="0.35">
      <c r="A5" t="s">
        <v>9</v>
      </c>
      <c r="B5" s="1">
        <v>43026</v>
      </c>
      <c r="C5">
        <v>100.85</v>
      </c>
      <c r="D5">
        <v>614259</v>
      </c>
    </row>
    <row r="6" spans="1:4" x14ac:dyDescent="0.35">
      <c r="A6" t="s">
        <v>9</v>
      </c>
      <c r="B6" s="1">
        <v>43027</v>
      </c>
      <c r="C6">
        <v>101.05</v>
      </c>
      <c r="D6">
        <v>61337</v>
      </c>
    </row>
    <row r="7" spans="1:4" x14ac:dyDescent="0.35">
      <c r="A7" t="s">
        <v>9</v>
      </c>
      <c r="B7" s="1">
        <v>43028</v>
      </c>
      <c r="C7">
        <v>101.15</v>
      </c>
      <c r="D7">
        <v>396479</v>
      </c>
    </row>
    <row r="8" spans="1:4" x14ac:dyDescent="0.35">
      <c r="A8" t="s">
        <v>9</v>
      </c>
      <c r="B8" s="1">
        <v>43031</v>
      </c>
      <c r="C8">
        <v>101.03</v>
      </c>
      <c r="D8">
        <v>161871</v>
      </c>
    </row>
    <row r="9" spans="1:4" x14ac:dyDescent="0.35">
      <c r="A9" t="s">
        <v>9</v>
      </c>
      <c r="B9" s="1">
        <v>43032</v>
      </c>
      <c r="C9">
        <v>101.09</v>
      </c>
      <c r="D9">
        <v>67385</v>
      </c>
    </row>
    <row r="10" spans="1:4" x14ac:dyDescent="0.35">
      <c r="A10" t="s">
        <v>9</v>
      </c>
      <c r="B10" s="1">
        <v>43033</v>
      </c>
      <c r="C10">
        <v>101</v>
      </c>
      <c r="D10">
        <v>107761</v>
      </c>
    </row>
    <row r="11" spans="1:4" x14ac:dyDescent="0.35">
      <c r="A11" t="s">
        <v>9</v>
      </c>
      <c r="B11" s="1">
        <v>43034</v>
      </c>
      <c r="C11">
        <v>101.14</v>
      </c>
      <c r="D11">
        <v>32939</v>
      </c>
    </row>
    <row r="12" spans="1:4" x14ac:dyDescent="0.35">
      <c r="A12" t="s">
        <v>9</v>
      </c>
      <c r="B12" s="1">
        <v>43035</v>
      </c>
      <c r="C12">
        <v>101.08</v>
      </c>
      <c r="D12">
        <v>465370</v>
      </c>
    </row>
    <row r="13" spans="1:4" x14ac:dyDescent="0.35">
      <c r="A13" t="s">
        <v>9</v>
      </c>
      <c r="B13" s="1">
        <v>43038</v>
      </c>
      <c r="C13">
        <v>101</v>
      </c>
      <c r="D13">
        <v>193425</v>
      </c>
    </row>
    <row r="14" spans="1:4" x14ac:dyDescent="0.35">
      <c r="A14" t="s">
        <v>9</v>
      </c>
      <c r="B14" s="1">
        <v>43039</v>
      </c>
      <c r="C14">
        <v>100.98</v>
      </c>
      <c r="D14">
        <v>300544</v>
      </c>
    </row>
    <row r="15" spans="1:4" x14ac:dyDescent="0.35">
      <c r="A15" t="s">
        <v>9</v>
      </c>
      <c r="B15" s="1">
        <v>43040</v>
      </c>
      <c r="C15">
        <v>101.07</v>
      </c>
      <c r="D15">
        <v>55443</v>
      </c>
    </row>
    <row r="16" spans="1:4" x14ac:dyDescent="0.35">
      <c r="A16" t="s">
        <v>9</v>
      </c>
      <c r="B16" s="1">
        <v>43041</v>
      </c>
      <c r="C16">
        <v>101.1</v>
      </c>
      <c r="D16">
        <v>36908</v>
      </c>
    </row>
    <row r="17" spans="1:4" x14ac:dyDescent="0.35">
      <c r="A17" t="s">
        <v>9</v>
      </c>
      <c r="B17" s="1">
        <v>43042</v>
      </c>
      <c r="C17">
        <v>101.24</v>
      </c>
      <c r="D17">
        <v>5783</v>
      </c>
    </row>
    <row r="18" spans="1:4" x14ac:dyDescent="0.35">
      <c r="A18" t="s">
        <v>9</v>
      </c>
      <c r="B18" s="1">
        <v>43046</v>
      </c>
      <c r="C18">
        <v>101.15</v>
      </c>
      <c r="D18">
        <v>216386</v>
      </c>
    </row>
    <row r="19" spans="1:4" x14ac:dyDescent="0.35">
      <c r="A19" t="s">
        <v>9</v>
      </c>
      <c r="B19" s="1">
        <v>43047</v>
      </c>
      <c r="C19">
        <v>101.2</v>
      </c>
      <c r="D19">
        <v>18212</v>
      </c>
    </row>
    <row r="20" spans="1:4" x14ac:dyDescent="0.35">
      <c r="A20" t="s">
        <v>9</v>
      </c>
      <c r="B20" s="1">
        <v>43048</v>
      </c>
      <c r="C20">
        <v>101.17</v>
      </c>
      <c r="D20">
        <v>72291</v>
      </c>
    </row>
    <row r="21" spans="1:4" x14ac:dyDescent="0.35">
      <c r="A21" t="s">
        <v>9</v>
      </c>
      <c r="B21" s="1">
        <v>43049</v>
      </c>
      <c r="C21">
        <v>101.16</v>
      </c>
      <c r="D21">
        <v>46533</v>
      </c>
    </row>
    <row r="22" spans="1:4" x14ac:dyDescent="0.35">
      <c r="A22" t="s">
        <v>9</v>
      </c>
      <c r="B22" s="1">
        <v>43052</v>
      </c>
      <c r="C22">
        <v>101.15</v>
      </c>
      <c r="D22">
        <v>37338</v>
      </c>
    </row>
    <row r="23" spans="1:4" x14ac:dyDescent="0.35">
      <c r="A23" t="s">
        <v>9</v>
      </c>
      <c r="B23" s="1">
        <v>43053</v>
      </c>
      <c r="C23">
        <v>101.09</v>
      </c>
      <c r="D23">
        <v>12164</v>
      </c>
    </row>
    <row r="24" spans="1:4" x14ac:dyDescent="0.35">
      <c r="A24" t="s">
        <v>9</v>
      </c>
      <c r="B24" s="1">
        <v>43054</v>
      </c>
      <c r="C24">
        <v>100.9</v>
      </c>
      <c r="D24">
        <v>57039</v>
      </c>
    </row>
    <row r="25" spans="1:4" x14ac:dyDescent="0.35">
      <c r="A25" t="s">
        <v>9</v>
      </c>
      <c r="B25" s="1">
        <v>43055</v>
      </c>
      <c r="C25">
        <v>101.09</v>
      </c>
      <c r="D25">
        <v>57354</v>
      </c>
    </row>
    <row r="26" spans="1:4" x14ac:dyDescent="0.35">
      <c r="A26" t="s">
        <v>9</v>
      </c>
      <c r="B26" s="1">
        <v>43056</v>
      </c>
      <c r="C26">
        <v>101.07</v>
      </c>
      <c r="D26">
        <v>83299</v>
      </c>
    </row>
    <row r="27" spans="1:4" x14ac:dyDescent="0.35">
      <c r="A27" t="s">
        <v>9</v>
      </c>
      <c r="B27" s="1">
        <v>43059</v>
      </c>
      <c r="C27">
        <v>101</v>
      </c>
      <c r="D27">
        <v>40561</v>
      </c>
    </row>
    <row r="28" spans="1:4" x14ac:dyDescent="0.35">
      <c r="A28" t="s">
        <v>9</v>
      </c>
      <c r="B28" s="1">
        <v>43060</v>
      </c>
      <c r="C28">
        <v>101</v>
      </c>
      <c r="D28">
        <v>20228</v>
      </c>
    </row>
    <row r="29" spans="1:4" x14ac:dyDescent="0.35">
      <c r="A29" t="s">
        <v>9</v>
      </c>
      <c r="B29" s="1">
        <v>43061</v>
      </c>
      <c r="C29">
        <v>101.04</v>
      </c>
      <c r="D29">
        <v>31174</v>
      </c>
    </row>
    <row r="30" spans="1:4" x14ac:dyDescent="0.35">
      <c r="A30" t="s">
        <v>9</v>
      </c>
      <c r="B30" s="1">
        <v>43062</v>
      </c>
      <c r="C30">
        <v>101.02</v>
      </c>
      <c r="D30">
        <v>31109</v>
      </c>
    </row>
    <row r="31" spans="1:4" x14ac:dyDescent="0.35">
      <c r="A31" t="s">
        <v>9</v>
      </c>
      <c r="B31" s="1">
        <v>43063</v>
      </c>
      <c r="C31">
        <v>101</v>
      </c>
      <c r="D31">
        <v>13930</v>
      </c>
    </row>
    <row r="32" spans="1:4" x14ac:dyDescent="0.35">
      <c r="A32" t="s">
        <v>9</v>
      </c>
      <c r="B32" s="1">
        <v>43066</v>
      </c>
      <c r="C32">
        <v>101</v>
      </c>
      <c r="D32">
        <v>61511</v>
      </c>
    </row>
    <row r="33" spans="1:4" x14ac:dyDescent="0.35">
      <c r="A33" t="s">
        <v>9</v>
      </c>
      <c r="B33" s="1">
        <v>43067</v>
      </c>
      <c r="C33">
        <v>101.03</v>
      </c>
      <c r="D33">
        <v>25039</v>
      </c>
    </row>
    <row r="34" spans="1:4" x14ac:dyDescent="0.35">
      <c r="A34" t="s">
        <v>9</v>
      </c>
      <c r="B34" s="1">
        <v>43068</v>
      </c>
      <c r="C34">
        <v>101</v>
      </c>
      <c r="D34">
        <v>57264</v>
      </c>
    </row>
    <row r="35" spans="1:4" x14ac:dyDescent="0.35">
      <c r="A35" t="s">
        <v>9</v>
      </c>
      <c r="B35" s="1">
        <v>43069</v>
      </c>
      <c r="C35">
        <v>100.99</v>
      </c>
      <c r="D35">
        <v>38143</v>
      </c>
    </row>
    <row r="36" spans="1:4" x14ac:dyDescent="0.35">
      <c r="A36" t="s">
        <v>9</v>
      </c>
      <c r="B36" s="1">
        <v>43070</v>
      </c>
      <c r="C36">
        <v>101</v>
      </c>
      <c r="D36">
        <v>33727</v>
      </c>
    </row>
    <row r="37" spans="1:4" x14ac:dyDescent="0.35">
      <c r="A37" t="s">
        <v>9</v>
      </c>
      <c r="B37" s="1">
        <v>43073</v>
      </c>
      <c r="C37">
        <v>101.02</v>
      </c>
      <c r="D37">
        <v>40311</v>
      </c>
    </row>
    <row r="38" spans="1:4" x14ac:dyDescent="0.35">
      <c r="A38" t="s">
        <v>9</v>
      </c>
      <c r="B38" s="1">
        <v>43074</v>
      </c>
      <c r="C38">
        <v>100.86</v>
      </c>
      <c r="D38">
        <v>36868</v>
      </c>
    </row>
    <row r="39" spans="1:4" x14ac:dyDescent="0.35">
      <c r="A39" t="s">
        <v>9</v>
      </c>
      <c r="B39" s="1">
        <v>43075</v>
      </c>
      <c r="C39">
        <v>101</v>
      </c>
      <c r="D39">
        <v>21153</v>
      </c>
    </row>
    <row r="40" spans="1:4" x14ac:dyDescent="0.35">
      <c r="A40" t="s">
        <v>9</v>
      </c>
      <c r="B40" s="1">
        <v>43076</v>
      </c>
      <c r="C40">
        <v>101.2</v>
      </c>
      <c r="D40">
        <v>74011</v>
      </c>
    </row>
    <row r="41" spans="1:4" x14ac:dyDescent="0.35">
      <c r="A41" t="s">
        <v>9</v>
      </c>
      <c r="B41" s="1">
        <v>43077</v>
      </c>
      <c r="C41">
        <v>101.3</v>
      </c>
      <c r="D41">
        <v>37256</v>
      </c>
    </row>
    <row r="42" spans="1:4" x14ac:dyDescent="0.35">
      <c r="A42" t="s">
        <v>9</v>
      </c>
      <c r="B42" s="1">
        <v>43080</v>
      </c>
      <c r="C42">
        <v>101.2</v>
      </c>
      <c r="D42">
        <v>20465</v>
      </c>
    </row>
    <row r="43" spans="1:4" x14ac:dyDescent="0.35">
      <c r="A43" t="s">
        <v>9</v>
      </c>
      <c r="B43" s="1">
        <v>43081</v>
      </c>
      <c r="C43">
        <v>101.2</v>
      </c>
      <c r="D43">
        <v>29618</v>
      </c>
    </row>
    <row r="44" spans="1:4" x14ac:dyDescent="0.35">
      <c r="A44" t="s">
        <v>9</v>
      </c>
      <c r="B44" s="1">
        <v>43082</v>
      </c>
      <c r="C44">
        <v>101.25</v>
      </c>
      <c r="D44">
        <v>31156</v>
      </c>
    </row>
    <row r="45" spans="1:4" x14ac:dyDescent="0.35">
      <c r="A45" t="s">
        <v>9</v>
      </c>
      <c r="B45" s="1">
        <v>43083</v>
      </c>
      <c r="C45">
        <v>101.35</v>
      </c>
      <c r="D45">
        <v>74938</v>
      </c>
    </row>
    <row r="46" spans="1:4" x14ac:dyDescent="0.35">
      <c r="A46" t="s">
        <v>9</v>
      </c>
      <c r="B46" s="1">
        <v>43084</v>
      </c>
      <c r="C46">
        <v>101.4</v>
      </c>
      <c r="D46">
        <v>25468</v>
      </c>
    </row>
    <row r="47" spans="1:4" x14ac:dyDescent="0.35">
      <c r="A47" t="s">
        <v>9</v>
      </c>
      <c r="B47" s="1">
        <v>43087</v>
      </c>
      <c r="C47">
        <v>101.7</v>
      </c>
      <c r="D47">
        <v>37901</v>
      </c>
    </row>
    <row r="48" spans="1:4" x14ac:dyDescent="0.35">
      <c r="A48" t="s">
        <v>9</v>
      </c>
      <c r="B48" s="1">
        <v>43088</v>
      </c>
      <c r="C48">
        <v>101.87</v>
      </c>
      <c r="D48">
        <v>119085</v>
      </c>
    </row>
    <row r="49" spans="1:4" x14ac:dyDescent="0.35">
      <c r="A49" t="s">
        <v>9</v>
      </c>
      <c r="B49" s="1">
        <v>43089</v>
      </c>
      <c r="C49">
        <v>101.5</v>
      </c>
      <c r="D49">
        <v>58900</v>
      </c>
    </row>
    <row r="50" spans="1:4" x14ac:dyDescent="0.35">
      <c r="A50" t="s">
        <v>9</v>
      </c>
      <c r="B50" s="1">
        <v>43090</v>
      </c>
      <c r="C50">
        <v>101.9</v>
      </c>
      <c r="D50">
        <v>24077</v>
      </c>
    </row>
    <row r="51" spans="1:4" x14ac:dyDescent="0.35">
      <c r="A51" t="s">
        <v>9</v>
      </c>
      <c r="B51" s="1">
        <v>43091</v>
      </c>
      <c r="C51">
        <v>101.85</v>
      </c>
      <c r="D51">
        <v>42231</v>
      </c>
    </row>
    <row r="52" spans="1:4" x14ac:dyDescent="0.35">
      <c r="A52" t="s">
        <v>9</v>
      </c>
      <c r="B52" s="1">
        <v>43094</v>
      </c>
      <c r="C52">
        <v>101.9</v>
      </c>
      <c r="D52">
        <v>46222</v>
      </c>
    </row>
    <row r="53" spans="1:4" x14ac:dyDescent="0.35">
      <c r="A53" t="s">
        <v>9</v>
      </c>
      <c r="B53" s="1">
        <v>43095</v>
      </c>
      <c r="C53">
        <v>101.87</v>
      </c>
      <c r="D53">
        <v>117904</v>
      </c>
    </row>
    <row r="54" spans="1:4" x14ac:dyDescent="0.35">
      <c r="A54" t="s">
        <v>9</v>
      </c>
      <c r="B54" s="1">
        <v>43096</v>
      </c>
      <c r="C54">
        <v>101.85</v>
      </c>
      <c r="D54">
        <v>29405</v>
      </c>
    </row>
    <row r="55" spans="1:4" x14ac:dyDescent="0.35">
      <c r="A55" t="s">
        <v>9</v>
      </c>
      <c r="B55" s="1">
        <v>43097</v>
      </c>
      <c r="C55">
        <v>101.9</v>
      </c>
      <c r="D55">
        <v>241003</v>
      </c>
    </row>
    <row r="56" spans="1:4" x14ac:dyDescent="0.35">
      <c r="A56" t="s">
        <v>9</v>
      </c>
      <c r="B56" s="1">
        <v>43098</v>
      </c>
      <c r="C56">
        <v>101.99</v>
      </c>
      <c r="D56">
        <v>137458</v>
      </c>
    </row>
    <row r="57" spans="1:4" x14ac:dyDescent="0.35">
      <c r="A57" t="s">
        <v>9</v>
      </c>
      <c r="B57" s="1">
        <v>43103</v>
      </c>
      <c r="C57">
        <v>101.93</v>
      </c>
      <c r="D57">
        <v>203</v>
      </c>
    </row>
    <row r="58" spans="1:4" x14ac:dyDescent="0.35">
      <c r="A58" t="s">
        <v>9</v>
      </c>
      <c r="B58" s="1">
        <v>43104</v>
      </c>
      <c r="C58">
        <v>102.26</v>
      </c>
      <c r="D58">
        <v>167</v>
      </c>
    </row>
    <row r="59" spans="1:4" x14ac:dyDescent="0.35">
      <c r="A59" t="s">
        <v>9</v>
      </c>
      <c r="B59" s="1">
        <v>43105</v>
      </c>
      <c r="C59">
        <v>102.18</v>
      </c>
      <c r="D59">
        <v>1064</v>
      </c>
    </row>
    <row r="60" spans="1:4" x14ac:dyDescent="0.35">
      <c r="A60" t="s">
        <v>9</v>
      </c>
      <c r="B60" s="1">
        <v>43109</v>
      </c>
      <c r="C60">
        <v>102.2</v>
      </c>
      <c r="D60">
        <v>2336</v>
      </c>
    </row>
    <row r="61" spans="1:4" x14ac:dyDescent="0.35">
      <c r="A61" t="s">
        <v>9</v>
      </c>
      <c r="B61" s="1">
        <v>43110</v>
      </c>
      <c r="C61">
        <v>102.25</v>
      </c>
      <c r="D61">
        <v>66748</v>
      </c>
    </row>
    <row r="62" spans="1:4" x14ac:dyDescent="0.35">
      <c r="A62" t="s">
        <v>9</v>
      </c>
      <c r="B62" s="1">
        <v>43111</v>
      </c>
      <c r="C62">
        <v>101.99</v>
      </c>
      <c r="D62">
        <v>218924</v>
      </c>
    </row>
    <row r="63" spans="1:4" x14ac:dyDescent="0.35">
      <c r="A63" t="s">
        <v>9</v>
      </c>
      <c r="B63" s="1">
        <v>43112</v>
      </c>
      <c r="C63">
        <v>101.99</v>
      </c>
      <c r="D63">
        <v>29000</v>
      </c>
    </row>
    <row r="64" spans="1:4" x14ac:dyDescent="0.35">
      <c r="A64" t="s">
        <v>9</v>
      </c>
      <c r="B64" s="1">
        <v>43115</v>
      </c>
      <c r="C64">
        <v>101.98</v>
      </c>
      <c r="D64">
        <v>18118</v>
      </c>
    </row>
    <row r="65" spans="1:4" x14ac:dyDescent="0.35">
      <c r="A65" t="s">
        <v>9</v>
      </c>
      <c r="B65" s="1">
        <v>43116</v>
      </c>
      <c r="C65">
        <v>101.99</v>
      </c>
      <c r="D65">
        <v>11077</v>
      </c>
    </row>
    <row r="66" spans="1:4" x14ac:dyDescent="0.35">
      <c r="A66" t="s">
        <v>9</v>
      </c>
      <c r="B66" s="1">
        <v>43117</v>
      </c>
      <c r="C66">
        <v>102</v>
      </c>
      <c r="D66">
        <v>75959</v>
      </c>
    </row>
    <row r="67" spans="1:4" x14ac:dyDescent="0.35">
      <c r="A67" t="s">
        <v>9</v>
      </c>
      <c r="B67" s="1">
        <v>43118</v>
      </c>
      <c r="C67">
        <v>101.99</v>
      </c>
      <c r="D67">
        <v>23184</v>
      </c>
    </row>
    <row r="68" spans="1:4" x14ac:dyDescent="0.35">
      <c r="A68" t="s">
        <v>9</v>
      </c>
      <c r="B68" s="1">
        <v>43119</v>
      </c>
      <c r="C68">
        <v>102</v>
      </c>
      <c r="D68">
        <v>10475</v>
      </c>
    </row>
    <row r="69" spans="1:4" x14ac:dyDescent="0.35">
      <c r="A69" t="s">
        <v>9</v>
      </c>
      <c r="B69" s="1">
        <v>43122</v>
      </c>
      <c r="C69">
        <v>101.99</v>
      </c>
      <c r="D69">
        <v>31779</v>
      </c>
    </row>
    <row r="70" spans="1:4" x14ac:dyDescent="0.35">
      <c r="A70" t="s">
        <v>9</v>
      </c>
      <c r="B70" s="1">
        <v>43123</v>
      </c>
      <c r="C70">
        <v>101.97</v>
      </c>
      <c r="D70">
        <v>45559</v>
      </c>
    </row>
    <row r="71" spans="1:4" x14ac:dyDescent="0.35">
      <c r="A71" t="s">
        <v>9</v>
      </c>
      <c r="B71" s="1">
        <v>43124</v>
      </c>
      <c r="C71">
        <v>102</v>
      </c>
      <c r="D71">
        <v>54811</v>
      </c>
    </row>
    <row r="72" spans="1:4" x14ac:dyDescent="0.35">
      <c r="A72" t="s">
        <v>9</v>
      </c>
      <c r="B72" s="1">
        <v>43125</v>
      </c>
      <c r="C72">
        <v>102</v>
      </c>
      <c r="D72">
        <v>31976</v>
      </c>
    </row>
    <row r="73" spans="1:4" x14ac:dyDescent="0.35">
      <c r="A73" t="s">
        <v>9</v>
      </c>
      <c r="B73" s="1">
        <v>43126</v>
      </c>
      <c r="C73">
        <v>101.99</v>
      </c>
      <c r="D73">
        <v>50815</v>
      </c>
    </row>
    <row r="74" spans="1:4" x14ac:dyDescent="0.35">
      <c r="A74" t="s">
        <v>9</v>
      </c>
      <c r="B74" s="1">
        <v>43129</v>
      </c>
      <c r="C74">
        <v>102</v>
      </c>
      <c r="D74">
        <v>45148</v>
      </c>
    </row>
    <row r="75" spans="1:4" x14ac:dyDescent="0.35">
      <c r="A75" t="s">
        <v>9</v>
      </c>
      <c r="B75" s="1">
        <v>43130</v>
      </c>
      <c r="C75">
        <v>102.22</v>
      </c>
      <c r="D75">
        <v>21195</v>
      </c>
    </row>
    <row r="76" spans="1:4" x14ac:dyDescent="0.35">
      <c r="A76" t="s">
        <v>9</v>
      </c>
      <c r="B76" s="1">
        <v>43131</v>
      </c>
      <c r="C76">
        <v>102.2</v>
      </c>
      <c r="D76">
        <v>422862</v>
      </c>
    </row>
    <row r="77" spans="1:4" x14ac:dyDescent="0.35">
      <c r="A77" t="s">
        <v>9</v>
      </c>
      <c r="B77" s="1">
        <v>43132</v>
      </c>
      <c r="C77">
        <v>102.5</v>
      </c>
      <c r="D77">
        <v>121345</v>
      </c>
    </row>
    <row r="78" spans="1:4" x14ac:dyDescent="0.35">
      <c r="A78" t="s">
        <v>9</v>
      </c>
      <c r="B78" s="1">
        <v>43133</v>
      </c>
      <c r="C78">
        <v>102.7</v>
      </c>
      <c r="D78">
        <v>51042</v>
      </c>
    </row>
    <row r="79" spans="1:4" x14ac:dyDescent="0.35">
      <c r="A79" t="s">
        <v>9</v>
      </c>
      <c r="B79" s="1">
        <v>43136</v>
      </c>
      <c r="C79">
        <v>102.77</v>
      </c>
      <c r="D79">
        <v>35248</v>
      </c>
    </row>
    <row r="80" spans="1:4" x14ac:dyDescent="0.35">
      <c r="A80" t="s">
        <v>9</v>
      </c>
      <c r="B80" s="1">
        <v>43137</v>
      </c>
      <c r="C80">
        <v>102.7</v>
      </c>
      <c r="D80">
        <v>23370</v>
      </c>
    </row>
    <row r="81" spans="1:4" x14ac:dyDescent="0.35">
      <c r="A81" t="s">
        <v>9</v>
      </c>
      <c r="B81" s="1">
        <v>43138</v>
      </c>
      <c r="C81">
        <v>102.7</v>
      </c>
      <c r="D81">
        <v>35489</v>
      </c>
    </row>
    <row r="82" spans="1:4" x14ac:dyDescent="0.35">
      <c r="A82" t="s">
        <v>9</v>
      </c>
      <c r="B82" s="1">
        <v>43139</v>
      </c>
      <c r="C82">
        <v>102.54</v>
      </c>
      <c r="D82">
        <v>8705</v>
      </c>
    </row>
    <row r="83" spans="1:4" x14ac:dyDescent="0.35">
      <c r="A83" t="s">
        <v>9</v>
      </c>
      <c r="B83" s="1">
        <v>43140</v>
      </c>
      <c r="C83">
        <v>102.7</v>
      </c>
      <c r="D83">
        <v>52457</v>
      </c>
    </row>
    <row r="84" spans="1:4" x14ac:dyDescent="0.35">
      <c r="A84" t="s">
        <v>9</v>
      </c>
      <c r="B84" s="1">
        <v>43143</v>
      </c>
      <c r="C84">
        <v>104.2</v>
      </c>
      <c r="D84">
        <v>18432</v>
      </c>
    </row>
    <row r="85" spans="1:4" x14ac:dyDescent="0.35">
      <c r="A85" t="s">
        <v>9</v>
      </c>
      <c r="B85" s="1">
        <v>43144</v>
      </c>
      <c r="C85">
        <v>103</v>
      </c>
      <c r="D85">
        <v>17934</v>
      </c>
    </row>
    <row r="86" spans="1:4" x14ac:dyDescent="0.35">
      <c r="A86" t="s">
        <v>9</v>
      </c>
      <c r="B86" s="1">
        <v>43145</v>
      </c>
      <c r="C86">
        <v>102.8</v>
      </c>
      <c r="D86">
        <v>8253</v>
      </c>
    </row>
    <row r="87" spans="1:4" x14ac:dyDescent="0.35">
      <c r="A87" t="s">
        <v>9</v>
      </c>
      <c r="B87" s="1">
        <v>43146</v>
      </c>
      <c r="C87">
        <v>102.78</v>
      </c>
      <c r="D87">
        <v>4282</v>
      </c>
    </row>
    <row r="88" spans="1:4" x14ac:dyDescent="0.35">
      <c r="A88" t="s">
        <v>9</v>
      </c>
      <c r="B88" s="1">
        <v>43147</v>
      </c>
      <c r="C88">
        <v>103</v>
      </c>
      <c r="D88">
        <v>9068</v>
      </c>
    </row>
    <row r="89" spans="1:4" x14ac:dyDescent="0.35">
      <c r="A89" t="s">
        <v>9</v>
      </c>
      <c r="B89" s="1">
        <v>43150</v>
      </c>
      <c r="C89">
        <v>102.88</v>
      </c>
      <c r="D89">
        <v>16205</v>
      </c>
    </row>
    <row r="90" spans="1:4" x14ac:dyDescent="0.35">
      <c r="A90" t="s">
        <v>9</v>
      </c>
      <c r="B90" s="1">
        <v>43151</v>
      </c>
      <c r="C90">
        <v>102.8</v>
      </c>
      <c r="D90">
        <v>3919</v>
      </c>
    </row>
    <row r="91" spans="1:4" x14ac:dyDescent="0.35">
      <c r="A91" t="s">
        <v>9</v>
      </c>
      <c r="B91" s="1">
        <v>43152</v>
      </c>
      <c r="C91">
        <v>102.85</v>
      </c>
      <c r="D91">
        <v>1008</v>
      </c>
    </row>
    <row r="92" spans="1:4" x14ac:dyDescent="0.35">
      <c r="A92" t="s">
        <v>9</v>
      </c>
      <c r="B92" s="1">
        <v>43153</v>
      </c>
      <c r="C92">
        <v>102.89</v>
      </c>
      <c r="D92">
        <v>2941</v>
      </c>
    </row>
    <row r="93" spans="1:4" x14ac:dyDescent="0.35">
      <c r="A93" t="s">
        <v>9</v>
      </c>
      <c r="B93" s="1">
        <v>43157</v>
      </c>
      <c r="C93">
        <v>103</v>
      </c>
      <c r="D93">
        <v>33034</v>
      </c>
    </row>
    <row r="94" spans="1:4" x14ac:dyDescent="0.35">
      <c r="A94" t="s">
        <v>9</v>
      </c>
      <c r="B94" s="1">
        <v>43158</v>
      </c>
      <c r="C94">
        <v>102.5</v>
      </c>
      <c r="D94">
        <v>50610</v>
      </c>
    </row>
    <row r="95" spans="1:4" x14ac:dyDescent="0.35">
      <c r="A95" t="s">
        <v>9</v>
      </c>
      <c r="B95" s="1">
        <v>43159</v>
      </c>
      <c r="C95">
        <v>102.28</v>
      </c>
      <c r="D95">
        <v>11807</v>
      </c>
    </row>
    <row r="96" spans="1:4" x14ac:dyDescent="0.35">
      <c r="A96" t="s">
        <v>9</v>
      </c>
      <c r="B96" s="1">
        <v>43160</v>
      </c>
      <c r="C96">
        <v>102.65</v>
      </c>
      <c r="D96">
        <v>5503</v>
      </c>
    </row>
    <row r="97" spans="1:4" x14ac:dyDescent="0.35">
      <c r="A97" t="s">
        <v>9</v>
      </c>
      <c r="B97" s="1">
        <v>43161</v>
      </c>
      <c r="C97">
        <v>103</v>
      </c>
      <c r="D97">
        <v>11025</v>
      </c>
    </row>
    <row r="98" spans="1:4" x14ac:dyDescent="0.35">
      <c r="A98" t="s">
        <v>9</v>
      </c>
      <c r="B98" s="1">
        <v>43164</v>
      </c>
      <c r="C98">
        <v>102.75</v>
      </c>
      <c r="D98">
        <v>25634</v>
      </c>
    </row>
    <row r="99" spans="1:4" x14ac:dyDescent="0.35">
      <c r="A99" t="s">
        <v>9</v>
      </c>
      <c r="B99" s="1">
        <v>43165</v>
      </c>
      <c r="C99">
        <v>102.75</v>
      </c>
      <c r="D99">
        <v>44403</v>
      </c>
    </row>
    <row r="100" spans="1:4" x14ac:dyDescent="0.35">
      <c r="A100" t="s">
        <v>9</v>
      </c>
      <c r="B100" s="1">
        <v>43166</v>
      </c>
      <c r="C100">
        <v>102.8</v>
      </c>
      <c r="D100">
        <v>41898</v>
      </c>
    </row>
    <row r="101" spans="1:4" x14ac:dyDescent="0.35">
      <c r="A101" t="s">
        <v>9</v>
      </c>
      <c r="B101" s="1">
        <v>43168</v>
      </c>
      <c r="C101">
        <v>102.99</v>
      </c>
      <c r="D101">
        <v>47</v>
      </c>
    </row>
    <row r="102" spans="1:4" x14ac:dyDescent="0.35">
      <c r="A102" t="s">
        <v>9</v>
      </c>
      <c r="B102" s="1">
        <v>43171</v>
      </c>
      <c r="C102">
        <v>102.8</v>
      </c>
      <c r="D102">
        <v>81307</v>
      </c>
    </row>
    <row r="103" spans="1:4" x14ac:dyDescent="0.35">
      <c r="A103" t="s">
        <v>9</v>
      </c>
      <c r="B103" s="1">
        <v>43172</v>
      </c>
      <c r="C103">
        <v>102.75</v>
      </c>
      <c r="D103">
        <v>17765</v>
      </c>
    </row>
    <row r="104" spans="1:4" x14ac:dyDescent="0.35">
      <c r="A104" t="s">
        <v>9</v>
      </c>
      <c r="B104" s="1">
        <v>43173</v>
      </c>
      <c r="C104">
        <v>102.75</v>
      </c>
      <c r="D104">
        <v>27261</v>
      </c>
    </row>
    <row r="105" spans="1:4" x14ac:dyDescent="0.35">
      <c r="A105" t="s">
        <v>9</v>
      </c>
      <c r="B105" s="1">
        <v>43174</v>
      </c>
      <c r="C105">
        <v>102.73</v>
      </c>
      <c r="D105">
        <v>11233</v>
      </c>
    </row>
    <row r="106" spans="1:4" x14ac:dyDescent="0.35">
      <c r="A106" t="s">
        <v>9</v>
      </c>
      <c r="B106" s="1">
        <v>43175</v>
      </c>
      <c r="C106">
        <v>102.8</v>
      </c>
      <c r="D106">
        <v>41601</v>
      </c>
    </row>
    <row r="107" spans="1:4" x14ac:dyDescent="0.35">
      <c r="A107" t="s">
        <v>9</v>
      </c>
      <c r="B107" s="1">
        <v>43178</v>
      </c>
      <c r="C107">
        <v>102.9</v>
      </c>
      <c r="D107">
        <v>97964</v>
      </c>
    </row>
    <row r="108" spans="1:4" x14ac:dyDescent="0.35">
      <c r="A108" t="s">
        <v>9</v>
      </c>
      <c r="B108" s="1">
        <v>43179</v>
      </c>
      <c r="C108">
        <v>103</v>
      </c>
      <c r="D108">
        <v>8599</v>
      </c>
    </row>
    <row r="109" spans="1:4" x14ac:dyDescent="0.35">
      <c r="A109" t="s">
        <v>9</v>
      </c>
      <c r="B109" s="1">
        <v>43180</v>
      </c>
      <c r="C109">
        <v>102.65</v>
      </c>
      <c r="D109">
        <v>5303</v>
      </c>
    </row>
    <row r="110" spans="1:4" x14ac:dyDescent="0.35">
      <c r="A110" t="s">
        <v>9</v>
      </c>
      <c r="B110" s="1">
        <v>43181</v>
      </c>
      <c r="C110">
        <v>102.65</v>
      </c>
      <c r="D110">
        <v>247051</v>
      </c>
    </row>
    <row r="111" spans="1:4" x14ac:dyDescent="0.35">
      <c r="A111" t="s">
        <v>9</v>
      </c>
      <c r="B111" s="1">
        <v>43182</v>
      </c>
      <c r="C111">
        <v>103.85</v>
      </c>
      <c r="D111">
        <v>1184</v>
      </c>
    </row>
    <row r="112" spans="1:4" x14ac:dyDescent="0.35">
      <c r="A112" t="s">
        <v>9</v>
      </c>
      <c r="B112" s="1">
        <v>43185</v>
      </c>
      <c r="C112">
        <v>102.7</v>
      </c>
      <c r="D112">
        <v>64800</v>
      </c>
    </row>
    <row r="113" spans="1:4" x14ac:dyDescent="0.35">
      <c r="A113" t="s">
        <v>9</v>
      </c>
      <c r="B113" s="1">
        <v>43186</v>
      </c>
      <c r="C113">
        <v>102.7</v>
      </c>
      <c r="D113">
        <v>180391</v>
      </c>
    </row>
    <row r="114" spans="1:4" x14ac:dyDescent="0.35">
      <c r="A114" t="s">
        <v>9</v>
      </c>
      <c r="B114" s="1">
        <v>43187</v>
      </c>
      <c r="C114">
        <v>102.6</v>
      </c>
      <c r="D114">
        <v>47306</v>
      </c>
    </row>
    <row r="115" spans="1:4" x14ac:dyDescent="0.35">
      <c r="A115" t="s">
        <v>9</v>
      </c>
      <c r="B115" s="1">
        <v>43188</v>
      </c>
      <c r="C115">
        <v>102.75</v>
      </c>
      <c r="D115">
        <v>10460</v>
      </c>
    </row>
    <row r="116" spans="1:4" x14ac:dyDescent="0.35">
      <c r="A116" t="s">
        <v>9</v>
      </c>
      <c r="B116" s="1">
        <v>43189</v>
      </c>
      <c r="C116">
        <v>102.6</v>
      </c>
      <c r="D116">
        <v>602</v>
      </c>
    </row>
    <row r="117" spans="1:4" x14ac:dyDescent="0.35">
      <c r="A117" t="s">
        <v>9</v>
      </c>
      <c r="B117" s="1">
        <v>43192</v>
      </c>
      <c r="C117">
        <v>102.7</v>
      </c>
      <c r="D117">
        <v>55735</v>
      </c>
    </row>
    <row r="118" spans="1:4" x14ac:dyDescent="0.35">
      <c r="A118" t="s">
        <v>9</v>
      </c>
      <c r="B118" s="1">
        <v>43193</v>
      </c>
      <c r="C118">
        <v>102.65</v>
      </c>
      <c r="D118">
        <v>102925</v>
      </c>
    </row>
    <row r="119" spans="1:4" x14ac:dyDescent="0.35">
      <c r="A119" t="s">
        <v>9</v>
      </c>
      <c r="B119" s="1">
        <v>43194</v>
      </c>
      <c r="C119">
        <v>102.74</v>
      </c>
      <c r="D119">
        <v>1484</v>
      </c>
    </row>
    <row r="120" spans="1:4" x14ac:dyDescent="0.35">
      <c r="A120" t="s">
        <v>9</v>
      </c>
      <c r="B120" s="1">
        <v>43195</v>
      </c>
      <c r="C120">
        <v>102.85</v>
      </c>
      <c r="D120">
        <v>25176</v>
      </c>
    </row>
    <row r="121" spans="1:4" x14ac:dyDescent="0.35">
      <c r="A121" t="s">
        <v>9</v>
      </c>
      <c r="B121" s="1">
        <v>43196</v>
      </c>
      <c r="C121">
        <v>102.85</v>
      </c>
      <c r="D121">
        <v>23</v>
      </c>
    </row>
    <row r="122" spans="1:4" x14ac:dyDescent="0.35">
      <c r="A122" t="s">
        <v>9</v>
      </c>
      <c r="B122" s="1">
        <v>43199</v>
      </c>
      <c r="C122">
        <v>102.1</v>
      </c>
      <c r="D122">
        <v>150509</v>
      </c>
    </row>
    <row r="123" spans="1:4" x14ac:dyDescent="0.35">
      <c r="A123" t="s">
        <v>9</v>
      </c>
      <c r="B123" s="1">
        <v>43200</v>
      </c>
      <c r="C123">
        <v>102.4</v>
      </c>
      <c r="D123">
        <v>194831</v>
      </c>
    </row>
    <row r="124" spans="1:4" x14ac:dyDescent="0.35">
      <c r="A124" t="s">
        <v>9</v>
      </c>
      <c r="B124" s="1">
        <v>43201</v>
      </c>
      <c r="C124">
        <v>102.11</v>
      </c>
      <c r="D124">
        <v>122643</v>
      </c>
    </row>
    <row r="125" spans="1:4" x14ac:dyDescent="0.35">
      <c r="A125" t="s">
        <v>9</v>
      </c>
      <c r="B125" s="1">
        <v>43202</v>
      </c>
      <c r="C125">
        <v>102.58</v>
      </c>
      <c r="D125">
        <v>113206</v>
      </c>
    </row>
    <row r="126" spans="1:4" x14ac:dyDescent="0.35">
      <c r="A126" t="s">
        <v>9</v>
      </c>
      <c r="B126" s="1">
        <v>43203</v>
      </c>
      <c r="C126">
        <v>102</v>
      </c>
      <c r="D126">
        <v>106209</v>
      </c>
    </row>
    <row r="127" spans="1:4" x14ac:dyDescent="0.35">
      <c r="A127" t="s">
        <v>9</v>
      </c>
      <c r="B127" s="1">
        <v>43206</v>
      </c>
      <c r="C127">
        <v>101.9</v>
      </c>
      <c r="D127">
        <v>84951</v>
      </c>
    </row>
    <row r="128" spans="1:4" x14ac:dyDescent="0.35">
      <c r="A128" t="s">
        <v>9</v>
      </c>
      <c r="B128" s="1">
        <v>43207</v>
      </c>
      <c r="C128">
        <v>102.2</v>
      </c>
      <c r="D128">
        <v>75529</v>
      </c>
    </row>
    <row r="129" spans="1:4" x14ac:dyDescent="0.35">
      <c r="A129" t="s">
        <v>9</v>
      </c>
      <c r="B129" s="1">
        <v>43208</v>
      </c>
      <c r="C129">
        <v>102.64</v>
      </c>
      <c r="D129">
        <v>92584</v>
      </c>
    </row>
    <row r="130" spans="1:4" x14ac:dyDescent="0.35">
      <c r="A130" t="s">
        <v>9</v>
      </c>
      <c r="B130" s="1">
        <v>43209</v>
      </c>
      <c r="C130">
        <v>102.65</v>
      </c>
      <c r="D130">
        <v>36714</v>
      </c>
    </row>
    <row r="131" spans="1:4" x14ac:dyDescent="0.35">
      <c r="A131" t="s">
        <v>9</v>
      </c>
      <c r="B131" s="1">
        <v>43210</v>
      </c>
      <c r="C131">
        <v>102.7</v>
      </c>
      <c r="D131">
        <v>40415</v>
      </c>
    </row>
    <row r="132" spans="1:4" x14ac:dyDescent="0.35">
      <c r="A132" t="s">
        <v>9</v>
      </c>
      <c r="B132" s="1">
        <v>43213</v>
      </c>
      <c r="C132">
        <v>102.5</v>
      </c>
      <c r="D132">
        <v>33686</v>
      </c>
    </row>
    <row r="133" spans="1:4" x14ac:dyDescent="0.35">
      <c r="A133" t="s">
        <v>9</v>
      </c>
      <c r="B133" s="1">
        <v>43214</v>
      </c>
      <c r="C133">
        <v>102.6</v>
      </c>
      <c r="D133">
        <v>42322</v>
      </c>
    </row>
    <row r="134" spans="1:4" x14ac:dyDescent="0.35">
      <c r="A134" t="s">
        <v>9</v>
      </c>
      <c r="B134" s="1">
        <v>43215</v>
      </c>
      <c r="C134">
        <v>102.6</v>
      </c>
      <c r="D134">
        <v>25596</v>
      </c>
    </row>
    <row r="135" spans="1:4" x14ac:dyDescent="0.35">
      <c r="A135" t="s">
        <v>9</v>
      </c>
      <c r="B135" s="1">
        <v>43216</v>
      </c>
      <c r="C135">
        <v>103.05</v>
      </c>
      <c r="D135">
        <v>16743</v>
      </c>
    </row>
    <row r="136" spans="1:4" x14ac:dyDescent="0.35">
      <c r="A136" t="s">
        <v>9</v>
      </c>
      <c r="B136" s="1">
        <v>43217</v>
      </c>
      <c r="C136">
        <v>103</v>
      </c>
      <c r="D136">
        <v>95333</v>
      </c>
    </row>
    <row r="137" spans="1:4" x14ac:dyDescent="0.35">
      <c r="A137" t="s">
        <v>9</v>
      </c>
      <c r="B137" s="1">
        <v>43218</v>
      </c>
      <c r="C137">
        <v>103</v>
      </c>
      <c r="D137">
        <v>8254</v>
      </c>
    </row>
    <row r="138" spans="1:4" x14ac:dyDescent="0.35">
      <c r="A138" t="s">
        <v>9</v>
      </c>
      <c r="B138" s="1">
        <v>43220</v>
      </c>
      <c r="C138">
        <v>103</v>
      </c>
      <c r="D138">
        <v>1530</v>
      </c>
    </row>
    <row r="139" spans="1:4" x14ac:dyDescent="0.35">
      <c r="A139" t="s">
        <v>9</v>
      </c>
      <c r="B139" s="1">
        <v>43223</v>
      </c>
      <c r="C139">
        <v>102.66</v>
      </c>
      <c r="D139">
        <v>36219</v>
      </c>
    </row>
    <row r="140" spans="1:4" x14ac:dyDescent="0.35">
      <c r="A140" t="s">
        <v>9</v>
      </c>
      <c r="B140" s="1">
        <v>43224</v>
      </c>
      <c r="C140">
        <v>103.4</v>
      </c>
      <c r="D140">
        <v>6139</v>
      </c>
    </row>
    <row r="141" spans="1:4" x14ac:dyDescent="0.35">
      <c r="A141" t="s">
        <v>9</v>
      </c>
      <c r="B141" s="1">
        <v>43227</v>
      </c>
      <c r="C141">
        <v>103</v>
      </c>
      <c r="D141">
        <v>1000</v>
      </c>
    </row>
    <row r="142" spans="1:4" x14ac:dyDescent="0.35">
      <c r="A142" t="s">
        <v>9</v>
      </c>
      <c r="B142" s="1">
        <v>43228</v>
      </c>
      <c r="C142">
        <v>103.64</v>
      </c>
      <c r="D142">
        <v>5825</v>
      </c>
    </row>
    <row r="143" spans="1:4" x14ac:dyDescent="0.35">
      <c r="A143" t="s">
        <v>9</v>
      </c>
      <c r="B143" s="1">
        <v>43230</v>
      </c>
      <c r="C143">
        <v>103.8</v>
      </c>
      <c r="D143">
        <v>200</v>
      </c>
    </row>
    <row r="144" spans="1:4" x14ac:dyDescent="0.35">
      <c r="A144" t="s">
        <v>9</v>
      </c>
      <c r="B144" s="1">
        <v>43231</v>
      </c>
      <c r="C144">
        <v>103.29</v>
      </c>
      <c r="D144">
        <v>481</v>
      </c>
    </row>
    <row r="145" spans="1:4" x14ac:dyDescent="0.35">
      <c r="A145" t="s">
        <v>9</v>
      </c>
      <c r="B145" s="1">
        <v>43234</v>
      </c>
      <c r="C145">
        <v>103.04</v>
      </c>
      <c r="D145">
        <v>4519</v>
      </c>
    </row>
    <row r="146" spans="1:4" x14ac:dyDescent="0.35">
      <c r="A146" t="s">
        <v>9</v>
      </c>
      <c r="B146" s="1">
        <v>43235</v>
      </c>
      <c r="C146">
        <v>103</v>
      </c>
      <c r="D146">
        <v>3319</v>
      </c>
    </row>
    <row r="147" spans="1:4" x14ac:dyDescent="0.35">
      <c r="A147" t="s">
        <v>9</v>
      </c>
      <c r="B147" s="1">
        <v>43236</v>
      </c>
      <c r="C147">
        <v>102.9</v>
      </c>
      <c r="D147">
        <v>2525</v>
      </c>
    </row>
    <row r="148" spans="1:4" x14ac:dyDescent="0.35">
      <c r="A148" t="s">
        <v>9</v>
      </c>
      <c r="B148" s="1">
        <v>43237</v>
      </c>
      <c r="C148">
        <v>103.46</v>
      </c>
      <c r="D148">
        <v>14959</v>
      </c>
    </row>
    <row r="149" spans="1:4" x14ac:dyDescent="0.35">
      <c r="A149" t="s">
        <v>9</v>
      </c>
      <c r="B149" s="1">
        <v>43238</v>
      </c>
      <c r="C149">
        <v>103</v>
      </c>
      <c r="D149">
        <v>29756</v>
      </c>
    </row>
    <row r="150" spans="1:4" x14ac:dyDescent="0.35">
      <c r="A150" t="s">
        <v>9</v>
      </c>
      <c r="B150" s="1">
        <v>43241</v>
      </c>
      <c r="C150">
        <v>102.67</v>
      </c>
      <c r="D150">
        <v>2350</v>
      </c>
    </row>
    <row r="151" spans="1:4" x14ac:dyDescent="0.35">
      <c r="A151" t="s">
        <v>9</v>
      </c>
      <c r="B151" s="1">
        <v>43242</v>
      </c>
      <c r="C151">
        <v>102.75</v>
      </c>
      <c r="D151">
        <v>1797</v>
      </c>
    </row>
    <row r="152" spans="1:4" x14ac:dyDescent="0.35">
      <c r="A152" t="s">
        <v>9</v>
      </c>
      <c r="B152" s="1">
        <v>43243</v>
      </c>
      <c r="C152">
        <v>102.45</v>
      </c>
      <c r="D152">
        <v>621</v>
      </c>
    </row>
    <row r="153" spans="1:4" x14ac:dyDescent="0.35">
      <c r="A153" t="s">
        <v>9</v>
      </c>
      <c r="B153" s="1">
        <v>43244</v>
      </c>
      <c r="C153">
        <v>102.53</v>
      </c>
      <c r="D153">
        <v>88995</v>
      </c>
    </row>
    <row r="154" spans="1:4" x14ac:dyDescent="0.35">
      <c r="A154" t="s">
        <v>9</v>
      </c>
      <c r="B154" s="1">
        <v>43245</v>
      </c>
      <c r="C154">
        <v>102.78</v>
      </c>
      <c r="D154">
        <v>5851</v>
      </c>
    </row>
    <row r="155" spans="1:4" x14ac:dyDescent="0.35">
      <c r="A155" t="s">
        <v>9</v>
      </c>
      <c r="B155" s="1">
        <v>43248</v>
      </c>
      <c r="C155">
        <v>102.7</v>
      </c>
      <c r="D155">
        <v>6440</v>
      </c>
    </row>
    <row r="156" spans="1:4" x14ac:dyDescent="0.35">
      <c r="A156" t="s">
        <v>9</v>
      </c>
      <c r="B156" s="1">
        <v>43249</v>
      </c>
      <c r="C156">
        <v>102.8</v>
      </c>
      <c r="D156">
        <v>3501</v>
      </c>
    </row>
    <row r="157" spans="1:4" x14ac:dyDescent="0.35">
      <c r="A157" t="s">
        <v>9</v>
      </c>
      <c r="B157" s="1">
        <v>43250</v>
      </c>
      <c r="C157">
        <v>102.77</v>
      </c>
      <c r="D157">
        <v>643</v>
      </c>
    </row>
    <row r="158" spans="1:4" x14ac:dyDescent="0.35">
      <c r="A158" t="s">
        <v>9</v>
      </c>
      <c r="B158" s="1">
        <v>43251</v>
      </c>
      <c r="C158">
        <v>102.93</v>
      </c>
      <c r="D158">
        <v>2284</v>
      </c>
    </row>
    <row r="159" spans="1:4" x14ac:dyDescent="0.35">
      <c r="A159" t="s">
        <v>9</v>
      </c>
      <c r="B159" s="1">
        <v>43252</v>
      </c>
      <c r="C159">
        <v>102.94</v>
      </c>
      <c r="D159">
        <v>22941</v>
      </c>
    </row>
    <row r="160" spans="1:4" x14ac:dyDescent="0.35">
      <c r="A160" t="s">
        <v>9</v>
      </c>
      <c r="B160" s="1">
        <v>43255</v>
      </c>
      <c r="C160">
        <v>102.93</v>
      </c>
      <c r="D160">
        <v>1594</v>
      </c>
    </row>
    <row r="161" spans="1:4" x14ac:dyDescent="0.35">
      <c r="A161" t="s">
        <v>9</v>
      </c>
      <c r="B161" s="1">
        <v>43256</v>
      </c>
      <c r="C161">
        <v>102.75</v>
      </c>
      <c r="D161">
        <v>9890</v>
      </c>
    </row>
    <row r="162" spans="1:4" x14ac:dyDescent="0.35">
      <c r="A162" t="s">
        <v>9</v>
      </c>
      <c r="B162" s="1">
        <v>43257</v>
      </c>
      <c r="C162">
        <v>102.59</v>
      </c>
      <c r="D162">
        <v>44744</v>
      </c>
    </row>
    <row r="163" spans="1:4" x14ac:dyDescent="0.35">
      <c r="A163" t="s">
        <v>9</v>
      </c>
      <c r="B163" s="1">
        <v>43258</v>
      </c>
      <c r="C163">
        <v>102.64</v>
      </c>
      <c r="D163">
        <v>20556</v>
      </c>
    </row>
    <row r="164" spans="1:4" x14ac:dyDescent="0.35">
      <c r="A164" t="s">
        <v>9</v>
      </c>
      <c r="B164" s="1">
        <v>43259</v>
      </c>
      <c r="C164">
        <v>102.8</v>
      </c>
      <c r="D164">
        <v>2604</v>
      </c>
    </row>
    <row r="165" spans="1:4" x14ac:dyDescent="0.35">
      <c r="A165" t="s">
        <v>9</v>
      </c>
      <c r="B165" s="1">
        <v>43260</v>
      </c>
      <c r="C165">
        <v>102.8</v>
      </c>
      <c r="D165">
        <v>943</v>
      </c>
    </row>
    <row r="166" spans="1:4" x14ac:dyDescent="0.35">
      <c r="A166" t="s">
        <v>9</v>
      </c>
      <c r="B166" s="1">
        <v>43262</v>
      </c>
      <c r="C166">
        <v>102.6</v>
      </c>
      <c r="D166">
        <v>4505</v>
      </c>
    </row>
    <row r="167" spans="1:4" x14ac:dyDescent="0.35">
      <c r="A167" t="s">
        <v>9</v>
      </c>
      <c r="B167" s="1">
        <v>43264</v>
      </c>
      <c r="C167">
        <v>102.5</v>
      </c>
      <c r="D167">
        <v>25146</v>
      </c>
    </row>
    <row r="168" spans="1:4" x14ac:dyDescent="0.35">
      <c r="A168" t="s">
        <v>9</v>
      </c>
      <c r="B168" s="1">
        <v>43265</v>
      </c>
      <c r="C168">
        <v>102.77</v>
      </c>
      <c r="D168">
        <v>13668</v>
      </c>
    </row>
    <row r="169" spans="1:4" x14ac:dyDescent="0.35">
      <c r="A169" t="s">
        <v>9</v>
      </c>
      <c r="B169" s="1">
        <v>43266</v>
      </c>
      <c r="C169">
        <v>102.79</v>
      </c>
      <c r="D169">
        <v>256</v>
      </c>
    </row>
    <row r="170" spans="1:4" x14ac:dyDescent="0.35">
      <c r="A170" t="s">
        <v>9</v>
      </c>
      <c r="B170" s="1">
        <v>43269</v>
      </c>
      <c r="C170">
        <v>102.61</v>
      </c>
      <c r="D170">
        <v>8919</v>
      </c>
    </row>
    <row r="171" spans="1:4" x14ac:dyDescent="0.35">
      <c r="A171" t="s">
        <v>9</v>
      </c>
      <c r="B171" s="1">
        <v>43270</v>
      </c>
      <c r="C171">
        <v>102.7</v>
      </c>
      <c r="D171">
        <v>29987</v>
      </c>
    </row>
    <row r="172" spans="1:4" x14ac:dyDescent="0.35">
      <c r="A172" t="s">
        <v>9</v>
      </c>
      <c r="B172" s="1">
        <v>43271</v>
      </c>
      <c r="C172">
        <v>101.99</v>
      </c>
      <c r="D172">
        <v>977</v>
      </c>
    </row>
    <row r="173" spans="1:4" x14ac:dyDescent="0.35">
      <c r="A173" t="s">
        <v>9</v>
      </c>
      <c r="B173" s="1">
        <v>43272</v>
      </c>
      <c r="C173">
        <v>102</v>
      </c>
      <c r="D173">
        <v>902</v>
      </c>
    </row>
    <row r="174" spans="1:4" x14ac:dyDescent="0.35">
      <c r="A174" t="s">
        <v>9</v>
      </c>
      <c r="B174" s="1">
        <v>43273</v>
      </c>
      <c r="C174">
        <v>102.43</v>
      </c>
      <c r="D174">
        <v>3066</v>
      </c>
    </row>
    <row r="175" spans="1:4" x14ac:dyDescent="0.35">
      <c r="A175" t="s">
        <v>9</v>
      </c>
      <c r="B175" s="1">
        <v>43276</v>
      </c>
      <c r="C175">
        <v>101.26</v>
      </c>
      <c r="D175">
        <v>569</v>
      </c>
    </row>
    <row r="176" spans="1:4" x14ac:dyDescent="0.35">
      <c r="A176" t="s">
        <v>9</v>
      </c>
      <c r="B176" s="1">
        <v>43277</v>
      </c>
      <c r="C176">
        <v>102</v>
      </c>
      <c r="D176">
        <v>12455</v>
      </c>
    </row>
    <row r="177" spans="1:4" x14ac:dyDescent="0.35">
      <c r="A177" t="s">
        <v>9</v>
      </c>
      <c r="B177" s="1">
        <v>43278</v>
      </c>
      <c r="C177">
        <v>102</v>
      </c>
      <c r="D177">
        <v>5018</v>
      </c>
    </row>
    <row r="178" spans="1:4" x14ac:dyDescent="0.35">
      <c r="A178" t="s">
        <v>9</v>
      </c>
      <c r="B178" s="1">
        <v>43279</v>
      </c>
      <c r="C178">
        <v>101.88</v>
      </c>
      <c r="D178">
        <v>12959</v>
      </c>
    </row>
    <row r="179" spans="1:4" x14ac:dyDescent="0.35">
      <c r="A179" t="s">
        <v>9</v>
      </c>
      <c r="B179" s="1">
        <v>43280</v>
      </c>
      <c r="C179">
        <v>101.9</v>
      </c>
      <c r="D179">
        <v>2675</v>
      </c>
    </row>
    <row r="180" spans="1:4" x14ac:dyDescent="0.35">
      <c r="A180" t="s">
        <v>9</v>
      </c>
      <c r="B180" s="1">
        <v>43283</v>
      </c>
      <c r="C180">
        <v>101.99</v>
      </c>
      <c r="D180">
        <v>12377</v>
      </c>
    </row>
    <row r="181" spans="1:4" x14ac:dyDescent="0.35">
      <c r="A181" t="s">
        <v>9</v>
      </c>
      <c r="B181" s="1">
        <v>43284</v>
      </c>
      <c r="C181">
        <v>101.71</v>
      </c>
      <c r="D181">
        <v>337</v>
      </c>
    </row>
    <row r="182" spans="1:4" x14ac:dyDescent="0.35">
      <c r="A182" t="s">
        <v>9</v>
      </c>
      <c r="B182" s="1">
        <v>43285</v>
      </c>
      <c r="C182">
        <v>101.57</v>
      </c>
      <c r="D182">
        <v>644</v>
      </c>
    </row>
    <row r="183" spans="1:4" x14ac:dyDescent="0.35">
      <c r="A183" t="s">
        <v>9</v>
      </c>
      <c r="B183" s="1">
        <v>43286</v>
      </c>
      <c r="C183">
        <v>101.59</v>
      </c>
      <c r="D183">
        <v>3129</v>
      </c>
    </row>
    <row r="184" spans="1:4" x14ac:dyDescent="0.35">
      <c r="A184" t="s">
        <v>9</v>
      </c>
      <c r="B184" s="1">
        <v>43287</v>
      </c>
      <c r="C184">
        <v>102.2</v>
      </c>
      <c r="D184">
        <v>7454</v>
      </c>
    </row>
    <row r="185" spans="1:4" x14ac:dyDescent="0.35">
      <c r="A185" t="s">
        <v>9</v>
      </c>
      <c r="B185" s="1">
        <v>43290</v>
      </c>
      <c r="C185">
        <v>101.71</v>
      </c>
      <c r="D185">
        <v>516</v>
      </c>
    </row>
    <row r="186" spans="1:4" x14ac:dyDescent="0.35">
      <c r="A186" t="s">
        <v>9</v>
      </c>
      <c r="B186" s="1">
        <v>43291</v>
      </c>
      <c r="C186">
        <v>102</v>
      </c>
      <c r="D186">
        <v>33924</v>
      </c>
    </row>
    <row r="187" spans="1:4" x14ac:dyDescent="0.35">
      <c r="A187" t="s">
        <v>9</v>
      </c>
      <c r="B187" s="1">
        <v>43292</v>
      </c>
      <c r="C187">
        <v>102.2</v>
      </c>
      <c r="D187">
        <v>425</v>
      </c>
    </row>
    <row r="188" spans="1:4" x14ac:dyDescent="0.35">
      <c r="A188" t="s">
        <v>9</v>
      </c>
      <c r="B188" s="1">
        <v>43293</v>
      </c>
      <c r="C188">
        <v>101.57</v>
      </c>
      <c r="D188">
        <v>41401</v>
      </c>
    </row>
    <row r="189" spans="1:4" x14ac:dyDescent="0.35">
      <c r="A189" t="s">
        <v>9</v>
      </c>
      <c r="B189" s="1">
        <v>43294</v>
      </c>
      <c r="C189">
        <v>101.97</v>
      </c>
      <c r="D189">
        <v>712</v>
      </c>
    </row>
    <row r="190" spans="1:4" x14ac:dyDescent="0.35">
      <c r="A190" t="s">
        <v>9</v>
      </c>
      <c r="B190" s="1">
        <v>43297</v>
      </c>
      <c r="C190">
        <v>101.45</v>
      </c>
      <c r="D190">
        <v>10340</v>
      </c>
    </row>
    <row r="191" spans="1:4" x14ac:dyDescent="0.35">
      <c r="A191" t="s">
        <v>9</v>
      </c>
      <c r="B191" s="1">
        <v>43298</v>
      </c>
      <c r="C191">
        <v>101.7</v>
      </c>
      <c r="D191">
        <v>169878</v>
      </c>
    </row>
    <row r="192" spans="1:4" x14ac:dyDescent="0.35">
      <c r="A192" t="s">
        <v>9</v>
      </c>
      <c r="B192" s="1">
        <v>43299</v>
      </c>
      <c r="C192">
        <v>101.73</v>
      </c>
      <c r="D192">
        <v>15285</v>
      </c>
    </row>
    <row r="193" spans="1:4" x14ac:dyDescent="0.35">
      <c r="A193" t="s">
        <v>9</v>
      </c>
      <c r="B193" s="1">
        <v>43300</v>
      </c>
      <c r="C193">
        <v>101.97</v>
      </c>
      <c r="D193">
        <v>3596</v>
      </c>
    </row>
    <row r="194" spans="1:4" x14ac:dyDescent="0.35">
      <c r="A194" t="s">
        <v>9</v>
      </c>
      <c r="B194" s="1">
        <v>43301</v>
      </c>
      <c r="C194">
        <v>101.9</v>
      </c>
      <c r="D194">
        <v>7456</v>
      </c>
    </row>
    <row r="195" spans="1:4" x14ac:dyDescent="0.35">
      <c r="A195" t="s">
        <v>9</v>
      </c>
      <c r="B195" s="1">
        <v>43304</v>
      </c>
      <c r="C195">
        <v>101.51</v>
      </c>
      <c r="D195">
        <v>8595</v>
      </c>
    </row>
    <row r="196" spans="1:4" x14ac:dyDescent="0.35">
      <c r="A196" t="s">
        <v>9</v>
      </c>
      <c r="B196" s="1">
        <v>43305</v>
      </c>
      <c r="C196">
        <v>101.6</v>
      </c>
      <c r="D196">
        <v>5435</v>
      </c>
    </row>
    <row r="197" spans="1:4" x14ac:dyDescent="0.35">
      <c r="A197" t="s">
        <v>9</v>
      </c>
      <c r="B197" s="1">
        <v>43306</v>
      </c>
      <c r="C197">
        <v>101.51</v>
      </c>
      <c r="D197">
        <v>1186</v>
      </c>
    </row>
    <row r="198" spans="1:4" x14ac:dyDescent="0.35">
      <c r="A198" t="s">
        <v>9</v>
      </c>
      <c r="B198" s="1">
        <v>43307</v>
      </c>
      <c r="C198">
        <v>101.64</v>
      </c>
      <c r="D198">
        <v>6395</v>
      </c>
    </row>
    <row r="199" spans="1:4" x14ac:dyDescent="0.35">
      <c r="A199" t="s">
        <v>9</v>
      </c>
      <c r="B199" s="1">
        <v>43308</v>
      </c>
      <c r="C199">
        <v>101.5</v>
      </c>
      <c r="D199">
        <v>2274</v>
      </c>
    </row>
    <row r="200" spans="1:4" x14ac:dyDescent="0.35">
      <c r="A200" t="s">
        <v>9</v>
      </c>
      <c r="B200" s="1">
        <v>43311</v>
      </c>
      <c r="C200">
        <v>101.65</v>
      </c>
      <c r="D200">
        <v>3352</v>
      </c>
    </row>
    <row r="201" spans="1:4" x14ac:dyDescent="0.35">
      <c r="A201" t="s">
        <v>9</v>
      </c>
      <c r="B201" s="1">
        <v>43312</v>
      </c>
      <c r="C201">
        <v>101.87</v>
      </c>
      <c r="D201">
        <v>272</v>
      </c>
    </row>
    <row r="202" spans="1:4" x14ac:dyDescent="0.35">
      <c r="A202" t="s">
        <v>9</v>
      </c>
      <c r="B202" s="1">
        <v>43313</v>
      </c>
      <c r="C202">
        <v>101.7</v>
      </c>
      <c r="D202">
        <v>3640</v>
      </c>
    </row>
    <row r="203" spans="1:4" x14ac:dyDescent="0.35">
      <c r="A203" t="s">
        <v>9</v>
      </c>
      <c r="B203" s="1">
        <v>43314</v>
      </c>
      <c r="C203">
        <v>101.8</v>
      </c>
      <c r="D203">
        <v>9011</v>
      </c>
    </row>
    <row r="204" spans="1:4" x14ac:dyDescent="0.35">
      <c r="A204" t="s">
        <v>9</v>
      </c>
      <c r="B204" s="1">
        <v>43315</v>
      </c>
      <c r="C204">
        <v>102.15</v>
      </c>
      <c r="D204">
        <v>2957</v>
      </c>
    </row>
    <row r="205" spans="1:4" x14ac:dyDescent="0.35">
      <c r="A205" t="s">
        <v>9</v>
      </c>
      <c r="B205" s="1">
        <v>43318</v>
      </c>
      <c r="C205">
        <v>101.35</v>
      </c>
      <c r="D205">
        <v>3194</v>
      </c>
    </row>
    <row r="206" spans="1:4" x14ac:dyDescent="0.35">
      <c r="A206" t="s">
        <v>9</v>
      </c>
      <c r="B206" s="1">
        <v>43319</v>
      </c>
      <c r="C206">
        <v>101.15</v>
      </c>
      <c r="D206">
        <v>7042</v>
      </c>
    </row>
    <row r="207" spans="1:4" x14ac:dyDescent="0.35">
      <c r="A207" t="s">
        <v>9</v>
      </c>
      <c r="B207" s="1">
        <v>43320</v>
      </c>
      <c r="C207">
        <v>101</v>
      </c>
      <c r="D207">
        <v>6187</v>
      </c>
    </row>
    <row r="208" spans="1:4" x14ac:dyDescent="0.35">
      <c r="A208" t="s">
        <v>9</v>
      </c>
      <c r="B208" s="1">
        <v>43321</v>
      </c>
      <c r="C208">
        <v>100.8</v>
      </c>
      <c r="D208">
        <v>16188</v>
      </c>
    </row>
    <row r="209" spans="1:4" x14ac:dyDescent="0.35">
      <c r="A209" t="s">
        <v>9</v>
      </c>
      <c r="B209" s="1">
        <v>43322</v>
      </c>
      <c r="C209">
        <v>100.49</v>
      </c>
      <c r="D209">
        <v>54692</v>
      </c>
    </row>
    <row r="210" spans="1:4" x14ac:dyDescent="0.35">
      <c r="A210" t="s">
        <v>9</v>
      </c>
      <c r="B210" s="1">
        <v>43325</v>
      </c>
      <c r="C210">
        <v>101.49</v>
      </c>
      <c r="D210">
        <v>38305</v>
      </c>
    </row>
    <row r="211" spans="1:4" x14ac:dyDescent="0.35">
      <c r="A211" t="s">
        <v>9</v>
      </c>
      <c r="B211" s="1">
        <v>43326</v>
      </c>
      <c r="C211">
        <v>100.21</v>
      </c>
      <c r="D211">
        <v>12582</v>
      </c>
    </row>
    <row r="212" spans="1:4" x14ac:dyDescent="0.35">
      <c r="A212" t="s">
        <v>9</v>
      </c>
      <c r="B212" s="1">
        <v>43327</v>
      </c>
      <c r="C212">
        <v>100.5</v>
      </c>
      <c r="D212">
        <v>48184</v>
      </c>
    </row>
    <row r="213" spans="1:4" x14ac:dyDescent="0.35">
      <c r="A213" t="s">
        <v>9</v>
      </c>
      <c r="B213" s="1">
        <v>43328</v>
      </c>
      <c r="C213">
        <v>100.41</v>
      </c>
      <c r="D213">
        <v>20758</v>
      </c>
    </row>
    <row r="214" spans="1:4" x14ac:dyDescent="0.35">
      <c r="A214" t="s">
        <v>9</v>
      </c>
      <c r="B214" s="1">
        <v>43329</v>
      </c>
      <c r="C214">
        <v>100.44</v>
      </c>
      <c r="D214">
        <v>26299</v>
      </c>
    </row>
    <row r="215" spans="1:4" x14ac:dyDescent="0.35">
      <c r="A215" t="s">
        <v>9</v>
      </c>
      <c r="B215" s="1">
        <v>43332</v>
      </c>
      <c r="C215">
        <v>100.45</v>
      </c>
      <c r="D215">
        <v>8804</v>
      </c>
    </row>
    <row r="216" spans="1:4" x14ac:dyDescent="0.35">
      <c r="A216" t="s">
        <v>9</v>
      </c>
      <c r="B216" s="1">
        <v>43333</v>
      </c>
      <c r="C216">
        <v>100.39</v>
      </c>
      <c r="D216">
        <v>11537</v>
      </c>
    </row>
    <row r="217" spans="1:4" x14ac:dyDescent="0.35">
      <c r="A217" t="s">
        <v>9</v>
      </c>
      <c r="B217" s="1">
        <v>43334</v>
      </c>
      <c r="C217">
        <v>100.2</v>
      </c>
      <c r="D217">
        <v>15011</v>
      </c>
    </row>
    <row r="218" spans="1:4" x14ac:dyDescent="0.35">
      <c r="A218" t="s">
        <v>9</v>
      </c>
      <c r="B218" s="1">
        <v>43335</v>
      </c>
      <c r="C218">
        <v>100.1</v>
      </c>
      <c r="D218">
        <v>91782</v>
      </c>
    </row>
    <row r="219" spans="1:4" x14ac:dyDescent="0.35">
      <c r="A219" t="s">
        <v>9</v>
      </c>
      <c r="B219" s="1">
        <v>43336</v>
      </c>
      <c r="C219">
        <v>100</v>
      </c>
      <c r="D219">
        <v>3939</v>
      </c>
    </row>
    <row r="220" spans="1:4" x14ac:dyDescent="0.35">
      <c r="A220" t="s">
        <v>9</v>
      </c>
      <c r="B220" s="1">
        <v>43339</v>
      </c>
      <c r="C220">
        <v>100.65</v>
      </c>
      <c r="D220">
        <v>118856</v>
      </c>
    </row>
    <row r="221" spans="1:4" x14ac:dyDescent="0.35">
      <c r="A221" t="s">
        <v>9</v>
      </c>
      <c r="B221" s="1">
        <v>43340</v>
      </c>
      <c r="C221">
        <v>100.34</v>
      </c>
      <c r="D221">
        <v>9985</v>
      </c>
    </row>
    <row r="222" spans="1:4" x14ac:dyDescent="0.35">
      <c r="A222" t="s">
        <v>9</v>
      </c>
      <c r="B222" s="1">
        <v>43341</v>
      </c>
      <c r="C222">
        <v>100.05</v>
      </c>
      <c r="D222">
        <v>46941</v>
      </c>
    </row>
    <row r="223" spans="1:4" x14ac:dyDescent="0.35">
      <c r="A223" t="s">
        <v>9</v>
      </c>
      <c r="B223" s="1">
        <v>43342</v>
      </c>
      <c r="C223">
        <v>100.37</v>
      </c>
      <c r="D223">
        <v>7611</v>
      </c>
    </row>
    <row r="224" spans="1:4" x14ac:dyDescent="0.35">
      <c r="A224" t="s">
        <v>9</v>
      </c>
      <c r="B224" s="1">
        <v>43343</v>
      </c>
      <c r="C224">
        <v>100.1</v>
      </c>
      <c r="D224">
        <v>7804</v>
      </c>
    </row>
    <row r="225" spans="1:4" x14ac:dyDescent="0.35">
      <c r="A225" t="s">
        <v>9</v>
      </c>
      <c r="B225" s="1">
        <v>43346</v>
      </c>
      <c r="C225">
        <v>100.38</v>
      </c>
      <c r="D225">
        <v>27462</v>
      </c>
    </row>
    <row r="226" spans="1:4" x14ac:dyDescent="0.35">
      <c r="A226" t="s">
        <v>9</v>
      </c>
      <c r="B226" s="1">
        <v>43347</v>
      </c>
      <c r="C226">
        <v>100.4</v>
      </c>
      <c r="D226">
        <v>10802</v>
      </c>
    </row>
    <row r="227" spans="1:4" x14ac:dyDescent="0.35">
      <c r="A227" t="s">
        <v>9</v>
      </c>
      <c r="B227" s="1">
        <v>43348</v>
      </c>
      <c r="C227">
        <v>100.07</v>
      </c>
      <c r="D227">
        <v>6289</v>
      </c>
    </row>
    <row r="228" spans="1:4" x14ac:dyDescent="0.35">
      <c r="A228" t="s">
        <v>9</v>
      </c>
      <c r="B228" s="1">
        <v>43349</v>
      </c>
      <c r="C228">
        <v>100.22</v>
      </c>
      <c r="D228">
        <v>19893</v>
      </c>
    </row>
    <row r="229" spans="1:4" x14ac:dyDescent="0.35">
      <c r="A229" t="s">
        <v>9</v>
      </c>
      <c r="B229" s="1">
        <v>43350</v>
      </c>
      <c r="C229">
        <v>99.77</v>
      </c>
      <c r="D229">
        <v>28482</v>
      </c>
    </row>
    <row r="230" spans="1:4" x14ac:dyDescent="0.35">
      <c r="A230" t="s">
        <v>9</v>
      </c>
      <c r="B230" s="1">
        <v>43353</v>
      </c>
      <c r="C230">
        <v>99.75</v>
      </c>
      <c r="D230">
        <v>36342</v>
      </c>
    </row>
    <row r="231" spans="1:4" x14ac:dyDescent="0.35">
      <c r="A231" t="s">
        <v>9</v>
      </c>
      <c r="B231" s="1">
        <v>43354</v>
      </c>
      <c r="C231">
        <v>99.59</v>
      </c>
      <c r="D231">
        <v>57711</v>
      </c>
    </row>
    <row r="232" spans="1:4" x14ac:dyDescent="0.35">
      <c r="A232" t="s">
        <v>9</v>
      </c>
      <c r="B232" s="1">
        <v>43355</v>
      </c>
      <c r="C232">
        <v>99.7</v>
      </c>
      <c r="D232">
        <v>172138</v>
      </c>
    </row>
    <row r="233" spans="1:4" x14ac:dyDescent="0.35">
      <c r="A233" t="s">
        <v>9</v>
      </c>
      <c r="B233" s="1">
        <v>43356</v>
      </c>
      <c r="C233">
        <v>99.5</v>
      </c>
      <c r="D233">
        <v>38509</v>
      </c>
    </row>
    <row r="234" spans="1:4" x14ac:dyDescent="0.35">
      <c r="A234" t="s">
        <v>9</v>
      </c>
      <c r="B234" s="1">
        <v>43357</v>
      </c>
      <c r="C234">
        <v>99.76</v>
      </c>
      <c r="D234">
        <v>10509</v>
      </c>
    </row>
    <row r="235" spans="1:4" x14ac:dyDescent="0.35">
      <c r="A235" t="s">
        <v>9</v>
      </c>
      <c r="B235" s="1">
        <v>43360</v>
      </c>
      <c r="C235">
        <v>99.8</v>
      </c>
      <c r="D235">
        <v>22909</v>
      </c>
    </row>
    <row r="236" spans="1:4" x14ac:dyDescent="0.35">
      <c r="A236" t="s">
        <v>9</v>
      </c>
      <c r="B236" s="1">
        <v>43361</v>
      </c>
      <c r="C236">
        <v>99.8</v>
      </c>
      <c r="D236">
        <v>3141</v>
      </c>
    </row>
    <row r="237" spans="1:4" x14ac:dyDescent="0.35">
      <c r="A237" t="s">
        <v>9</v>
      </c>
      <c r="B237" s="1">
        <v>43362</v>
      </c>
      <c r="C237">
        <v>100.2</v>
      </c>
      <c r="D237">
        <v>47450</v>
      </c>
    </row>
    <row r="238" spans="1:4" x14ac:dyDescent="0.35">
      <c r="A238" t="s">
        <v>9</v>
      </c>
      <c r="B238" s="1">
        <v>43363</v>
      </c>
      <c r="C238">
        <v>100</v>
      </c>
      <c r="D238">
        <v>7084</v>
      </c>
    </row>
    <row r="239" spans="1:4" x14ac:dyDescent="0.35">
      <c r="A239" t="s">
        <v>9</v>
      </c>
      <c r="B239" s="1">
        <v>43364</v>
      </c>
      <c r="C239">
        <v>100.15</v>
      </c>
      <c r="D239">
        <v>12688</v>
      </c>
    </row>
    <row r="240" spans="1:4" x14ac:dyDescent="0.35">
      <c r="A240" t="s">
        <v>9</v>
      </c>
      <c r="B240" s="1">
        <v>43367</v>
      </c>
      <c r="C240">
        <v>100.2</v>
      </c>
      <c r="D240">
        <v>18977</v>
      </c>
    </row>
    <row r="241" spans="1:4" x14ac:dyDescent="0.35">
      <c r="A241" t="s">
        <v>9</v>
      </c>
      <c r="B241" s="1">
        <v>43368</v>
      </c>
      <c r="C241">
        <v>100.2</v>
      </c>
      <c r="D241">
        <v>85215</v>
      </c>
    </row>
    <row r="242" spans="1:4" x14ac:dyDescent="0.35">
      <c r="A242" t="s">
        <v>9</v>
      </c>
      <c r="B242" s="1">
        <v>43369</v>
      </c>
      <c r="C242">
        <v>100.22</v>
      </c>
      <c r="D242">
        <v>29267</v>
      </c>
    </row>
    <row r="243" spans="1:4" x14ac:dyDescent="0.35">
      <c r="A243" t="s">
        <v>9</v>
      </c>
      <c r="B243" s="1">
        <v>43370</v>
      </c>
      <c r="C243">
        <v>100.25</v>
      </c>
      <c r="D243">
        <v>22392</v>
      </c>
    </row>
    <row r="244" spans="1:4" x14ac:dyDescent="0.35">
      <c r="A244" t="s">
        <v>9</v>
      </c>
      <c r="B244" s="1">
        <v>43371</v>
      </c>
      <c r="C244">
        <v>100.26</v>
      </c>
      <c r="D244">
        <v>18039</v>
      </c>
    </row>
    <row r="245" spans="1:4" x14ac:dyDescent="0.35">
      <c r="A245" t="s">
        <v>9</v>
      </c>
      <c r="B245" s="1">
        <v>43374</v>
      </c>
      <c r="C245">
        <v>100.3</v>
      </c>
      <c r="D245">
        <v>4494</v>
      </c>
    </row>
    <row r="246" spans="1:4" x14ac:dyDescent="0.35">
      <c r="A246" t="s">
        <v>9</v>
      </c>
      <c r="B246" s="1">
        <v>43375</v>
      </c>
      <c r="C246">
        <v>100.4</v>
      </c>
      <c r="D246">
        <v>12506</v>
      </c>
    </row>
    <row r="247" spans="1:4" x14ac:dyDescent="0.35">
      <c r="A247" t="s">
        <v>9</v>
      </c>
      <c r="B247" s="1">
        <v>43376</v>
      </c>
      <c r="C247">
        <v>100.51</v>
      </c>
      <c r="D247">
        <v>11227</v>
      </c>
    </row>
    <row r="248" spans="1:4" x14ac:dyDescent="0.35">
      <c r="A248" t="s">
        <v>9</v>
      </c>
      <c r="B248" s="1">
        <v>43377</v>
      </c>
      <c r="C248">
        <v>100.3</v>
      </c>
      <c r="D248">
        <v>13826</v>
      </c>
    </row>
    <row r="249" spans="1:4" x14ac:dyDescent="0.35">
      <c r="A249" t="s">
        <v>9</v>
      </c>
      <c r="B249" s="1">
        <v>43378</v>
      </c>
      <c r="C249">
        <v>100.5</v>
      </c>
      <c r="D249">
        <v>12784</v>
      </c>
    </row>
    <row r="250" spans="1:4" x14ac:dyDescent="0.35">
      <c r="A250" t="s">
        <v>9</v>
      </c>
      <c r="B250" s="1">
        <v>43381</v>
      </c>
      <c r="C250">
        <v>100.19</v>
      </c>
      <c r="D250">
        <v>2948</v>
      </c>
    </row>
    <row r="251" spans="1:4" x14ac:dyDescent="0.35">
      <c r="A251" t="s">
        <v>9</v>
      </c>
      <c r="B251" s="1">
        <v>43382</v>
      </c>
      <c r="C251">
        <v>100.49</v>
      </c>
      <c r="D251">
        <v>10245</v>
      </c>
    </row>
    <row r="252" spans="1:4" x14ac:dyDescent="0.35">
      <c r="A252" t="s">
        <v>9</v>
      </c>
      <c r="B252" s="1">
        <v>43383</v>
      </c>
      <c r="C252">
        <v>100.11</v>
      </c>
      <c r="D252">
        <v>900</v>
      </c>
    </row>
    <row r="253" spans="1:4" x14ac:dyDescent="0.35">
      <c r="A253" t="s">
        <v>9</v>
      </c>
      <c r="B253" s="1">
        <v>43384</v>
      </c>
      <c r="C253">
        <v>100.2</v>
      </c>
      <c r="D253">
        <v>4070</v>
      </c>
    </row>
    <row r="254" spans="1:4" x14ac:dyDescent="0.35">
      <c r="A254" t="s">
        <v>9</v>
      </c>
      <c r="B254" s="1">
        <v>43385</v>
      </c>
      <c r="C254">
        <v>99.98</v>
      </c>
      <c r="D254">
        <v>16140</v>
      </c>
    </row>
    <row r="255" spans="1:4" x14ac:dyDescent="0.35">
      <c r="A255" t="s">
        <v>9</v>
      </c>
      <c r="B255" s="1">
        <v>43388</v>
      </c>
      <c r="C255">
        <v>100.1</v>
      </c>
      <c r="D255">
        <v>91628</v>
      </c>
    </row>
    <row r="256" spans="1:4" x14ac:dyDescent="0.35">
      <c r="A256" t="s">
        <v>9</v>
      </c>
      <c r="B256" s="1">
        <v>43389</v>
      </c>
      <c r="C256">
        <v>100.38</v>
      </c>
      <c r="D256">
        <v>55645</v>
      </c>
    </row>
    <row r="257" spans="1:4" x14ac:dyDescent="0.35">
      <c r="A257" t="s">
        <v>9</v>
      </c>
      <c r="B257" s="1">
        <v>43390</v>
      </c>
      <c r="C257">
        <v>100.29</v>
      </c>
      <c r="D257">
        <v>48450</v>
      </c>
    </row>
    <row r="258" spans="1:4" x14ac:dyDescent="0.35">
      <c r="A258" t="s">
        <v>9</v>
      </c>
      <c r="B258" s="1">
        <v>43391</v>
      </c>
      <c r="C258">
        <v>100.2</v>
      </c>
      <c r="D258">
        <v>33065</v>
      </c>
    </row>
    <row r="259" spans="1:4" x14ac:dyDescent="0.35">
      <c r="A259" t="s">
        <v>9</v>
      </c>
      <c r="B259" s="1">
        <v>43392</v>
      </c>
      <c r="C259">
        <v>100.47</v>
      </c>
      <c r="D259">
        <v>111634</v>
      </c>
    </row>
    <row r="260" spans="1:4" x14ac:dyDescent="0.35">
      <c r="A260" t="s">
        <v>9</v>
      </c>
      <c r="B260" s="1">
        <v>43395</v>
      </c>
      <c r="C260">
        <v>100.11</v>
      </c>
      <c r="D260">
        <v>31605</v>
      </c>
    </row>
    <row r="261" spans="1:4" x14ac:dyDescent="0.35">
      <c r="A261" t="s">
        <v>9</v>
      </c>
      <c r="B261" s="1">
        <v>43396</v>
      </c>
      <c r="C261">
        <v>100.64</v>
      </c>
      <c r="D261">
        <v>74244</v>
      </c>
    </row>
    <row r="262" spans="1:4" x14ac:dyDescent="0.35">
      <c r="A262" t="s">
        <v>9</v>
      </c>
      <c r="B262" s="1">
        <v>43397</v>
      </c>
      <c r="C262">
        <v>100.3</v>
      </c>
      <c r="D262">
        <v>10598</v>
      </c>
    </row>
    <row r="263" spans="1:4" x14ac:dyDescent="0.35">
      <c r="A263" t="s">
        <v>9</v>
      </c>
      <c r="B263" s="1">
        <v>43398</v>
      </c>
      <c r="C263">
        <v>100.36</v>
      </c>
      <c r="D263">
        <v>33817</v>
      </c>
    </row>
    <row r="264" spans="1:4" x14ac:dyDescent="0.35">
      <c r="A264" t="s">
        <v>9</v>
      </c>
      <c r="B264" s="1">
        <v>43399</v>
      </c>
      <c r="C264">
        <v>100.35</v>
      </c>
      <c r="D264">
        <v>9420</v>
      </c>
    </row>
    <row r="265" spans="1:4" x14ac:dyDescent="0.35">
      <c r="A265" t="s">
        <v>9</v>
      </c>
      <c r="B265" s="1">
        <v>43402</v>
      </c>
      <c r="C265">
        <v>100.24</v>
      </c>
      <c r="D265">
        <v>5218</v>
      </c>
    </row>
    <row r="266" spans="1:4" x14ac:dyDescent="0.35">
      <c r="A266" t="s">
        <v>9</v>
      </c>
      <c r="B266" s="1">
        <v>43403</v>
      </c>
      <c r="C266">
        <v>100.42</v>
      </c>
      <c r="D266">
        <v>16827</v>
      </c>
    </row>
    <row r="267" spans="1:4" x14ac:dyDescent="0.35">
      <c r="A267" t="s">
        <v>9</v>
      </c>
      <c r="B267" s="1">
        <v>43404</v>
      </c>
      <c r="C267">
        <v>100.46</v>
      </c>
      <c r="D267">
        <v>20326</v>
      </c>
    </row>
    <row r="268" spans="1:4" x14ac:dyDescent="0.35">
      <c r="A268" t="s">
        <v>9</v>
      </c>
      <c r="B268" s="1">
        <v>43405</v>
      </c>
      <c r="C268">
        <v>100.3</v>
      </c>
      <c r="D268">
        <v>17291</v>
      </c>
    </row>
    <row r="269" spans="1:4" x14ac:dyDescent="0.35">
      <c r="A269" t="s">
        <v>9</v>
      </c>
      <c r="B269" s="1">
        <v>43406</v>
      </c>
      <c r="C269">
        <v>100.5</v>
      </c>
      <c r="D269">
        <v>18972</v>
      </c>
    </row>
    <row r="270" spans="1:4" x14ac:dyDescent="0.35">
      <c r="A270" t="s">
        <v>9</v>
      </c>
      <c r="B270" s="1">
        <v>43410</v>
      </c>
      <c r="C270">
        <v>100.44</v>
      </c>
      <c r="D270">
        <v>2385</v>
      </c>
    </row>
    <row r="271" spans="1:4" x14ac:dyDescent="0.35">
      <c r="A271" t="s">
        <v>9</v>
      </c>
      <c r="B271" s="1">
        <v>43411</v>
      </c>
      <c r="C271">
        <v>100.55</v>
      </c>
      <c r="D271">
        <v>31661</v>
      </c>
    </row>
    <row r="272" spans="1:4" x14ac:dyDescent="0.35">
      <c r="A272" t="s">
        <v>9</v>
      </c>
      <c r="B272" s="1">
        <v>43412</v>
      </c>
      <c r="C272">
        <v>100.3</v>
      </c>
      <c r="D272">
        <v>22408</v>
      </c>
    </row>
    <row r="273" spans="1:4" x14ac:dyDescent="0.35">
      <c r="A273" t="s">
        <v>9</v>
      </c>
      <c r="B273" s="1">
        <v>43413</v>
      </c>
      <c r="C273">
        <v>100.45</v>
      </c>
      <c r="D273">
        <v>24545</v>
      </c>
    </row>
    <row r="274" spans="1:4" x14ac:dyDescent="0.35">
      <c r="A274" t="s">
        <v>9</v>
      </c>
      <c r="B274" s="1">
        <v>43416</v>
      </c>
      <c r="C274">
        <v>100.2</v>
      </c>
      <c r="D274">
        <v>6413</v>
      </c>
    </row>
    <row r="275" spans="1:4" x14ac:dyDescent="0.35">
      <c r="A275" t="s">
        <v>9</v>
      </c>
      <c r="B275" s="1">
        <v>43417</v>
      </c>
      <c r="C275">
        <v>100.22</v>
      </c>
      <c r="D275">
        <v>26806</v>
      </c>
    </row>
    <row r="276" spans="1:4" x14ac:dyDescent="0.35">
      <c r="A276" t="s">
        <v>9</v>
      </c>
      <c r="B276" s="1">
        <v>43418</v>
      </c>
      <c r="C276">
        <v>100.45</v>
      </c>
      <c r="D276">
        <v>12623</v>
      </c>
    </row>
    <row r="277" spans="1:4" x14ac:dyDescent="0.35">
      <c r="A277" t="s">
        <v>9</v>
      </c>
      <c r="B277" s="1">
        <v>43419</v>
      </c>
      <c r="C277">
        <v>100.29</v>
      </c>
      <c r="D277">
        <v>5547</v>
      </c>
    </row>
    <row r="278" spans="1:4" x14ac:dyDescent="0.35">
      <c r="A278" t="s">
        <v>9</v>
      </c>
      <c r="B278" s="1">
        <v>43420</v>
      </c>
      <c r="C278">
        <v>100.29</v>
      </c>
      <c r="D278">
        <v>5952</v>
      </c>
    </row>
    <row r="279" spans="1:4" x14ac:dyDescent="0.35">
      <c r="A279" t="s">
        <v>9</v>
      </c>
      <c r="B279" s="1">
        <v>43423</v>
      </c>
      <c r="C279">
        <v>100.23</v>
      </c>
      <c r="D279">
        <v>3988</v>
      </c>
    </row>
    <row r="280" spans="1:4" x14ac:dyDescent="0.35">
      <c r="A280" t="s">
        <v>9</v>
      </c>
      <c r="B280" s="1">
        <v>43424</v>
      </c>
      <c r="C280">
        <v>100.07</v>
      </c>
      <c r="D280">
        <v>5989</v>
      </c>
    </row>
    <row r="281" spans="1:4" x14ac:dyDescent="0.35">
      <c r="A281" t="s">
        <v>9</v>
      </c>
      <c r="B281" s="1">
        <v>43425</v>
      </c>
      <c r="C281">
        <v>100.2</v>
      </c>
      <c r="D281">
        <v>4405</v>
      </c>
    </row>
    <row r="282" spans="1:4" x14ac:dyDescent="0.35">
      <c r="A282" t="s">
        <v>9</v>
      </c>
      <c r="B282" s="1">
        <v>43426</v>
      </c>
      <c r="C282">
        <v>100.2</v>
      </c>
      <c r="D282">
        <v>9363</v>
      </c>
    </row>
    <row r="283" spans="1:4" x14ac:dyDescent="0.35">
      <c r="A283" t="s">
        <v>9</v>
      </c>
      <c r="B283" s="1">
        <v>43427</v>
      </c>
      <c r="C283">
        <v>100.3</v>
      </c>
      <c r="D283">
        <v>17637</v>
      </c>
    </row>
    <row r="284" spans="1:4" x14ac:dyDescent="0.35">
      <c r="A284" t="s">
        <v>9</v>
      </c>
      <c r="B284" s="1">
        <v>43430</v>
      </c>
      <c r="C284">
        <v>100.19</v>
      </c>
      <c r="D284">
        <v>5749</v>
      </c>
    </row>
    <row r="285" spans="1:4" x14ac:dyDescent="0.35">
      <c r="A285" t="s">
        <v>9</v>
      </c>
      <c r="B285" s="1">
        <v>43431</v>
      </c>
      <c r="C285">
        <v>100.1</v>
      </c>
      <c r="D285">
        <v>12079</v>
      </c>
    </row>
    <row r="286" spans="1:4" x14ac:dyDescent="0.35">
      <c r="A286" t="s">
        <v>9</v>
      </c>
      <c r="B286" s="1">
        <v>43432</v>
      </c>
      <c r="C286">
        <v>100.06</v>
      </c>
      <c r="D286">
        <v>6895</v>
      </c>
    </row>
    <row r="287" spans="1:4" x14ac:dyDescent="0.35">
      <c r="A287" t="s">
        <v>9</v>
      </c>
      <c r="B287" s="1">
        <v>43433</v>
      </c>
      <c r="C287">
        <v>100.14</v>
      </c>
      <c r="D287">
        <v>26294</v>
      </c>
    </row>
    <row r="288" spans="1:4" x14ac:dyDescent="0.35">
      <c r="A288" t="s">
        <v>9</v>
      </c>
      <c r="B288" s="1">
        <v>43434</v>
      </c>
      <c r="C288">
        <v>100.41</v>
      </c>
      <c r="D288">
        <v>16226</v>
      </c>
    </row>
    <row r="289" spans="1:4" x14ac:dyDescent="0.35">
      <c r="A289" t="s">
        <v>9</v>
      </c>
      <c r="B289" s="1">
        <v>43437</v>
      </c>
      <c r="C289">
        <v>100.21</v>
      </c>
      <c r="D289">
        <v>15360</v>
      </c>
    </row>
    <row r="290" spans="1:4" x14ac:dyDescent="0.35">
      <c r="A290" t="s">
        <v>9</v>
      </c>
      <c r="B290" s="1">
        <v>43438</v>
      </c>
      <c r="C290">
        <v>100.28</v>
      </c>
      <c r="D290">
        <v>41022</v>
      </c>
    </row>
    <row r="291" spans="1:4" x14ac:dyDescent="0.35">
      <c r="A291" t="s">
        <v>9</v>
      </c>
      <c r="B291" s="1">
        <v>43439</v>
      </c>
      <c r="C291">
        <v>99.99</v>
      </c>
      <c r="D291">
        <v>27291</v>
      </c>
    </row>
    <row r="292" spans="1:4" x14ac:dyDescent="0.35">
      <c r="A292" t="s">
        <v>9</v>
      </c>
      <c r="B292" s="1">
        <v>43440</v>
      </c>
      <c r="C292">
        <v>99.91</v>
      </c>
      <c r="D292">
        <v>9069</v>
      </c>
    </row>
    <row r="293" spans="1:4" x14ac:dyDescent="0.35">
      <c r="A293" t="s">
        <v>9</v>
      </c>
      <c r="B293" s="1">
        <v>43441</v>
      </c>
      <c r="C293">
        <v>99.8</v>
      </c>
      <c r="D293">
        <v>12196</v>
      </c>
    </row>
    <row r="294" spans="1:4" x14ac:dyDescent="0.35">
      <c r="A294" t="s">
        <v>9</v>
      </c>
      <c r="B294" s="1">
        <v>43444</v>
      </c>
      <c r="C294">
        <v>99.9</v>
      </c>
      <c r="D294">
        <v>18852</v>
      </c>
    </row>
    <row r="295" spans="1:4" x14ac:dyDescent="0.35">
      <c r="A295" t="s">
        <v>9</v>
      </c>
      <c r="B295" s="1">
        <v>43445</v>
      </c>
      <c r="C295">
        <v>100.03</v>
      </c>
      <c r="D295">
        <v>39030</v>
      </c>
    </row>
    <row r="296" spans="1:4" x14ac:dyDescent="0.35">
      <c r="A296" t="s">
        <v>9</v>
      </c>
      <c r="B296" s="1">
        <v>43446</v>
      </c>
      <c r="C296">
        <v>99.8</v>
      </c>
      <c r="D296">
        <v>10055</v>
      </c>
    </row>
    <row r="297" spans="1:4" x14ac:dyDescent="0.35">
      <c r="A297" t="s">
        <v>9</v>
      </c>
      <c r="B297" s="1">
        <v>43447</v>
      </c>
      <c r="C297">
        <v>99.9</v>
      </c>
      <c r="D297">
        <v>33957</v>
      </c>
    </row>
    <row r="298" spans="1:4" x14ac:dyDescent="0.35">
      <c r="A298" t="s">
        <v>9</v>
      </c>
      <c r="B298" s="1">
        <v>43448</v>
      </c>
      <c r="C298">
        <v>99.9</v>
      </c>
      <c r="D298">
        <v>2892</v>
      </c>
    </row>
    <row r="299" spans="1:4" x14ac:dyDescent="0.35">
      <c r="A299" t="s">
        <v>9</v>
      </c>
      <c r="B299" s="1">
        <v>43451</v>
      </c>
      <c r="C299">
        <v>99.9</v>
      </c>
      <c r="D299">
        <v>2720</v>
      </c>
    </row>
    <row r="300" spans="1:4" x14ac:dyDescent="0.35">
      <c r="A300" t="s">
        <v>9</v>
      </c>
      <c r="B300" s="1">
        <v>43452</v>
      </c>
      <c r="C300">
        <v>99.89</v>
      </c>
      <c r="D300">
        <v>9541</v>
      </c>
    </row>
    <row r="301" spans="1:4" x14ac:dyDescent="0.35">
      <c r="A301" t="s">
        <v>9</v>
      </c>
      <c r="B301" s="1">
        <v>43453</v>
      </c>
      <c r="C301">
        <v>99.98</v>
      </c>
      <c r="D301">
        <v>46474</v>
      </c>
    </row>
    <row r="302" spans="1:4" x14ac:dyDescent="0.35">
      <c r="A302" t="s">
        <v>9</v>
      </c>
      <c r="B302" s="1">
        <v>43454</v>
      </c>
      <c r="C302">
        <v>99.96</v>
      </c>
      <c r="D302">
        <v>20023</v>
      </c>
    </row>
    <row r="303" spans="1:4" x14ac:dyDescent="0.35">
      <c r="A303" t="s">
        <v>9</v>
      </c>
      <c r="B303" s="1">
        <v>43455</v>
      </c>
      <c r="C303">
        <v>100</v>
      </c>
      <c r="D303">
        <v>212358</v>
      </c>
    </row>
    <row r="304" spans="1:4" x14ac:dyDescent="0.35">
      <c r="A304" t="s">
        <v>9</v>
      </c>
      <c r="B304" s="1">
        <v>43458</v>
      </c>
      <c r="C304">
        <v>100</v>
      </c>
      <c r="D304">
        <v>29373</v>
      </c>
    </row>
    <row r="305" spans="1:4" x14ac:dyDescent="0.35">
      <c r="A305" t="s">
        <v>9</v>
      </c>
      <c r="B305" s="1">
        <v>43459</v>
      </c>
      <c r="C305">
        <v>100</v>
      </c>
      <c r="D305">
        <v>20241</v>
      </c>
    </row>
    <row r="306" spans="1:4" x14ac:dyDescent="0.35">
      <c r="A306" t="s">
        <v>9</v>
      </c>
      <c r="B306" s="1">
        <v>43460</v>
      </c>
      <c r="C306">
        <v>100.25</v>
      </c>
      <c r="D306">
        <v>37636</v>
      </c>
    </row>
    <row r="307" spans="1:4" x14ac:dyDescent="0.35">
      <c r="A307" t="s">
        <v>9</v>
      </c>
      <c r="B307" s="1">
        <v>43461</v>
      </c>
      <c r="C307">
        <v>100.2</v>
      </c>
      <c r="D307">
        <v>38021</v>
      </c>
    </row>
    <row r="308" spans="1:4" x14ac:dyDescent="0.35">
      <c r="A308" t="s">
        <v>9</v>
      </c>
      <c r="B308" s="1">
        <v>43462</v>
      </c>
      <c r="C308">
        <v>100.15</v>
      </c>
      <c r="D308">
        <v>38580</v>
      </c>
    </row>
    <row r="309" spans="1:4" x14ac:dyDescent="0.35">
      <c r="A309" t="s">
        <v>9</v>
      </c>
      <c r="B309" s="1">
        <v>43463</v>
      </c>
      <c r="C309">
        <v>100.43</v>
      </c>
      <c r="D309">
        <v>31089</v>
      </c>
    </row>
    <row r="310" spans="1:4" x14ac:dyDescent="0.35">
      <c r="A310" t="s">
        <v>9</v>
      </c>
      <c r="B310" s="1">
        <v>43468</v>
      </c>
      <c r="C310">
        <v>100.4</v>
      </c>
      <c r="D310">
        <v>65</v>
      </c>
    </row>
    <row r="311" spans="1:4" x14ac:dyDescent="0.35">
      <c r="A311" t="s">
        <v>9</v>
      </c>
      <c r="B311" s="1">
        <v>43469</v>
      </c>
      <c r="C311">
        <v>100.39</v>
      </c>
      <c r="D311">
        <v>436</v>
      </c>
    </row>
    <row r="312" spans="1:4" x14ac:dyDescent="0.35">
      <c r="A312" t="s">
        <v>9</v>
      </c>
      <c r="B312" s="1">
        <v>43473</v>
      </c>
      <c r="C312">
        <v>100.2</v>
      </c>
      <c r="D312">
        <v>1000</v>
      </c>
    </row>
    <row r="313" spans="1:4" x14ac:dyDescent="0.35">
      <c r="A313" t="s">
        <v>9</v>
      </c>
      <c r="B313" s="1">
        <v>43474</v>
      </c>
      <c r="C313">
        <v>100.15</v>
      </c>
      <c r="D313">
        <v>2303</v>
      </c>
    </row>
    <row r="314" spans="1:4" x14ac:dyDescent="0.35">
      <c r="A314" t="s">
        <v>9</v>
      </c>
      <c r="B314" s="1">
        <v>43475</v>
      </c>
      <c r="C314">
        <v>100.39</v>
      </c>
      <c r="D314">
        <v>6095</v>
      </c>
    </row>
    <row r="315" spans="1:4" x14ac:dyDescent="0.35">
      <c r="A315" t="s">
        <v>9</v>
      </c>
      <c r="B315" s="1">
        <v>43476</v>
      </c>
      <c r="C315">
        <v>100.3</v>
      </c>
      <c r="D315">
        <v>11605</v>
      </c>
    </row>
    <row r="316" spans="1:4" x14ac:dyDescent="0.35">
      <c r="A316" t="s">
        <v>9</v>
      </c>
      <c r="B316" s="1">
        <v>43479</v>
      </c>
      <c r="C316">
        <v>100.2</v>
      </c>
      <c r="D316">
        <v>3576</v>
      </c>
    </row>
    <row r="317" spans="1:4" x14ac:dyDescent="0.35">
      <c r="A317" t="s">
        <v>9</v>
      </c>
      <c r="B317" s="1">
        <v>43480</v>
      </c>
      <c r="C317">
        <v>100.2</v>
      </c>
      <c r="D317">
        <v>25389</v>
      </c>
    </row>
    <row r="318" spans="1:4" x14ac:dyDescent="0.35">
      <c r="A318" t="s">
        <v>9</v>
      </c>
      <c r="B318" s="1">
        <v>43481</v>
      </c>
      <c r="C318">
        <v>100.2</v>
      </c>
      <c r="D318">
        <v>10580</v>
      </c>
    </row>
    <row r="319" spans="1:4" x14ac:dyDescent="0.35">
      <c r="A319" t="s">
        <v>9</v>
      </c>
      <c r="B319" s="1">
        <v>43482</v>
      </c>
      <c r="C319">
        <v>100.3</v>
      </c>
      <c r="D319">
        <v>2410</v>
      </c>
    </row>
    <row r="320" spans="1:4" x14ac:dyDescent="0.35">
      <c r="A320" t="s">
        <v>9</v>
      </c>
      <c r="B320" s="1">
        <v>43483</v>
      </c>
      <c r="C320">
        <v>100.2</v>
      </c>
      <c r="D320">
        <v>26594</v>
      </c>
    </row>
    <row r="321" spans="1:4" x14ac:dyDescent="0.35">
      <c r="A321" t="s">
        <v>9</v>
      </c>
      <c r="B321" s="1">
        <v>43486</v>
      </c>
      <c r="C321">
        <v>100.2</v>
      </c>
      <c r="D321">
        <v>4823</v>
      </c>
    </row>
    <row r="322" spans="1:4" x14ac:dyDescent="0.35">
      <c r="A322" t="s">
        <v>9</v>
      </c>
      <c r="B322" s="1">
        <v>43487</v>
      </c>
      <c r="C322">
        <v>100</v>
      </c>
      <c r="D322">
        <v>8139</v>
      </c>
    </row>
    <row r="323" spans="1:4" x14ac:dyDescent="0.35">
      <c r="A323" t="s">
        <v>9</v>
      </c>
      <c r="B323" s="1">
        <v>43488</v>
      </c>
      <c r="C323">
        <v>99.95</v>
      </c>
      <c r="D323">
        <v>29186</v>
      </c>
    </row>
    <row r="324" spans="1:4" x14ac:dyDescent="0.35">
      <c r="A324" t="s">
        <v>9</v>
      </c>
      <c r="B324" s="1">
        <v>43489</v>
      </c>
      <c r="C324">
        <v>99.94</v>
      </c>
      <c r="D324">
        <v>17515</v>
      </c>
    </row>
    <row r="325" spans="1:4" x14ac:dyDescent="0.35">
      <c r="A325" t="s">
        <v>9</v>
      </c>
      <c r="B325" s="1">
        <v>43490</v>
      </c>
      <c r="C325">
        <v>99.91</v>
      </c>
      <c r="D325">
        <v>37324</v>
      </c>
    </row>
    <row r="326" spans="1:4" x14ac:dyDescent="0.35">
      <c r="A326" t="s">
        <v>9</v>
      </c>
      <c r="B326" s="1">
        <v>43493</v>
      </c>
      <c r="C326">
        <v>99.99</v>
      </c>
      <c r="D326">
        <v>27199</v>
      </c>
    </row>
    <row r="327" spans="1:4" x14ac:dyDescent="0.35">
      <c r="A327" t="s">
        <v>9</v>
      </c>
      <c r="B327" s="1">
        <v>43494</v>
      </c>
      <c r="C327">
        <v>99.99</v>
      </c>
      <c r="D327">
        <v>15218</v>
      </c>
    </row>
    <row r="328" spans="1:4" x14ac:dyDescent="0.35">
      <c r="A328" t="s">
        <v>9</v>
      </c>
      <c r="B328" s="1">
        <v>43495</v>
      </c>
      <c r="C328">
        <v>100</v>
      </c>
      <c r="D328">
        <v>17296</v>
      </c>
    </row>
    <row r="329" spans="1:4" x14ac:dyDescent="0.35">
      <c r="A329" t="s">
        <v>9</v>
      </c>
      <c r="B329" s="1">
        <v>43496</v>
      </c>
      <c r="C329">
        <v>100</v>
      </c>
      <c r="D329">
        <v>8554</v>
      </c>
    </row>
    <row r="330" spans="1:4" x14ac:dyDescent="0.35">
      <c r="A330" t="s">
        <v>9</v>
      </c>
      <c r="B330" s="1">
        <v>43497</v>
      </c>
      <c r="C330">
        <v>100</v>
      </c>
      <c r="D330">
        <v>25501</v>
      </c>
    </row>
    <row r="331" spans="1:4" x14ac:dyDescent="0.35">
      <c r="A331" t="s">
        <v>9</v>
      </c>
      <c r="B331" s="1">
        <v>43500</v>
      </c>
      <c r="C331">
        <v>100</v>
      </c>
      <c r="D331">
        <v>72586</v>
      </c>
    </row>
    <row r="332" spans="1:4" x14ac:dyDescent="0.35">
      <c r="A332" t="s">
        <v>9</v>
      </c>
      <c r="B332" s="1">
        <v>43501</v>
      </c>
      <c r="C332">
        <v>99.91</v>
      </c>
      <c r="D332">
        <v>9453</v>
      </c>
    </row>
    <row r="333" spans="1:4" x14ac:dyDescent="0.35">
      <c r="A333" t="s">
        <v>9</v>
      </c>
      <c r="B333" s="1">
        <v>43502</v>
      </c>
      <c r="C333">
        <v>99.99</v>
      </c>
      <c r="D333">
        <v>7698</v>
      </c>
    </row>
    <row r="334" spans="1:4" x14ac:dyDescent="0.35">
      <c r="A334" t="s">
        <v>9</v>
      </c>
      <c r="B334" s="1">
        <v>43503</v>
      </c>
      <c r="C334">
        <v>100</v>
      </c>
      <c r="D334">
        <v>29621</v>
      </c>
    </row>
    <row r="335" spans="1:4" x14ac:dyDescent="0.35">
      <c r="A335" t="s">
        <v>9</v>
      </c>
      <c r="B335" s="1">
        <v>43504</v>
      </c>
      <c r="C335">
        <v>100</v>
      </c>
      <c r="D335">
        <v>36553</v>
      </c>
    </row>
    <row r="336" spans="1:4" x14ac:dyDescent="0.35">
      <c r="A336" t="s">
        <v>9</v>
      </c>
      <c r="B336" s="1">
        <v>43507</v>
      </c>
      <c r="C336">
        <v>99.98</v>
      </c>
      <c r="D336">
        <v>97401</v>
      </c>
    </row>
    <row r="337" spans="1:4" x14ac:dyDescent="0.35">
      <c r="A337" t="s">
        <v>9</v>
      </c>
      <c r="B337" s="1">
        <v>43508</v>
      </c>
      <c r="C337">
        <v>99.99</v>
      </c>
      <c r="D337">
        <v>28118</v>
      </c>
    </row>
    <row r="338" spans="1:4" x14ac:dyDescent="0.35">
      <c r="A338" t="s">
        <v>9</v>
      </c>
      <c r="B338" s="1">
        <v>43509</v>
      </c>
      <c r="C338">
        <v>99.99</v>
      </c>
      <c r="D338">
        <v>24482</v>
      </c>
    </row>
    <row r="339" spans="1:4" x14ac:dyDescent="0.35">
      <c r="A339" t="s">
        <v>9</v>
      </c>
      <c r="B339" s="1">
        <v>43510</v>
      </c>
      <c r="C339">
        <v>99.9</v>
      </c>
      <c r="D339">
        <v>46467</v>
      </c>
    </row>
    <row r="340" spans="1:4" x14ac:dyDescent="0.35">
      <c r="A340" t="s">
        <v>9</v>
      </c>
      <c r="B340" s="1">
        <v>43511</v>
      </c>
      <c r="C340">
        <v>100</v>
      </c>
      <c r="D340">
        <v>70793</v>
      </c>
    </row>
    <row r="341" spans="1:4" x14ac:dyDescent="0.35">
      <c r="A341" t="s">
        <v>9</v>
      </c>
      <c r="B341" s="1">
        <v>43514</v>
      </c>
      <c r="C341">
        <v>100</v>
      </c>
      <c r="D341">
        <v>14342</v>
      </c>
    </row>
    <row r="342" spans="1:4" x14ac:dyDescent="0.35">
      <c r="A342" t="s">
        <v>9</v>
      </c>
      <c r="B342" s="1">
        <v>43515</v>
      </c>
      <c r="C342">
        <v>99.99</v>
      </c>
      <c r="D342">
        <v>4844</v>
      </c>
    </row>
    <row r="343" spans="1:4" x14ac:dyDescent="0.35">
      <c r="A343" t="s">
        <v>9</v>
      </c>
      <c r="B343" s="1">
        <v>43516</v>
      </c>
      <c r="C343">
        <v>100</v>
      </c>
      <c r="D343">
        <v>20981</v>
      </c>
    </row>
    <row r="344" spans="1:4" x14ac:dyDescent="0.35">
      <c r="A344" t="s">
        <v>9</v>
      </c>
      <c r="B344" s="1">
        <v>43517</v>
      </c>
      <c r="C344">
        <v>100</v>
      </c>
      <c r="D344">
        <v>20275</v>
      </c>
    </row>
    <row r="345" spans="1:4" x14ac:dyDescent="0.35">
      <c r="A345" t="s">
        <v>9</v>
      </c>
      <c r="B345" s="1">
        <v>43518</v>
      </c>
      <c r="C345">
        <v>100</v>
      </c>
      <c r="D345">
        <v>7630</v>
      </c>
    </row>
    <row r="346" spans="1:4" x14ac:dyDescent="0.35">
      <c r="A346" t="s">
        <v>9</v>
      </c>
      <c r="B346" s="1">
        <v>43521</v>
      </c>
      <c r="C346">
        <v>99.8</v>
      </c>
      <c r="D346">
        <v>37206</v>
      </c>
    </row>
    <row r="347" spans="1:4" x14ac:dyDescent="0.35">
      <c r="A347" t="s">
        <v>9</v>
      </c>
      <c r="B347" s="1">
        <v>43522</v>
      </c>
      <c r="C347">
        <v>99.95</v>
      </c>
      <c r="D347">
        <v>43217</v>
      </c>
    </row>
    <row r="348" spans="1:4" x14ac:dyDescent="0.35">
      <c r="A348" t="s">
        <v>9</v>
      </c>
      <c r="B348" s="1">
        <v>43523</v>
      </c>
      <c r="C348">
        <v>100</v>
      </c>
      <c r="D348">
        <v>30609</v>
      </c>
    </row>
    <row r="349" spans="1:4" x14ac:dyDescent="0.35">
      <c r="A349" t="s">
        <v>9</v>
      </c>
      <c r="B349" s="1">
        <v>43524</v>
      </c>
      <c r="C349">
        <v>99.99</v>
      </c>
      <c r="D349">
        <v>34244</v>
      </c>
    </row>
    <row r="350" spans="1:4" x14ac:dyDescent="0.35">
      <c r="A350" t="s">
        <v>9</v>
      </c>
      <c r="B350" s="1">
        <v>43525</v>
      </c>
      <c r="C350">
        <v>100</v>
      </c>
      <c r="D350">
        <v>164842</v>
      </c>
    </row>
    <row r="351" spans="1:4" x14ac:dyDescent="0.35">
      <c r="A351" t="s">
        <v>9</v>
      </c>
      <c r="B351" s="1">
        <v>43528</v>
      </c>
      <c r="C351">
        <v>99.95</v>
      </c>
      <c r="D351">
        <v>35813</v>
      </c>
    </row>
    <row r="352" spans="1:4" x14ac:dyDescent="0.35">
      <c r="A352" t="s">
        <v>9</v>
      </c>
      <c r="B352" s="1">
        <v>43529</v>
      </c>
      <c r="C352">
        <v>100</v>
      </c>
      <c r="D352">
        <v>118916</v>
      </c>
    </row>
    <row r="353" spans="1:4" x14ac:dyDescent="0.35">
      <c r="A353" t="s">
        <v>9</v>
      </c>
      <c r="B353" s="1">
        <v>43530</v>
      </c>
      <c r="C353">
        <v>99.98</v>
      </c>
      <c r="D353">
        <v>33293</v>
      </c>
    </row>
    <row r="354" spans="1:4" x14ac:dyDescent="0.35">
      <c r="A354" t="s">
        <v>9</v>
      </c>
      <c r="B354" s="1">
        <v>43531</v>
      </c>
      <c r="C354">
        <v>99.99</v>
      </c>
      <c r="D354">
        <v>47840</v>
      </c>
    </row>
    <row r="355" spans="1:4" x14ac:dyDescent="0.35">
      <c r="A355" t="s">
        <v>9</v>
      </c>
      <c r="B355" s="1">
        <v>43535</v>
      </c>
      <c r="C355">
        <v>99.99</v>
      </c>
      <c r="D355">
        <v>7969</v>
      </c>
    </row>
    <row r="356" spans="1:4" x14ac:dyDescent="0.35">
      <c r="A356" t="s">
        <v>9</v>
      </c>
      <c r="B356" s="1">
        <v>43536</v>
      </c>
      <c r="C356">
        <v>100</v>
      </c>
      <c r="D356">
        <v>16855</v>
      </c>
    </row>
    <row r="357" spans="1:4" x14ac:dyDescent="0.35">
      <c r="A357" t="s">
        <v>9</v>
      </c>
      <c r="B357" s="1">
        <v>43537</v>
      </c>
      <c r="C357">
        <v>100</v>
      </c>
      <c r="D357">
        <v>69683</v>
      </c>
    </row>
    <row r="358" spans="1:4" x14ac:dyDescent="0.35">
      <c r="A358" t="s">
        <v>9</v>
      </c>
      <c r="B358" s="1">
        <v>43538</v>
      </c>
      <c r="C358">
        <v>100</v>
      </c>
      <c r="D358">
        <v>26339</v>
      </c>
    </row>
    <row r="359" spans="1:4" x14ac:dyDescent="0.35">
      <c r="A359" t="s">
        <v>9</v>
      </c>
      <c r="B359" s="1">
        <v>43539</v>
      </c>
      <c r="C359">
        <v>100</v>
      </c>
      <c r="D359">
        <v>81532</v>
      </c>
    </row>
    <row r="360" spans="1:4" x14ac:dyDescent="0.35">
      <c r="A360" t="s">
        <v>9</v>
      </c>
      <c r="B360" s="1">
        <v>43542</v>
      </c>
      <c r="C360">
        <v>99.99</v>
      </c>
      <c r="D360">
        <v>44829</v>
      </c>
    </row>
    <row r="361" spans="1:4" x14ac:dyDescent="0.35">
      <c r="A361" t="s">
        <v>9</v>
      </c>
      <c r="B361" s="1">
        <v>43543</v>
      </c>
      <c r="C361">
        <v>100</v>
      </c>
      <c r="D361">
        <v>24208</v>
      </c>
    </row>
    <row r="362" spans="1:4" x14ac:dyDescent="0.35">
      <c r="A362" t="s">
        <v>9</v>
      </c>
      <c r="B362" s="1">
        <v>43544</v>
      </c>
      <c r="C362">
        <v>99.98</v>
      </c>
      <c r="D362">
        <v>28040</v>
      </c>
    </row>
    <row r="363" spans="1:4" x14ac:dyDescent="0.35">
      <c r="A363" t="s">
        <v>9</v>
      </c>
      <c r="B363" s="1">
        <v>43545</v>
      </c>
      <c r="C363">
        <v>99.98</v>
      </c>
      <c r="D363">
        <v>26939</v>
      </c>
    </row>
    <row r="364" spans="1:4" x14ac:dyDescent="0.35">
      <c r="A364" t="s">
        <v>9</v>
      </c>
      <c r="B364" s="1">
        <v>43546</v>
      </c>
      <c r="C364">
        <v>99.98</v>
      </c>
      <c r="D364">
        <v>35770</v>
      </c>
    </row>
    <row r="365" spans="1:4" x14ac:dyDescent="0.35">
      <c r="A365" t="s">
        <v>9</v>
      </c>
      <c r="B365" s="1">
        <v>43549</v>
      </c>
      <c r="C365">
        <v>99.96</v>
      </c>
      <c r="D365">
        <v>36524</v>
      </c>
    </row>
    <row r="366" spans="1:4" x14ac:dyDescent="0.35">
      <c r="A366" t="s">
        <v>9</v>
      </c>
      <c r="B366" s="1">
        <v>43550</v>
      </c>
      <c r="C366">
        <v>99.77</v>
      </c>
      <c r="D366">
        <v>70200</v>
      </c>
    </row>
    <row r="367" spans="1:4" x14ac:dyDescent="0.35">
      <c r="A367" t="s">
        <v>9</v>
      </c>
      <c r="B367" s="1">
        <v>43551</v>
      </c>
      <c r="C367">
        <v>99.95</v>
      </c>
      <c r="D367">
        <v>22661</v>
      </c>
    </row>
    <row r="368" spans="1:4" x14ac:dyDescent="0.35">
      <c r="A368" t="s">
        <v>9</v>
      </c>
      <c r="B368" s="1">
        <v>43552</v>
      </c>
      <c r="C368">
        <v>100</v>
      </c>
      <c r="D368">
        <v>178751</v>
      </c>
    </row>
    <row r="369" spans="1:4" x14ac:dyDescent="0.35">
      <c r="A369" t="s">
        <v>9</v>
      </c>
      <c r="B369" s="1">
        <v>43553</v>
      </c>
      <c r="C369">
        <v>99.99</v>
      </c>
      <c r="D369">
        <v>156549</v>
      </c>
    </row>
    <row r="370" spans="1:4" x14ac:dyDescent="0.35">
      <c r="A370" t="s">
        <v>9</v>
      </c>
      <c r="B370" s="1">
        <v>43556</v>
      </c>
      <c r="C370">
        <v>99.9</v>
      </c>
      <c r="D370">
        <v>53641</v>
      </c>
    </row>
    <row r="371" spans="1:4" x14ac:dyDescent="0.35">
      <c r="A371" t="s">
        <v>9</v>
      </c>
      <c r="B371" s="1">
        <v>43557</v>
      </c>
      <c r="C371">
        <v>100</v>
      </c>
      <c r="D371">
        <v>121443</v>
      </c>
    </row>
    <row r="372" spans="1:4" x14ac:dyDescent="0.35">
      <c r="A372" t="s">
        <v>9</v>
      </c>
      <c r="B372" s="1">
        <v>43558</v>
      </c>
      <c r="C372">
        <v>100</v>
      </c>
      <c r="D372">
        <v>84839</v>
      </c>
    </row>
    <row r="373" spans="1:4" x14ac:dyDescent="0.35">
      <c r="A373" t="s">
        <v>9</v>
      </c>
      <c r="B373" s="1">
        <v>43559</v>
      </c>
      <c r="C373">
        <v>99.96</v>
      </c>
      <c r="D373">
        <v>33705</v>
      </c>
    </row>
    <row r="374" spans="1:4" x14ac:dyDescent="0.35">
      <c r="A374" t="s">
        <v>9</v>
      </c>
      <c r="B374" s="1">
        <v>43560</v>
      </c>
      <c r="C374">
        <v>100</v>
      </c>
      <c r="D374">
        <v>29054</v>
      </c>
    </row>
    <row r="375" spans="1:4" x14ac:dyDescent="0.35">
      <c r="A375" t="s">
        <v>9</v>
      </c>
      <c r="B375" s="1">
        <v>43563</v>
      </c>
      <c r="C375">
        <v>100</v>
      </c>
      <c r="D375">
        <v>143715</v>
      </c>
    </row>
    <row r="376" spans="1:4" x14ac:dyDescent="0.35">
      <c r="A376" t="s">
        <v>9</v>
      </c>
      <c r="B376" s="1">
        <v>43564</v>
      </c>
      <c r="C376">
        <v>100</v>
      </c>
      <c r="D376">
        <v>123259</v>
      </c>
    </row>
    <row r="377" spans="1:4" x14ac:dyDescent="0.35">
      <c r="A377" t="s">
        <v>9</v>
      </c>
      <c r="B377" s="1">
        <v>43565</v>
      </c>
      <c r="C377">
        <v>100</v>
      </c>
      <c r="D377">
        <v>576212</v>
      </c>
    </row>
    <row r="378" spans="1:4" x14ac:dyDescent="0.35">
      <c r="A378" t="s">
        <v>9</v>
      </c>
      <c r="B378" s="1">
        <v>43566</v>
      </c>
      <c r="C378">
        <v>100.1</v>
      </c>
      <c r="D378">
        <v>75539</v>
      </c>
    </row>
    <row r="379" spans="1:4" x14ac:dyDescent="0.35">
      <c r="A379" t="s">
        <v>9</v>
      </c>
      <c r="B379" s="1">
        <v>43567</v>
      </c>
      <c r="C379">
        <v>100.16</v>
      </c>
      <c r="D379">
        <v>66106</v>
      </c>
    </row>
    <row r="380" spans="1:4" x14ac:dyDescent="0.35">
      <c r="A380" t="s">
        <v>9</v>
      </c>
      <c r="B380" s="1">
        <v>43570</v>
      </c>
      <c r="C380">
        <v>100.15</v>
      </c>
      <c r="D380">
        <v>80297</v>
      </c>
    </row>
    <row r="381" spans="1:4" x14ac:dyDescent="0.35">
      <c r="A381" t="s">
        <v>9</v>
      </c>
      <c r="B381" s="1">
        <v>43571</v>
      </c>
      <c r="C381">
        <v>100.1</v>
      </c>
      <c r="D381">
        <v>141598</v>
      </c>
    </row>
    <row r="382" spans="1:4" x14ac:dyDescent="0.35">
      <c r="A382" t="s">
        <v>9</v>
      </c>
      <c r="B382" s="1">
        <v>43572</v>
      </c>
      <c r="C382">
        <v>100.17</v>
      </c>
      <c r="D382">
        <v>74856</v>
      </c>
    </row>
    <row r="383" spans="1:4" x14ac:dyDescent="0.35">
      <c r="A383" t="s">
        <v>9</v>
      </c>
      <c r="B383" s="1">
        <v>43573</v>
      </c>
      <c r="C383">
        <v>100.2</v>
      </c>
      <c r="D383">
        <v>58112</v>
      </c>
    </row>
    <row r="384" spans="1:4" x14ac:dyDescent="0.35">
      <c r="A384" t="s">
        <v>9</v>
      </c>
      <c r="B384" s="1">
        <v>43574</v>
      </c>
      <c r="C384">
        <v>100.29</v>
      </c>
      <c r="D384">
        <v>66377</v>
      </c>
    </row>
    <row r="385" spans="1:4" x14ac:dyDescent="0.35">
      <c r="A385" t="s">
        <v>9</v>
      </c>
      <c r="B385" s="1">
        <v>43577</v>
      </c>
      <c r="C385">
        <v>100.15</v>
      </c>
      <c r="D385">
        <v>9389</v>
      </c>
    </row>
    <row r="386" spans="1:4" x14ac:dyDescent="0.35">
      <c r="A386" t="s">
        <v>9</v>
      </c>
      <c r="B386" s="1">
        <v>43578</v>
      </c>
      <c r="C386">
        <v>100.5</v>
      </c>
      <c r="D386">
        <v>91718</v>
      </c>
    </row>
    <row r="387" spans="1:4" x14ac:dyDescent="0.35">
      <c r="A387" t="s">
        <v>9</v>
      </c>
      <c r="B387" s="1">
        <v>43579</v>
      </c>
      <c r="C387">
        <v>100.3</v>
      </c>
      <c r="D387">
        <v>12159</v>
      </c>
    </row>
    <row r="388" spans="1:4" x14ac:dyDescent="0.35">
      <c r="A388" t="s">
        <v>9</v>
      </c>
      <c r="B388" s="1">
        <v>43580</v>
      </c>
      <c r="C388">
        <v>100.23</v>
      </c>
      <c r="D388">
        <v>31133</v>
      </c>
    </row>
    <row r="389" spans="1:4" x14ac:dyDescent="0.35">
      <c r="A389" t="s">
        <v>9</v>
      </c>
      <c r="B389" s="1">
        <v>43581</v>
      </c>
      <c r="C389">
        <v>100.2</v>
      </c>
      <c r="D389">
        <v>29516</v>
      </c>
    </row>
    <row r="390" spans="1:4" x14ac:dyDescent="0.35">
      <c r="A390" t="s">
        <v>9</v>
      </c>
      <c r="B390" s="1">
        <v>43584</v>
      </c>
      <c r="C390">
        <v>100.2</v>
      </c>
      <c r="D390">
        <v>121343</v>
      </c>
    </row>
    <row r="391" spans="1:4" x14ac:dyDescent="0.35">
      <c r="A391" t="s">
        <v>9</v>
      </c>
      <c r="B391" s="1">
        <v>43585</v>
      </c>
      <c r="C391">
        <v>100.36</v>
      </c>
      <c r="D391">
        <v>21055</v>
      </c>
    </row>
    <row r="392" spans="1:4" x14ac:dyDescent="0.35">
      <c r="A392" t="s">
        <v>9</v>
      </c>
      <c r="B392" s="1">
        <v>43587</v>
      </c>
      <c r="C392">
        <v>100.16</v>
      </c>
      <c r="D392">
        <v>188</v>
      </c>
    </row>
    <row r="393" spans="1:4" x14ac:dyDescent="0.35">
      <c r="A393" t="s">
        <v>9</v>
      </c>
      <c r="B393" s="1">
        <v>43588</v>
      </c>
      <c r="C393">
        <v>100.25</v>
      </c>
      <c r="D393">
        <v>177</v>
      </c>
    </row>
    <row r="394" spans="1:4" x14ac:dyDescent="0.35">
      <c r="A394" t="s">
        <v>9</v>
      </c>
      <c r="B394" s="1">
        <v>43591</v>
      </c>
      <c r="C394">
        <v>100.25</v>
      </c>
      <c r="D394">
        <v>42439</v>
      </c>
    </row>
    <row r="395" spans="1:4" x14ac:dyDescent="0.35">
      <c r="A395" t="s">
        <v>9</v>
      </c>
      <c r="B395" s="1">
        <v>43592</v>
      </c>
      <c r="C395">
        <v>100.5</v>
      </c>
      <c r="D395">
        <v>7105</v>
      </c>
    </row>
    <row r="396" spans="1:4" x14ac:dyDescent="0.35">
      <c r="A396" t="s">
        <v>9</v>
      </c>
      <c r="B396" s="1">
        <v>43593</v>
      </c>
      <c r="C396">
        <v>100.15</v>
      </c>
      <c r="D396">
        <v>82016</v>
      </c>
    </row>
    <row r="397" spans="1:4" x14ac:dyDescent="0.35">
      <c r="A397" t="s">
        <v>9</v>
      </c>
      <c r="B397" s="1">
        <v>43595</v>
      </c>
      <c r="C397">
        <v>100.05</v>
      </c>
      <c r="D397">
        <v>17395</v>
      </c>
    </row>
    <row r="398" spans="1:4" x14ac:dyDescent="0.35">
      <c r="A398" t="s">
        <v>9</v>
      </c>
      <c r="B398" s="1">
        <v>43598</v>
      </c>
      <c r="C398">
        <v>100.08</v>
      </c>
      <c r="D398">
        <v>54045</v>
      </c>
    </row>
    <row r="399" spans="1:4" x14ac:dyDescent="0.35">
      <c r="A399" t="s">
        <v>9</v>
      </c>
      <c r="B399" s="1">
        <v>43599</v>
      </c>
      <c r="C399">
        <v>100.31</v>
      </c>
      <c r="D399">
        <v>16726</v>
      </c>
    </row>
    <row r="400" spans="1:4" x14ac:dyDescent="0.35">
      <c r="A400" t="s">
        <v>9</v>
      </c>
      <c r="B400" s="1">
        <v>43600</v>
      </c>
      <c r="C400">
        <v>100.3</v>
      </c>
      <c r="D400">
        <v>52557</v>
      </c>
    </row>
    <row r="401" spans="1:4" x14ac:dyDescent="0.35">
      <c r="A401" t="s">
        <v>9</v>
      </c>
      <c r="B401" s="1">
        <v>43601</v>
      </c>
      <c r="C401">
        <v>100.31</v>
      </c>
      <c r="D401">
        <v>126303</v>
      </c>
    </row>
    <row r="402" spans="1:4" x14ac:dyDescent="0.35">
      <c r="A402" t="s">
        <v>9</v>
      </c>
      <c r="B402" s="1">
        <v>43602</v>
      </c>
      <c r="C402">
        <v>100.66</v>
      </c>
      <c r="D402">
        <v>123637</v>
      </c>
    </row>
    <row r="403" spans="1:4" x14ac:dyDescent="0.35">
      <c r="A403" t="s">
        <v>9</v>
      </c>
      <c r="B403" s="1">
        <v>43605</v>
      </c>
      <c r="C403">
        <v>100.6</v>
      </c>
      <c r="D403">
        <v>33779</v>
      </c>
    </row>
    <row r="404" spans="1:4" x14ac:dyDescent="0.35">
      <c r="A404" t="s">
        <v>9</v>
      </c>
      <c r="B404" s="1">
        <v>43606</v>
      </c>
      <c r="C404">
        <v>100.71</v>
      </c>
      <c r="D404">
        <v>40411</v>
      </c>
    </row>
    <row r="405" spans="1:4" x14ac:dyDescent="0.35">
      <c r="A405" t="s">
        <v>9</v>
      </c>
      <c r="B405" s="1">
        <v>43607</v>
      </c>
      <c r="C405">
        <v>100.81</v>
      </c>
      <c r="D405">
        <v>57184</v>
      </c>
    </row>
    <row r="406" spans="1:4" x14ac:dyDescent="0.35">
      <c r="A406" t="s">
        <v>9</v>
      </c>
      <c r="B406" s="1">
        <v>43608</v>
      </c>
      <c r="C406">
        <v>100.9</v>
      </c>
      <c r="D406">
        <v>8475</v>
      </c>
    </row>
    <row r="407" spans="1:4" x14ac:dyDescent="0.35">
      <c r="A407" t="s">
        <v>9</v>
      </c>
      <c r="B407" s="1">
        <v>43609</v>
      </c>
      <c r="C407">
        <v>100.68</v>
      </c>
      <c r="D407">
        <v>2529</v>
      </c>
    </row>
    <row r="408" spans="1:4" x14ac:dyDescent="0.35">
      <c r="A408" t="s">
        <v>9</v>
      </c>
      <c r="B408" s="1">
        <v>43612</v>
      </c>
      <c r="C408">
        <v>100.7</v>
      </c>
      <c r="D408">
        <v>10267</v>
      </c>
    </row>
    <row r="409" spans="1:4" x14ac:dyDescent="0.35">
      <c r="A409" t="s">
        <v>9</v>
      </c>
      <c r="B409" s="1">
        <v>43613</v>
      </c>
      <c r="C409">
        <v>100.89</v>
      </c>
      <c r="D409">
        <v>20247</v>
      </c>
    </row>
    <row r="410" spans="1:4" x14ac:dyDescent="0.35">
      <c r="A410" t="s">
        <v>9</v>
      </c>
      <c r="B410" s="1">
        <v>43614</v>
      </c>
      <c r="C410">
        <v>100.77</v>
      </c>
      <c r="D410">
        <v>6089</v>
      </c>
    </row>
    <row r="411" spans="1:4" x14ac:dyDescent="0.35">
      <c r="A411" t="s">
        <v>9</v>
      </c>
      <c r="B411" s="1">
        <v>43615</v>
      </c>
      <c r="C411">
        <v>100.39</v>
      </c>
      <c r="D411">
        <v>14645</v>
      </c>
    </row>
    <row r="412" spans="1:4" x14ac:dyDescent="0.35">
      <c r="A412" t="s">
        <v>9</v>
      </c>
      <c r="B412" s="1">
        <v>43616</v>
      </c>
      <c r="C412">
        <v>100.88</v>
      </c>
      <c r="D412">
        <v>13032</v>
      </c>
    </row>
    <row r="413" spans="1:4" x14ac:dyDescent="0.35">
      <c r="A413" t="s">
        <v>9</v>
      </c>
      <c r="B413" s="1">
        <v>43619</v>
      </c>
      <c r="C413">
        <v>100.49</v>
      </c>
      <c r="D413">
        <v>16162</v>
      </c>
    </row>
    <row r="414" spans="1:4" x14ac:dyDescent="0.35">
      <c r="A414" t="s">
        <v>9</v>
      </c>
      <c r="B414" s="1">
        <v>43620</v>
      </c>
      <c r="C414">
        <v>100.86</v>
      </c>
      <c r="D414">
        <v>88774</v>
      </c>
    </row>
    <row r="415" spans="1:4" x14ac:dyDescent="0.35">
      <c r="A415" t="s">
        <v>9</v>
      </c>
      <c r="B415" s="1">
        <v>43621</v>
      </c>
      <c r="C415">
        <v>100.84</v>
      </c>
      <c r="D415">
        <v>4370</v>
      </c>
    </row>
    <row r="416" spans="1:4" x14ac:dyDescent="0.35">
      <c r="A416" t="s">
        <v>9</v>
      </c>
      <c r="B416" s="1">
        <v>43622</v>
      </c>
      <c r="C416">
        <v>100.94</v>
      </c>
      <c r="D416">
        <v>6982</v>
      </c>
    </row>
    <row r="417" spans="1:4" x14ac:dyDescent="0.35">
      <c r="A417" t="s">
        <v>9</v>
      </c>
      <c r="B417" s="1">
        <v>43623</v>
      </c>
      <c r="C417">
        <v>100.71</v>
      </c>
      <c r="D417">
        <v>2754</v>
      </c>
    </row>
    <row r="418" spans="1:4" x14ac:dyDescent="0.35">
      <c r="A418" t="s">
        <v>9</v>
      </c>
      <c r="B418" s="1">
        <v>43626</v>
      </c>
      <c r="C418">
        <v>100.85</v>
      </c>
      <c r="D418">
        <v>6404</v>
      </c>
    </row>
    <row r="419" spans="1:4" x14ac:dyDescent="0.35">
      <c r="A419" t="s">
        <v>9</v>
      </c>
      <c r="B419" s="1">
        <v>43627</v>
      </c>
      <c r="C419">
        <v>100.89</v>
      </c>
      <c r="D419">
        <v>19931</v>
      </c>
    </row>
    <row r="420" spans="1:4" x14ac:dyDescent="0.35">
      <c r="A420" t="s">
        <v>9</v>
      </c>
      <c r="B420" s="1">
        <v>43629</v>
      </c>
      <c r="C420">
        <v>100.98</v>
      </c>
      <c r="D420">
        <v>11320</v>
      </c>
    </row>
    <row r="421" spans="1:4" x14ac:dyDescent="0.35">
      <c r="A421" t="s">
        <v>9</v>
      </c>
      <c r="B421" s="1">
        <v>43630</v>
      </c>
      <c r="C421">
        <v>100.99</v>
      </c>
      <c r="D421">
        <v>4687</v>
      </c>
    </row>
    <row r="422" spans="1:4" x14ac:dyDescent="0.35">
      <c r="A422" t="s">
        <v>9</v>
      </c>
      <c r="B422" s="1">
        <v>43633</v>
      </c>
      <c r="C422">
        <v>101.01</v>
      </c>
      <c r="D422">
        <v>13034</v>
      </c>
    </row>
    <row r="423" spans="1:4" x14ac:dyDescent="0.35">
      <c r="A423" t="s">
        <v>9</v>
      </c>
      <c r="B423" s="1">
        <v>43634</v>
      </c>
      <c r="C423">
        <v>100.83</v>
      </c>
      <c r="D423">
        <v>4264</v>
      </c>
    </row>
    <row r="424" spans="1:4" x14ac:dyDescent="0.35">
      <c r="A424" t="s">
        <v>9</v>
      </c>
      <c r="B424" s="1">
        <v>43635</v>
      </c>
      <c r="C424">
        <v>100.89</v>
      </c>
      <c r="D424">
        <v>7989</v>
      </c>
    </row>
    <row r="425" spans="1:4" x14ac:dyDescent="0.35">
      <c r="A425" t="s">
        <v>9</v>
      </c>
      <c r="B425" s="1">
        <v>43636</v>
      </c>
      <c r="C425">
        <v>101.3</v>
      </c>
      <c r="D425">
        <v>15905</v>
      </c>
    </row>
    <row r="426" spans="1:4" x14ac:dyDescent="0.35">
      <c r="A426" t="s">
        <v>9</v>
      </c>
      <c r="B426" s="1">
        <v>43637</v>
      </c>
      <c r="C426">
        <v>101.18</v>
      </c>
      <c r="D426">
        <v>1373</v>
      </c>
    </row>
    <row r="427" spans="1:4" x14ac:dyDescent="0.35">
      <c r="A427" t="s">
        <v>9</v>
      </c>
      <c r="B427" s="1">
        <v>43640</v>
      </c>
      <c r="C427">
        <v>101.07</v>
      </c>
      <c r="D427">
        <v>4268</v>
      </c>
    </row>
    <row r="428" spans="1:4" x14ac:dyDescent="0.35">
      <c r="A428" t="s">
        <v>9</v>
      </c>
      <c r="B428" s="1">
        <v>43641</v>
      </c>
      <c r="C428">
        <v>101</v>
      </c>
      <c r="D428">
        <v>9823</v>
      </c>
    </row>
    <row r="429" spans="1:4" x14ac:dyDescent="0.35">
      <c r="A429" t="s">
        <v>9</v>
      </c>
      <c r="B429" s="1">
        <v>43642</v>
      </c>
      <c r="C429">
        <v>100.89</v>
      </c>
      <c r="D429">
        <v>12181</v>
      </c>
    </row>
    <row r="430" spans="1:4" x14ac:dyDescent="0.35">
      <c r="A430" t="s">
        <v>9</v>
      </c>
      <c r="B430" s="1">
        <v>43643</v>
      </c>
      <c r="C430">
        <v>100.75</v>
      </c>
      <c r="D430">
        <v>41812</v>
      </c>
    </row>
    <row r="431" spans="1:4" x14ac:dyDescent="0.35">
      <c r="A431" t="s">
        <v>9</v>
      </c>
      <c r="B431" s="1">
        <v>43644</v>
      </c>
      <c r="C431">
        <v>101.1</v>
      </c>
      <c r="D431">
        <v>16358</v>
      </c>
    </row>
    <row r="432" spans="1:4" x14ac:dyDescent="0.35">
      <c r="A432" t="s">
        <v>9</v>
      </c>
      <c r="B432" s="1">
        <v>43647</v>
      </c>
      <c r="C432">
        <v>101.1</v>
      </c>
      <c r="D432">
        <v>8107</v>
      </c>
    </row>
    <row r="433" spans="1:4" x14ac:dyDescent="0.35">
      <c r="A433" t="s">
        <v>9</v>
      </c>
      <c r="B433" s="1">
        <v>43648</v>
      </c>
      <c r="C433">
        <v>101.1</v>
      </c>
      <c r="D433">
        <v>11948</v>
      </c>
    </row>
    <row r="434" spans="1:4" x14ac:dyDescent="0.35">
      <c r="A434" t="s">
        <v>9</v>
      </c>
      <c r="B434" s="1">
        <v>43649</v>
      </c>
      <c r="C434">
        <v>101.2</v>
      </c>
      <c r="D434">
        <v>2092</v>
      </c>
    </row>
    <row r="435" spans="1:4" x14ac:dyDescent="0.35">
      <c r="A435" t="s">
        <v>9</v>
      </c>
      <c r="B435" s="1">
        <v>43650</v>
      </c>
      <c r="C435">
        <v>100.87</v>
      </c>
      <c r="D435">
        <v>1414</v>
      </c>
    </row>
    <row r="436" spans="1:4" x14ac:dyDescent="0.35">
      <c r="A436" t="s">
        <v>9</v>
      </c>
      <c r="B436" s="1">
        <v>43651</v>
      </c>
      <c r="C436">
        <v>100.85</v>
      </c>
      <c r="D436">
        <v>2443</v>
      </c>
    </row>
    <row r="437" spans="1:4" x14ac:dyDescent="0.35">
      <c r="A437" t="s">
        <v>9</v>
      </c>
      <c r="B437" s="1">
        <v>43654</v>
      </c>
      <c r="C437">
        <v>100.9</v>
      </c>
      <c r="D437">
        <v>2340</v>
      </c>
    </row>
    <row r="438" spans="1:4" x14ac:dyDescent="0.35">
      <c r="A438" t="s">
        <v>9</v>
      </c>
      <c r="B438" s="1">
        <v>43655</v>
      </c>
      <c r="C438">
        <v>100.8</v>
      </c>
      <c r="D438">
        <v>23792</v>
      </c>
    </row>
    <row r="439" spans="1:4" x14ac:dyDescent="0.35">
      <c r="A439" t="s">
        <v>9</v>
      </c>
      <c r="B439" s="1">
        <v>43656</v>
      </c>
      <c r="C439">
        <v>100.79</v>
      </c>
      <c r="D439">
        <v>4589</v>
      </c>
    </row>
    <row r="440" spans="1:4" x14ac:dyDescent="0.35">
      <c r="A440" t="s">
        <v>9</v>
      </c>
      <c r="B440" s="1">
        <v>43657</v>
      </c>
      <c r="C440">
        <v>100.76</v>
      </c>
      <c r="D440">
        <v>28159</v>
      </c>
    </row>
    <row r="441" spans="1:4" x14ac:dyDescent="0.35">
      <c r="A441" t="s">
        <v>9</v>
      </c>
      <c r="B441" s="1">
        <v>43658</v>
      </c>
      <c r="C441">
        <v>100.86</v>
      </c>
      <c r="D441">
        <v>7496</v>
      </c>
    </row>
    <row r="442" spans="1:4" x14ac:dyDescent="0.35">
      <c r="A442" t="s">
        <v>9</v>
      </c>
      <c r="B442" s="1">
        <v>43661</v>
      </c>
      <c r="C442">
        <v>100.74</v>
      </c>
      <c r="D442">
        <v>11572</v>
      </c>
    </row>
    <row r="443" spans="1:4" x14ac:dyDescent="0.35">
      <c r="A443" t="s">
        <v>9</v>
      </c>
      <c r="B443" s="1">
        <v>43662</v>
      </c>
      <c r="C443">
        <v>100.77</v>
      </c>
      <c r="D443">
        <v>23642</v>
      </c>
    </row>
    <row r="444" spans="1:4" x14ac:dyDescent="0.35">
      <c r="A444" t="s">
        <v>9</v>
      </c>
      <c r="B444" s="1">
        <v>43663</v>
      </c>
      <c r="C444">
        <v>100.67</v>
      </c>
      <c r="D444">
        <v>13521</v>
      </c>
    </row>
    <row r="445" spans="1:4" x14ac:dyDescent="0.35">
      <c r="A445" t="s">
        <v>9</v>
      </c>
      <c r="B445" s="1">
        <v>43664</v>
      </c>
      <c r="C445">
        <v>100.7</v>
      </c>
      <c r="D445">
        <v>114367</v>
      </c>
    </row>
    <row r="446" spans="1:4" x14ac:dyDescent="0.35">
      <c r="A446" t="s">
        <v>9</v>
      </c>
      <c r="B446" s="1">
        <v>43665</v>
      </c>
      <c r="C446">
        <v>100.7</v>
      </c>
      <c r="D446">
        <v>22639</v>
      </c>
    </row>
    <row r="447" spans="1:4" x14ac:dyDescent="0.35">
      <c r="A447" t="s">
        <v>9</v>
      </c>
      <c r="B447" s="1">
        <v>43668</v>
      </c>
      <c r="C447">
        <v>100.7</v>
      </c>
      <c r="D447">
        <v>37040</v>
      </c>
    </row>
    <row r="448" spans="1:4" x14ac:dyDescent="0.35">
      <c r="A448" t="s">
        <v>9</v>
      </c>
      <c r="B448" s="1">
        <v>43669</v>
      </c>
      <c r="C448">
        <v>100.79</v>
      </c>
      <c r="D448">
        <v>11044</v>
      </c>
    </row>
    <row r="449" spans="1:4" x14ac:dyDescent="0.35">
      <c r="A449" t="s">
        <v>9</v>
      </c>
      <c r="B449" s="1">
        <v>43670</v>
      </c>
      <c r="C449">
        <v>100.92</v>
      </c>
      <c r="D449">
        <v>34380</v>
      </c>
    </row>
    <row r="450" spans="1:4" x14ac:dyDescent="0.35">
      <c r="A450" t="s">
        <v>9</v>
      </c>
      <c r="B450" s="1">
        <v>43671</v>
      </c>
      <c r="C450">
        <v>101.02</v>
      </c>
      <c r="D450">
        <v>9639</v>
      </c>
    </row>
    <row r="451" spans="1:4" x14ac:dyDescent="0.35">
      <c r="A451" t="s">
        <v>9</v>
      </c>
      <c r="B451" s="1">
        <v>43672</v>
      </c>
      <c r="C451">
        <v>100.9</v>
      </c>
      <c r="D451">
        <v>18730</v>
      </c>
    </row>
    <row r="452" spans="1:4" x14ac:dyDescent="0.35">
      <c r="A452" t="s">
        <v>9</v>
      </c>
      <c r="B452" s="1">
        <v>43675</v>
      </c>
      <c r="C452">
        <v>100.75</v>
      </c>
      <c r="D452">
        <v>145308</v>
      </c>
    </row>
    <row r="453" spans="1:4" x14ac:dyDescent="0.35">
      <c r="A453" t="s">
        <v>9</v>
      </c>
      <c r="B453" s="1">
        <v>43676</v>
      </c>
      <c r="C453">
        <v>100.65</v>
      </c>
      <c r="D453">
        <v>289087</v>
      </c>
    </row>
    <row r="454" spans="1:4" x14ac:dyDescent="0.35">
      <c r="A454" t="s">
        <v>9</v>
      </c>
      <c r="B454" s="1">
        <v>43677</v>
      </c>
      <c r="C454">
        <v>100.58</v>
      </c>
      <c r="D454">
        <v>261127</v>
      </c>
    </row>
    <row r="455" spans="1:4" x14ac:dyDescent="0.35">
      <c r="A455" t="s">
        <v>9</v>
      </c>
      <c r="B455" s="1">
        <v>43678</v>
      </c>
      <c r="C455">
        <v>100.7</v>
      </c>
      <c r="D455">
        <v>40494</v>
      </c>
    </row>
    <row r="456" spans="1:4" x14ac:dyDescent="0.35">
      <c r="A456" t="s">
        <v>9</v>
      </c>
      <c r="B456" s="1">
        <v>43679</v>
      </c>
      <c r="C456">
        <v>100.7</v>
      </c>
      <c r="D456">
        <v>15796</v>
      </c>
    </row>
    <row r="457" spans="1:4" x14ac:dyDescent="0.35">
      <c r="A457" t="s">
        <v>9</v>
      </c>
      <c r="B457" s="1">
        <v>43682</v>
      </c>
      <c r="C457">
        <v>100.74</v>
      </c>
      <c r="D457">
        <v>7764</v>
      </c>
    </row>
    <row r="458" spans="1:4" x14ac:dyDescent="0.35">
      <c r="A458" t="s">
        <v>9</v>
      </c>
      <c r="B458" s="1">
        <v>43683</v>
      </c>
      <c r="C458">
        <v>100.95</v>
      </c>
      <c r="D458">
        <v>51048</v>
      </c>
    </row>
    <row r="459" spans="1:4" x14ac:dyDescent="0.35">
      <c r="A459" t="s">
        <v>9</v>
      </c>
      <c r="B459" s="1">
        <v>43684</v>
      </c>
      <c r="C459">
        <v>100.87</v>
      </c>
      <c r="D459">
        <v>15169</v>
      </c>
    </row>
    <row r="460" spans="1:4" x14ac:dyDescent="0.35">
      <c r="A460" t="s">
        <v>9</v>
      </c>
      <c r="B460" s="1">
        <v>43685</v>
      </c>
      <c r="C460">
        <v>101.01</v>
      </c>
      <c r="D460">
        <v>47278</v>
      </c>
    </row>
    <row r="461" spans="1:4" x14ac:dyDescent="0.35">
      <c r="A461" t="s">
        <v>9</v>
      </c>
      <c r="B461" s="1">
        <v>43686</v>
      </c>
      <c r="C461">
        <v>101.2</v>
      </c>
      <c r="D461">
        <v>8178</v>
      </c>
    </row>
    <row r="462" spans="1:4" x14ac:dyDescent="0.35">
      <c r="A462" t="s">
        <v>9</v>
      </c>
      <c r="B462" s="1">
        <v>43689</v>
      </c>
      <c r="C462">
        <v>101.26</v>
      </c>
      <c r="D462">
        <v>18814</v>
      </c>
    </row>
    <row r="463" spans="1:4" x14ac:dyDescent="0.35">
      <c r="A463" t="s">
        <v>9</v>
      </c>
      <c r="B463" s="1">
        <v>43690</v>
      </c>
      <c r="C463">
        <v>101.25</v>
      </c>
      <c r="D463">
        <v>3844</v>
      </c>
    </row>
    <row r="464" spans="1:4" x14ac:dyDescent="0.35">
      <c r="A464" t="s">
        <v>9</v>
      </c>
      <c r="B464" s="1">
        <v>43691</v>
      </c>
      <c r="C464">
        <v>101.14</v>
      </c>
      <c r="D464">
        <v>4995</v>
      </c>
    </row>
    <row r="465" spans="1:4" x14ac:dyDescent="0.35">
      <c r="A465" t="s">
        <v>9</v>
      </c>
      <c r="B465" s="1">
        <v>43692</v>
      </c>
      <c r="C465">
        <v>101.01</v>
      </c>
      <c r="D465">
        <v>6181</v>
      </c>
    </row>
    <row r="466" spans="1:4" x14ac:dyDescent="0.35">
      <c r="A466" t="s">
        <v>9</v>
      </c>
      <c r="B466" s="1">
        <v>43693</v>
      </c>
      <c r="C466">
        <v>101.23</v>
      </c>
      <c r="D466">
        <v>2225</v>
      </c>
    </row>
    <row r="467" spans="1:4" x14ac:dyDescent="0.35">
      <c r="A467" t="s">
        <v>9</v>
      </c>
      <c r="B467" s="1">
        <v>43696</v>
      </c>
      <c r="C467">
        <v>101.11</v>
      </c>
      <c r="D467">
        <v>4157</v>
      </c>
    </row>
    <row r="468" spans="1:4" x14ac:dyDescent="0.35">
      <c r="A468" t="s">
        <v>9</v>
      </c>
      <c r="B468" s="1">
        <v>43697</v>
      </c>
      <c r="C468">
        <v>101.03</v>
      </c>
      <c r="D468">
        <v>13851</v>
      </c>
    </row>
    <row r="469" spans="1:4" x14ac:dyDescent="0.35">
      <c r="A469" t="s">
        <v>9</v>
      </c>
      <c r="B469" s="1">
        <v>43698</v>
      </c>
      <c r="C469">
        <v>101.15</v>
      </c>
      <c r="D469">
        <v>5453</v>
      </c>
    </row>
    <row r="470" spans="1:4" x14ac:dyDescent="0.35">
      <c r="A470" t="s">
        <v>9</v>
      </c>
      <c r="B470" s="1">
        <v>43699</v>
      </c>
      <c r="C470">
        <v>101.2</v>
      </c>
      <c r="D470">
        <v>1051</v>
      </c>
    </row>
    <row r="471" spans="1:4" x14ac:dyDescent="0.35">
      <c r="A471" t="s">
        <v>9</v>
      </c>
      <c r="B471" s="1">
        <v>43700</v>
      </c>
      <c r="C471">
        <v>101.24</v>
      </c>
      <c r="D471">
        <v>33152</v>
      </c>
    </row>
    <row r="472" spans="1:4" x14ac:dyDescent="0.35">
      <c r="A472" t="s">
        <v>9</v>
      </c>
      <c r="B472" s="1">
        <v>43703</v>
      </c>
      <c r="C472">
        <v>101.25</v>
      </c>
      <c r="D472">
        <v>4054</v>
      </c>
    </row>
    <row r="473" spans="1:4" x14ac:dyDescent="0.35">
      <c r="A473" t="s">
        <v>9</v>
      </c>
      <c r="B473" s="1">
        <v>43704</v>
      </c>
      <c r="C473">
        <v>101.08</v>
      </c>
      <c r="D473">
        <v>27290</v>
      </c>
    </row>
    <row r="474" spans="1:4" x14ac:dyDescent="0.35">
      <c r="A474" t="s">
        <v>9</v>
      </c>
      <c r="B474" s="1">
        <v>43705</v>
      </c>
      <c r="C474">
        <v>101.23</v>
      </c>
      <c r="D474">
        <v>14762</v>
      </c>
    </row>
    <row r="475" spans="1:4" x14ac:dyDescent="0.35">
      <c r="A475" t="s">
        <v>9</v>
      </c>
      <c r="B475" s="1">
        <v>43706</v>
      </c>
      <c r="C475">
        <v>101.2</v>
      </c>
      <c r="D475">
        <v>22317</v>
      </c>
    </row>
    <row r="476" spans="1:4" x14ac:dyDescent="0.35">
      <c r="A476" t="s">
        <v>9</v>
      </c>
      <c r="B476" s="1">
        <v>43707</v>
      </c>
      <c r="C476">
        <v>101.2</v>
      </c>
      <c r="D476">
        <v>11311</v>
      </c>
    </row>
    <row r="477" spans="1:4" x14ac:dyDescent="0.35">
      <c r="A477" t="s">
        <v>9</v>
      </c>
      <c r="B477" s="1">
        <v>43710</v>
      </c>
      <c r="C477">
        <v>101.23</v>
      </c>
      <c r="D477">
        <v>13232</v>
      </c>
    </row>
    <row r="478" spans="1:4" x14ac:dyDescent="0.35">
      <c r="A478" t="s">
        <v>9</v>
      </c>
      <c r="B478" s="1">
        <v>43711</v>
      </c>
      <c r="C478">
        <v>101.2</v>
      </c>
      <c r="D478">
        <v>13311</v>
      </c>
    </row>
    <row r="479" spans="1:4" x14ac:dyDescent="0.35">
      <c r="A479" t="s">
        <v>9</v>
      </c>
      <c r="B479" s="1">
        <v>43712</v>
      </c>
      <c r="C479">
        <v>101.35</v>
      </c>
      <c r="D479">
        <v>11662</v>
      </c>
    </row>
    <row r="480" spans="1:4" x14ac:dyDescent="0.35">
      <c r="A480" t="s">
        <v>9</v>
      </c>
      <c r="B480" s="1">
        <v>43713</v>
      </c>
      <c r="C480">
        <v>101.32</v>
      </c>
      <c r="D480">
        <v>4098</v>
      </c>
    </row>
    <row r="481" spans="1:4" x14ac:dyDescent="0.35">
      <c r="A481" t="s">
        <v>9</v>
      </c>
      <c r="B481" s="1">
        <v>43714</v>
      </c>
      <c r="C481">
        <v>101.41</v>
      </c>
      <c r="D481">
        <v>3647</v>
      </c>
    </row>
    <row r="482" spans="1:4" x14ac:dyDescent="0.35">
      <c r="A482" t="s">
        <v>9</v>
      </c>
      <c r="B482" s="1">
        <v>43717</v>
      </c>
      <c r="C482">
        <v>101.2</v>
      </c>
      <c r="D482">
        <v>8610</v>
      </c>
    </row>
    <row r="483" spans="1:4" x14ac:dyDescent="0.35">
      <c r="A483" t="s">
        <v>9</v>
      </c>
      <c r="B483" s="1">
        <v>43718</v>
      </c>
      <c r="C483">
        <v>101.13</v>
      </c>
      <c r="D483">
        <v>5673</v>
      </c>
    </row>
    <row r="484" spans="1:4" x14ac:dyDescent="0.35">
      <c r="A484" t="s">
        <v>9</v>
      </c>
      <c r="B484" s="1">
        <v>43719</v>
      </c>
      <c r="C484">
        <v>101.28</v>
      </c>
      <c r="D484">
        <v>6748</v>
      </c>
    </row>
    <row r="485" spans="1:4" x14ac:dyDescent="0.35">
      <c r="A485" t="s">
        <v>9</v>
      </c>
      <c r="B485" s="1">
        <v>43720</v>
      </c>
      <c r="C485">
        <v>101.47</v>
      </c>
      <c r="D485">
        <v>28409</v>
      </c>
    </row>
    <row r="486" spans="1:4" x14ac:dyDescent="0.35">
      <c r="A486" t="s">
        <v>9</v>
      </c>
      <c r="B486" s="1">
        <v>43721</v>
      </c>
      <c r="C486">
        <v>101.31</v>
      </c>
      <c r="D486">
        <v>25391</v>
      </c>
    </row>
    <row r="487" spans="1:4" x14ac:dyDescent="0.35">
      <c r="A487" t="s">
        <v>9</v>
      </c>
      <c r="B487" s="1">
        <v>43724</v>
      </c>
      <c r="C487">
        <v>101.21</v>
      </c>
      <c r="D487">
        <v>9412</v>
      </c>
    </row>
    <row r="488" spans="1:4" x14ac:dyDescent="0.35">
      <c r="A488" t="s">
        <v>9</v>
      </c>
      <c r="B488" s="1">
        <v>43725</v>
      </c>
      <c r="C488">
        <v>101.2</v>
      </c>
      <c r="D488">
        <v>4403</v>
      </c>
    </row>
    <row r="489" spans="1:4" x14ac:dyDescent="0.35">
      <c r="A489" t="s">
        <v>9</v>
      </c>
      <c r="B489" s="1">
        <v>43726</v>
      </c>
      <c r="C489">
        <v>101.2</v>
      </c>
      <c r="D489">
        <v>19339</v>
      </c>
    </row>
    <row r="490" spans="1:4" x14ac:dyDescent="0.35">
      <c r="A490" t="s">
        <v>9</v>
      </c>
      <c r="B490" s="1">
        <v>43727</v>
      </c>
      <c r="C490">
        <v>101.35</v>
      </c>
      <c r="D490">
        <v>4757</v>
      </c>
    </row>
    <row r="491" spans="1:4" x14ac:dyDescent="0.35">
      <c r="A491" t="s">
        <v>9</v>
      </c>
      <c r="B491" s="1">
        <v>43728</v>
      </c>
      <c r="C491">
        <v>101.36</v>
      </c>
      <c r="D491">
        <v>3891</v>
      </c>
    </row>
    <row r="492" spans="1:4" x14ac:dyDescent="0.35">
      <c r="A492" t="s">
        <v>9</v>
      </c>
      <c r="B492" s="1">
        <v>43731</v>
      </c>
      <c r="C492">
        <v>101.29</v>
      </c>
      <c r="D492">
        <v>8276</v>
      </c>
    </row>
    <row r="493" spans="1:4" x14ac:dyDescent="0.35">
      <c r="A493" t="s">
        <v>9</v>
      </c>
      <c r="B493" s="1">
        <v>43732</v>
      </c>
      <c r="C493">
        <v>101.34</v>
      </c>
      <c r="D493">
        <v>7234</v>
      </c>
    </row>
    <row r="494" spans="1:4" x14ac:dyDescent="0.35">
      <c r="A494" t="s">
        <v>9</v>
      </c>
      <c r="B494" s="1">
        <v>43733</v>
      </c>
      <c r="C494">
        <v>101.31</v>
      </c>
      <c r="D494">
        <v>4081</v>
      </c>
    </row>
    <row r="495" spans="1:4" x14ac:dyDescent="0.35">
      <c r="A495" t="s">
        <v>9</v>
      </c>
      <c r="B495" s="1">
        <v>43734</v>
      </c>
      <c r="C495">
        <v>101.38</v>
      </c>
      <c r="D495">
        <v>8751</v>
      </c>
    </row>
    <row r="496" spans="1:4" x14ac:dyDescent="0.35">
      <c r="A496" t="s">
        <v>9</v>
      </c>
      <c r="B496" s="1">
        <v>43735</v>
      </c>
      <c r="C496">
        <v>101.3</v>
      </c>
      <c r="D496">
        <v>1645</v>
      </c>
    </row>
    <row r="497" spans="1:4" x14ac:dyDescent="0.35">
      <c r="A497" t="s">
        <v>9</v>
      </c>
      <c r="B497" s="1">
        <v>43738</v>
      </c>
      <c r="C497">
        <v>101.27</v>
      </c>
      <c r="D497">
        <v>5136</v>
      </c>
    </row>
    <row r="498" spans="1:4" x14ac:dyDescent="0.35">
      <c r="A498" t="s">
        <v>9</v>
      </c>
      <c r="B498" s="1">
        <v>43739</v>
      </c>
      <c r="C498">
        <v>101.3</v>
      </c>
      <c r="D498">
        <v>5289</v>
      </c>
    </row>
    <row r="499" spans="1:4" x14ac:dyDescent="0.35">
      <c r="A499" t="s">
        <v>9</v>
      </c>
      <c r="B499" s="1">
        <v>43740</v>
      </c>
      <c r="C499">
        <v>101.23</v>
      </c>
      <c r="D499">
        <v>20286</v>
      </c>
    </row>
    <row r="500" spans="1:4" x14ac:dyDescent="0.35">
      <c r="A500" t="s">
        <v>9</v>
      </c>
      <c r="B500" s="1">
        <v>43741</v>
      </c>
      <c r="C500">
        <v>101.28</v>
      </c>
      <c r="D500">
        <v>7705</v>
      </c>
    </row>
    <row r="501" spans="1:4" x14ac:dyDescent="0.35">
      <c r="A501" t="s">
        <v>9</v>
      </c>
      <c r="B501" s="1">
        <v>43742</v>
      </c>
      <c r="C501">
        <v>101.31</v>
      </c>
      <c r="D501">
        <v>6919</v>
      </c>
    </row>
    <row r="502" spans="1:4" x14ac:dyDescent="0.35">
      <c r="A502" t="s">
        <v>9</v>
      </c>
      <c r="B502" s="1">
        <v>43745</v>
      </c>
      <c r="C502">
        <v>101.41</v>
      </c>
      <c r="D502">
        <v>3429</v>
      </c>
    </row>
    <row r="503" spans="1:4" x14ac:dyDescent="0.35">
      <c r="A503" t="s">
        <v>9</v>
      </c>
      <c r="B503" s="1">
        <v>43746</v>
      </c>
      <c r="C503">
        <v>101.48</v>
      </c>
      <c r="D503">
        <v>1592</v>
      </c>
    </row>
    <row r="504" spans="1:4" x14ac:dyDescent="0.35">
      <c r="A504" t="s">
        <v>9</v>
      </c>
      <c r="B504" s="1">
        <v>43747</v>
      </c>
      <c r="C504">
        <v>101.72</v>
      </c>
      <c r="D504">
        <v>2750</v>
      </c>
    </row>
    <row r="505" spans="1:4" x14ac:dyDescent="0.35">
      <c r="A505" t="s">
        <v>9</v>
      </c>
      <c r="B505" s="1">
        <v>43748</v>
      </c>
      <c r="C505">
        <v>101.76</v>
      </c>
      <c r="D505">
        <v>1750</v>
      </c>
    </row>
    <row r="506" spans="1:4" x14ac:dyDescent="0.35">
      <c r="A506" t="s">
        <v>9</v>
      </c>
      <c r="B506" s="1">
        <v>43749</v>
      </c>
      <c r="C506">
        <v>101.28</v>
      </c>
      <c r="D506">
        <v>11377</v>
      </c>
    </row>
    <row r="507" spans="1:4" x14ac:dyDescent="0.35">
      <c r="A507" t="s">
        <v>9</v>
      </c>
      <c r="B507" s="1">
        <v>43752</v>
      </c>
      <c r="C507">
        <v>101.36</v>
      </c>
      <c r="D507">
        <v>8304</v>
      </c>
    </row>
    <row r="508" spans="1:4" x14ac:dyDescent="0.35">
      <c r="A508" t="s">
        <v>9</v>
      </c>
      <c r="B508" s="1">
        <v>43753</v>
      </c>
      <c r="C508">
        <v>101.5</v>
      </c>
      <c r="D508">
        <v>22234</v>
      </c>
    </row>
    <row r="509" spans="1:4" x14ac:dyDescent="0.35">
      <c r="A509" t="s">
        <v>9</v>
      </c>
      <c r="B509" s="1">
        <v>43754</v>
      </c>
      <c r="C509">
        <v>101.59</v>
      </c>
      <c r="D509">
        <v>34957</v>
      </c>
    </row>
    <row r="510" spans="1:4" x14ac:dyDescent="0.35">
      <c r="A510" t="s">
        <v>9</v>
      </c>
      <c r="B510" s="1">
        <v>43755</v>
      </c>
      <c r="C510">
        <v>101.58</v>
      </c>
      <c r="D510">
        <v>22785</v>
      </c>
    </row>
    <row r="511" spans="1:4" x14ac:dyDescent="0.35">
      <c r="A511" t="s">
        <v>9</v>
      </c>
      <c r="B511" s="1">
        <v>43756</v>
      </c>
      <c r="C511">
        <v>101.74</v>
      </c>
      <c r="D511">
        <v>7648</v>
      </c>
    </row>
    <row r="512" spans="1:4" x14ac:dyDescent="0.35">
      <c r="A512" t="s">
        <v>9</v>
      </c>
      <c r="B512" s="1">
        <v>43759</v>
      </c>
      <c r="C512">
        <v>101.8</v>
      </c>
      <c r="D512">
        <v>6467</v>
      </c>
    </row>
    <row r="513" spans="1:4" x14ac:dyDescent="0.35">
      <c r="A513" t="s">
        <v>9</v>
      </c>
      <c r="B513" s="1">
        <v>43760</v>
      </c>
      <c r="C513">
        <v>101.65</v>
      </c>
      <c r="D513">
        <v>49049</v>
      </c>
    </row>
    <row r="514" spans="1:4" x14ac:dyDescent="0.35">
      <c r="A514" t="s">
        <v>9</v>
      </c>
      <c r="B514" s="1">
        <v>43761</v>
      </c>
      <c r="C514">
        <v>101.74</v>
      </c>
      <c r="D514">
        <v>26327</v>
      </c>
    </row>
    <row r="515" spans="1:4" x14ac:dyDescent="0.35">
      <c r="A515" t="s">
        <v>9</v>
      </c>
      <c r="B515" s="1">
        <v>43762</v>
      </c>
      <c r="C515">
        <v>101.69</v>
      </c>
      <c r="D515">
        <v>19741</v>
      </c>
    </row>
    <row r="516" spans="1:4" x14ac:dyDescent="0.35">
      <c r="A516" t="s">
        <v>9</v>
      </c>
      <c r="B516" s="1">
        <v>43763</v>
      </c>
      <c r="C516">
        <v>101.89</v>
      </c>
      <c r="D516">
        <v>33759</v>
      </c>
    </row>
    <row r="517" spans="1:4" x14ac:dyDescent="0.35">
      <c r="A517" t="s">
        <v>9</v>
      </c>
      <c r="B517" s="1">
        <v>43766</v>
      </c>
      <c r="C517">
        <v>101.78</v>
      </c>
      <c r="D517">
        <v>12444</v>
      </c>
    </row>
    <row r="518" spans="1:4" x14ac:dyDescent="0.35">
      <c r="A518" t="s">
        <v>9</v>
      </c>
      <c r="B518" s="1">
        <v>43767</v>
      </c>
      <c r="C518">
        <v>101.78</v>
      </c>
      <c r="D518">
        <v>20205</v>
      </c>
    </row>
    <row r="519" spans="1:4" x14ac:dyDescent="0.35">
      <c r="A519" t="s">
        <v>9</v>
      </c>
      <c r="B519" s="1">
        <v>43768</v>
      </c>
      <c r="C519">
        <v>101.77</v>
      </c>
      <c r="D519">
        <v>1461</v>
      </c>
    </row>
    <row r="520" spans="1:4" x14ac:dyDescent="0.35">
      <c r="A520" t="s">
        <v>9</v>
      </c>
      <c r="B520" s="1">
        <v>43769</v>
      </c>
      <c r="C520">
        <v>101.6</v>
      </c>
      <c r="D520">
        <v>16287</v>
      </c>
    </row>
    <row r="521" spans="1:4" x14ac:dyDescent="0.35">
      <c r="A521" t="s">
        <v>9</v>
      </c>
      <c r="B521" s="1">
        <v>43770</v>
      </c>
      <c r="C521">
        <v>101.76</v>
      </c>
      <c r="D521">
        <v>9997</v>
      </c>
    </row>
    <row r="522" spans="1:4" x14ac:dyDescent="0.35">
      <c r="A522" t="s">
        <v>9</v>
      </c>
      <c r="B522" s="1">
        <v>43774</v>
      </c>
      <c r="C522">
        <v>101.6</v>
      </c>
      <c r="D522">
        <v>20367</v>
      </c>
    </row>
    <row r="523" spans="1:4" x14ac:dyDescent="0.35">
      <c r="A523" t="s">
        <v>9</v>
      </c>
      <c r="B523" s="1">
        <v>43775</v>
      </c>
      <c r="C523">
        <v>101.68</v>
      </c>
      <c r="D523">
        <v>16539</v>
      </c>
    </row>
    <row r="524" spans="1:4" x14ac:dyDescent="0.35">
      <c r="A524" t="s">
        <v>9</v>
      </c>
      <c r="B524" s="1">
        <v>43776</v>
      </c>
      <c r="C524">
        <v>101.65</v>
      </c>
      <c r="D524">
        <v>10786</v>
      </c>
    </row>
    <row r="525" spans="1:4" x14ac:dyDescent="0.35">
      <c r="A525" t="s">
        <v>9</v>
      </c>
      <c r="B525" s="1">
        <v>43777</v>
      </c>
      <c r="C525">
        <v>101.76</v>
      </c>
      <c r="D525">
        <v>11271</v>
      </c>
    </row>
    <row r="526" spans="1:4" x14ac:dyDescent="0.35">
      <c r="A526" t="s">
        <v>9</v>
      </c>
      <c r="B526" s="1">
        <v>43780</v>
      </c>
      <c r="C526">
        <v>101.84</v>
      </c>
      <c r="D526">
        <v>7673</v>
      </c>
    </row>
    <row r="527" spans="1:4" x14ac:dyDescent="0.35">
      <c r="A527" t="s">
        <v>9</v>
      </c>
      <c r="B527" s="1">
        <v>43781</v>
      </c>
      <c r="C527">
        <v>101.9</v>
      </c>
      <c r="D527">
        <v>7102</v>
      </c>
    </row>
    <row r="528" spans="1:4" x14ac:dyDescent="0.35">
      <c r="A528" t="s">
        <v>9</v>
      </c>
      <c r="B528" s="1">
        <v>43782</v>
      </c>
      <c r="C528">
        <v>101.85</v>
      </c>
      <c r="D528">
        <v>6827</v>
      </c>
    </row>
    <row r="529" spans="1:4" x14ac:dyDescent="0.35">
      <c r="A529" t="s">
        <v>9</v>
      </c>
      <c r="B529" s="1">
        <v>43783</v>
      </c>
      <c r="C529">
        <v>101.73</v>
      </c>
      <c r="D529">
        <v>11749</v>
      </c>
    </row>
    <row r="530" spans="1:4" x14ac:dyDescent="0.35">
      <c r="A530" t="s">
        <v>9</v>
      </c>
      <c r="B530" s="1">
        <v>43784</v>
      </c>
      <c r="C530">
        <v>101.75</v>
      </c>
      <c r="D530">
        <v>5918</v>
      </c>
    </row>
    <row r="531" spans="1:4" x14ac:dyDescent="0.35">
      <c r="A531" t="s">
        <v>9</v>
      </c>
      <c r="B531" s="1">
        <v>43787</v>
      </c>
      <c r="C531">
        <v>101.63</v>
      </c>
      <c r="D531">
        <v>14727</v>
      </c>
    </row>
    <row r="532" spans="1:4" x14ac:dyDescent="0.35">
      <c r="A532" t="s">
        <v>9</v>
      </c>
      <c r="B532" s="1">
        <v>43788</v>
      </c>
      <c r="C532">
        <v>101.6</v>
      </c>
      <c r="D532">
        <v>3914</v>
      </c>
    </row>
    <row r="533" spans="1:4" x14ac:dyDescent="0.35">
      <c r="A533" t="s">
        <v>9</v>
      </c>
      <c r="B533" s="1">
        <v>43789</v>
      </c>
      <c r="C533">
        <v>101.75</v>
      </c>
      <c r="D533">
        <v>3432</v>
      </c>
    </row>
    <row r="534" spans="1:4" x14ac:dyDescent="0.35">
      <c r="A534" t="s">
        <v>9</v>
      </c>
      <c r="B534" s="1">
        <v>43790</v>
      </c>
      <c r="C534">
        <v>101.81</v>
      </c>
      <c r="D534">
        <v>12377</v>
      </c>
    </row>
    <row r="535" spans="1:4" x14ac:dyDescent="0.35">
      <c r="A535" t="s">
        <v>9</v>
      </c>
      <c r="B535" s="1">
        <v>43791</v>
      </c>
      <c r="C535">
        <v>101.61</v>
      </c>
      <c r="D535">
        <v>13980</v>
      </c>
    </row>
    <row r="536" spans="1:4" x14ac:dyDescent="0.35">
      <c r="A536" t="s">
        <v>9</v>
      </c>
      <c r="B536" s="1">
        <v>43794</v>
      </c>
      <c r="C536">
        <v>101.73</v>
      </c>
      <c r="D536">
        <v>8825</v>
      </c>
    </row>
    <row r="537" spans="1:4" x14ac:dyDescent="0.35">
      <c r="A537" t="s">
        <v>9</v>
      </c>
      <c r="B537" s="1">
        <v>43795</v>
      </c>
      <c r="C537">
        <v>101.55</v>
      </c>
      <c r="D537">
        <v>16172</v>
      </c>
    </row>
    <row r="538" spans="1:4" x14ac:dyDescent="0.35">
      <c r="A538" t="s">
        <v>9</v>
      </c>
      <c r="B538" s="1">
        <v>43796</v>
      </c>
      <c r="C538">
        <v>101.76</v>
      </c>
      <c r="D538">
        <v>7615</v>
      </c>
    </row>
    <row r="539" spans="1:4" x14ac:dyDescent="0.35">
      <c r="A539" t="s">
        <v>9</v>
      </c>
      <c r="B539" s="1">
        <v>43797</v>
      </c>
      <c r="C539">
        <v>101.62</v>
      </c>
      <c r="D539">
        <v>4841</v>
      </c>
    </row>
    <row r="540" spans="1:4" x14ac:dyDescent="0.35">
      <c r="A540" t="s">
        <v>9</v>
      </c>
      <c r="B540" s="1">
        <v>43798</v>
      </c>
      <c r="C540">
        <v>101.78</v>
      </c>
      <c r="D540">
        <v>11650</v>
      </c>
    </row>
    <row r="541" spans="1:4" x14ac:dyDescent="0.35">
      <c r="A541" t="s">
        <v>9</v>
      </c>
      <c r="B541" s="1">
        <v>43801</v>
      </c>
      <c r="C541">
        <v>101.81</v>
      </c>
      <c r="D541">
        <v>6292</v>
      </c>
    </row>
    <row r="542" spans="1:4" x14ac:dyDescent="0.35">
      <c r="A542" t="s">
        <v>9</v>
      </c>
      <c r="B542" s="1">
        <v>43802</v>
      </c>
      <c r="C542">
        <v>101.94</v>
      </c>
      <c r="D542">
        <v>32301</v>
      </c>
    </row>
    <row r="543" spans="1:4" x14ac:dyDescent="0.35">
      <c r="A543" t="s">
        <v>9</v>
      </c>
      <c r="B543" s="1">
        <v>43803</v>
      </c>
      <c r="C543">
        <v>101.63</v>
      </c>
      <c r="D543">
        <v>81552</v>
      </c>
    </row>
    <row r="544" spans="1:4" x14ac:dyDescent="0.35">
      <c r="A544" t="s">
        <v>9</v>
      </c>
      <c r="B544" s="1">
        <v>43804</v>
      </c>
      <c r="C544">
        <v>101.62</v>
      </c>
      <c r="D544">
        <v>30828</v>
      </c>
    </row>
    <row r="545" spans="1:4" x14ac:dyDescent="0.35">
      <c r="A545" t="s">
        <v>9</v>
      </c>
      <c r="B545" s="1">
        <v>43805</v>
      </c>
      <c r="C545">
        <v>101.83</v>
      </c>
      <c r="D545">
        <v>26030</v>
      </c>
    </row>
    <row r="546" spans="1:4" x14ac:dyDescent="0.35">
      <c r="A546" t="s">
        <v>9</v>
      </c>
      <c r="B546" s="1">
        <v>43808</v>
      </c>
      <c r="C546">
        <v>101.65</v>
      </c>
      <c r="D546">
        <v>6516</v>
      </c>
    </row>
    <row r="547" spans="1:4" x14ac:dyDescent="0.35">
      <c r="A547" t="s">
        <v>9</v>
      </c>
      <c r="B547" s="1">
        <v>43809</v>
      </c>
      <c r="C547">
        <v>101.82</v>
      </c>
      <c r="D547">
        <v>12698</v>
      </c>
    </row>
    <row r="548" spans="1:4" x14ac:dyDescent="0.35">
      <c r="A548" t="s">
        <v>9</v>
      </c>
      <c r="B548" s="1">
        <v>43810</v>
      </c>
      <c r="C548">
        <v>101.82</v>
      </c>
      <c r="D548">
        <v>2425</v>
      </c>
    </row>
    <row r="549" spans="1:4" x14ac:dyDescent="0.35">
      <c r="A549" t="s">
        <v>9</v>
      </c>
      <c r="B549" s="1">
        <v>43811</v>
      </c>
      <c r="C549">
        <v>102.07</v>
      </c>
      <c r="D549">
        <v>39834</v>
      </c>
    </row>
    <row r="550" spans="1:4" x14ac:dyDescent="0.35">
      <c r="A550" t="s">
        <v>9</v>
      </c>
      <c r="B550" s="1">
        <v>43812</v>
      </c>
      <c r="C550">
        <v>102.22</v>
      </c>
      <c r="D550">
        <v>10963</v>
      </c>
    </row>
    <row r="551" spans="1:4" x14ac:dyDescent="0.35">
      <c r="A551" t="s">
        <v>9</v>
      </c>
      <c r="B551" s="1">
        <v>43815</v>
      </c>
      <c r="C551">
        <v>101.9</v>
      </c>
      <c r="D551">
        <v>16617</v>
      </c>
    </row>
    <row r="552" spans="1:4" x14ac:dyDescent="0.35">
      <c r="A552" t="s">
        <v>9</v>
      </c>
      <c r="B552" s="1">
        <v>43816</v>
      </c>
      <c r="C552">
        <v>101.88</v>
      </c>
      <c r="D552">
        <v>8759</v>
      </c>
    </row>
    <row r="553" spans="1:4" x14ac:dyDescent="0.35">
      <c r="A553" t="s">
        <v>9</v>
      </c>
      <c r="B553" s="1">
        <v>43817</v>
      </c>
      <c r="C553">
        <v>102.01</v>
      </c>
      <c r="D553">
        <v>19188</v>
      </c>
    </row>
    <row r="554" spans="1:4" x14ac:dyDescent="0.35">
      <c r="A554" t="s">
        <v>9</v>
      </c>
      <c r="B554" s="1">
        <v>43818</v>
      </c>
      <c r="C554">
        <v>102.03</v>
      </c>
      <c r="D554">
        <v>6446</v>
      </c>
    </row>
    <row r="555" spans="1:4" x14ac:dyDescent="0.35">
      <c r="A555" t="s">
        <v>9</v>
      </c>
      <c r="B555" s="1">
        <v>43819</v>
      </c>
      <c r="C555">
        <v>102</v>
      </c>
      <c r="D555">
        <v>9857</v>
      </c>
    </row>
    <row r="556" spans="1:4" x14ac:dyDescent="0.35">
      <c r="A556" t="s">
        <v>9</v>
      </c>
      <c r="B556" s="1">
        <v>43822</v>
      </c>
      <c r="C556">
        <v>101.99</v>
      </c>
      <c r="D556">
        <v>20118</v>
      </c>
    </row>
    <row r="557" spans="1:4" x14ac:dyDescent="0.35">
      <c r="A557" t="s">
        <v>9</v>
      </c>
      <c r="B557" s="1">
        <v>43823</v>
      </c>
      <c r="C557">
        <v>101.9</v>
      </c>
      <c r="D557">
        <v>14521</v>
      </c>
    </row>
    <row r="558" spans="1:4" x14ac:dyDescent="0.35">
      <c r="A558" t="s">
        <v>9</v>
      </c>
      <c r="B558" s="1">
        <v>43824</v>
      </c>
      <c r="C558">
        <v>102</v>
      </c>
      <c r="D558">
        <v>8493</v>
      </c>
    </row>
    <row r="559" spans="1:4" x14ac:dyDescent="0.35">
      <c r="A559" t="s">
        <v>9</v>
      </c>
      <c r="B559" s="1">
        <v>43825</v>
      </c>
      <c r="C559">
        <v>102</v>
      </c>
      <c r="D559">
        <v>10725</v>
      </c>
    </row>
    <row r="560" spans="1:4" x14ac:dyDescent="0.35">
      <c r="A560" t="s">
        <v>9</v>
      </c>
      <c r="B560" s="1">
        <v>43826</v>
      </c>
      <c r="C560">
        <v>102.1</v>
      </c>
      <c r="D560">
        <v>6509</v>
      </c>
    </row>
    <row r="561" spans="1:4" x14ac:dyDescent="0.35">
      <c r="A561" t="s">
        <v>9</v>
      </c>
      <c r="B561" s="1">
        <v>43829</v>
      </c>
      <c r="C561">
        <v>102.1</v>
      </c>
      <c r="D561">
        <v>11979</v>
      </c>
    </row>
    <row r="562" spans="1:4" x14ac:dyDescent="0.35">
      <c r="A562" t="s">
        <v>9</v>
      </c>
      <c r="B562" s="1">
        <v>43833</v>
      </c>
      <c r="C562">
        <v>102.09</v>
      </c>
      <c r="D562">
        <v>2382</v>
      </c>
    </row>
    <row r="563" spans="1:4" x14ac:dyDescent="0.35">
      <c r="A563" t="s">
        <v>9</v>
      </c>
      <c r="B563" s="1">
        <v>43836</v>
      </c>
      <c r="C563">
        <v>102.22</v>
      </c>
      <c r="D563">
        <v>2604</v>
      </c>
    </row>
    <row r="564" spans="1:4" x14ac:dyDescent="0.35">
      <c r="A564" t="s">
        <v>9</v>
      </c>
      <c r="B564" s="1">
        <v>43838</v>
      </c>
      <c r="C564">
        <v>102.15</v>
      </c>
      <c r="D564">
        <v>3053</v>
      </c>
    </row>
    <row r="565" spans="1:4" x14ac:dyDescent="0.35">
      <c r="A565" t="s">
        <v>9</v>
      </c>
      <c r="B565" s="1">
        <v>43839</v>
      </c>
      <c r="C565">
        <v>102.08</v>
      </c>
      <c r="D565">
        <v>13903</v>
      </c>
    </row>
    <row r="566" spans="1:4" x14ac:dyDescent="0.35">
      <c r="A566" t="s">
        <v>9</v>
      </c>
      <c r="B566" s="1">
        <v>43840</v>
      </c>
      <c r="C566">
        <v>101.93</v>
      </c>
      <c r="D566">
        <v>11414</v>
      </c>
    </row>
    <row r="567" spans="1:4" x14ac:dyDescent="0.35">
      <c r="A567" t="s">
        <v>9</v>
      </c>
      <c r="B567" s="1">
        <v>43843</v>
      </c>
      <c r="C567">
        <v>101.89</v>
      </c>
      <c r="D567">
        <v>10288</v>
      </c>
    </row>
    <row r="568" spans="1:4" x14ac:dyDescent="0.35">
      <c r="A568" t="s">
        <v>9</v>
      </c>
      <c r="B568" s="1">
        <v>43844</v>
      </c>
      <c r="C568">
        <v>101.79</v>
      </c>
      <c r="D568">
        <v>13788</v>
      </c>
    </row>
    <row r="569" spans="1:4" x14ac:dyDescent="0.35">
      <c r="A569" t="s">
        <v>9</v>
      </c>
      <c r="B569" s="1">
        <v>43845</v>
      </c>
      <c r="C569">
        <v>101.78</v>
      </c>
      <c r="D569">
        <v>19789</v>
      </c>
    </row>
    <row r="570" spans="1:4" x14ac:dyDescent="0.35">
      <c r="A570" t="s">
        <v>9</v>
      </c>
      <c r="B570" s="1">
        <v>43846</v>
      </c>
      <c r="C570">
        <v>101.72</v>
      </c>
      <c r="D570">
        <v>47956</v>
      </c>
    </row>
    <row r="571" spans="1:4" x14ac:dyDescent="0.35">
      <c r="A571" t="s">
        <v>9</v>
      </c>
      <c r="B571" s="1">
        <v>43847</v>
      </c>
      <c r="C571">
        <v>101.79</v>
      </c>
      <c r="D571">
        <v>41908</v>
      </c>
    </row>
    <row r="572" spans="1:4" x14ac:dyDescent="0.35">
      <c r="A572" t="s">
        <v>9</v>
      </c>
      <c r="B572" s="1">
        <v>43850</v>
      </c>
      <c r="C572">
        <v>101.75</v>
      </c>
      <c r="D572">
        <v>36967</v>
      </c>
    </row>
    <row r="573" spans="1:4" x14ac:dyDescent="0.35">
      <c r="A573" t="s">
        <v>9</v>
      </c>
      <c r="B573" s="1">
        <v>43851</v>
      </c>
      <c r="C573">
        <v>101.75</v>
      </c>
      <c r="D573">
        <v>22100</v>
      </c>
    </row>
    <row r="574" spans="1:4" x14ac:dyDescent="0.35">
      <c r="A574" t="s">
        <v>9</v>
      </c>
      <c r="B574" s="1">
        <v>43852</v>
      </c>
      <c r="C574">
        <v>101.75</v>
      </c>
      <c r="D574">
        <v>25266</v>
      </c>
    </row>
    <row r="575" spans="1:4" x14ac:dyDescent="0.35">
      <c r="A575" t="s">
        <v>9</v>
      </c>
      <c r="B575" s="1">
        <v>43853</v>
      </c>
      <c r="C575">
        <v>101.78</v>
      </c>
      <c r="D575">
        <v>74581</v>
      </c>
    </row>
    <row r="576" spans="1:4" x14ac:dyDescent="0.35">
      <c r="A576" t="s">
        <v>9</v>
      </c>
      <c r="B576" s="1">
        <v>43854</v>
      </c>
      <c r="C576">
        <v>101.8</v>
      </c>
      <c r="D576">
        <v>5374</v>
      </c>
    </row>
    <row r="577" spans="1:4" x14ac:dyDescent="0.35">
      <c r="A577" t="s">
        <v>9</v>
      </c>
      <c r="B577" s="1">
        <v>43857</v>
      </c>
      <c r="C577">
        <v>101.7</v>
      </c>
      <c r="D577">
        <v>6349</v>
      </c>
    </row>
    <row r="578" spans="1:4" x14ac:dyDescent="0.35">
      <c r="A578" t="s">
        <v>9</v>
      </c>
      <c r="B578" s="1">
        <v>43858</v>
      </c>
      <c r="C578">
        <v>101.69</v>
      </c>
      <c r="D578">
        <v>21528</v>
      </c>
    </row>
    <row r="579" spans="1:4" x14ac:dyDescent="0.35">
      <c r="A579" t="s">
        <v>9</v>
      </c>
      <c r="B579" s="1">
        <v>43859</v>
      </c>
      <c r="C579">
        <v>101.98</v>
      </c>
      <c r="D579">
        <v>4306</v>
      </c>
    </row>
    <row r="580" spans="1:4" x14ac:dyDescent="0.35">
      <c r="A580" t="s">
        <v>9</v>
      </c>
      <c r="B580" s="1">
        <v>43860</v>
      </c>
      <c r="C580">
        <v>102.01</v>
      </c>
      <c r="D580">
        <v>5550</v>
      </c>
    </row>
    <row r="581" spans="1:4" x14ac:dyDescent="0.35">
      <c r="A581" t="s">
        <v>9</v>
      </c>
      <c r="B581" s="1">
        <v>43861</v>
      </c>
      <c r="C581">
        <v>101.85</v>
      </c>
      <c r="D581">
        <v>26294</v>
      </c>
    </row>
    <row r="582" spans="1:4" x14ac:dyDescent="0.35">
      <c r="A582" t="s">
        <v>9</v>
      </c>
      <c r="B582" s="1">
        <v>43864</v>
      </c>
      <c r="C582">
        <v>101.92</v>
      </c>
      <c r="D582">
        <v>15414</v>
      </c>
    </row>
    <row r="583" spans="1:4" x14ac:dyDescent="0.35">
      <c r="A583" t="s">
        <v>9</v>
      </c>
      <c r="B583" s="1">
        <v>43865</v>
      </c>
      <c r="C583">
        <v>101.84</v>
      </c>
      <c r="D583">
        <v>5881</v>
      </c>
    </row>
    <row r="584" spans="1:4" x14ac:dyDescent="0.35">
      <c r="A584" t="s">
        <v>9</v>
      </c>
      <c r="B584" s="1">
        <v>43866</v>
      </c>
      <c r="C584">
        <v>101.79</v>
      </c>
      <c r="D584">
        <v>4636</v>
      </c>
    </row>
    <row r="585" spans="1:4" x14ac:dyDescent="0.35">
      <c r="A585" t="s">
        <v>9</v>
      </c>
      <c r="B585" s="1">
        <v>43867</v>
      </c>
      <c r="C585">
        <v>101.75</v>
      </c>
      <c r="D585">
        <v>17961</v>
      </c>
    </row>
    <row r="586" spans="1:4" x14ac:dyDescent="0.35">
      <c r="A586" t="s">
        <v>9</v>
      </c>
      <c r="B586" s="1">
        <v>43868</v>
      </c>
      <c r="C586">
        <v>101.78</v>
      </c>
      <c r="D586">
        <v>25095</v>
      </c>
    </row>
    <row r="587" spans="1:4" x14ac:dyDescent="0.35">
      <c r="A587" t="s">
        <v>9</v>
      </c>
      <c r="B587" s="1">
        <v>43871</v>
      </c>
      <c r="C587">
        <v>101.93</v>
      </c>
      <c r="D587">
        <v>51327</v>
      </c>
    </row>
    <row r="588" spans="1:4" x14ac:dyDescent="0.35">
      <c r="A588" t="s">
        <v>9</v>
      </c>
      <c r="B588" s="1">
        <v>43872</v>
      </c>
      <c r="C588">
        <v>101.85</v>
      </c>
      <c r="D588">
        <v>9170</v>
      </c>
    </row>
    <row r="589" spans="1:4" x14ac:dyDescent="0.35">
      <c r="A589" t="s">
        <v>9</v>
      </c>
      <c r="B589" s="1">
        <v>43873</v>
      </c>
      <c r="C589">
        <v>101.79</v>
      </c>
      <c r="D589">
        <v>9297</v>
      </c>
    </row>
    <row r="590" spans="1:4" x14ac:dyDescent="0.35">
      <c r="A590" t="s">
        <v>9</v>
      </c>
      <c r="B590" s="1">
        <v>43874</v>
      </c>
      <c r="C590">
        <v>101.83</v>
      </c>
      <c r="D590">
        <v>100692</v>
      </c>
    </row>
    <row r="591" spans="1:4" x14ac:dyDescent="0.35">
      <c r="A591" t="s">
        <v>9</v>
      </c>
      <c r="B591" s="1">
        <v>43875</v>
      </c>
      <c r="C591">
        <v>101.9</v>
      </c>
      <c r="D591">
        <v>11637</v>
      </c>
    </row>
    <row r="592" spans="1:4" x14ac:dyDescent="0.35">
      <c r="A592" t="s">
        <v>9</v>
      </c>
      <c r="B592" s="1">
        <v>43878</v>
      </c>
      <c r="C592">
        <v>101.87</v>
      </c>
      <c r="D592">
        <v>45569</v>
      </c>
    </row>
    <row r="593" spans="1:4" x14ac:dyDescent="0.35">
      <c r="A593" t="s">
        <v>9</v>
      </c>
      <c r="B593" s="1">
        <v>43879</v>
      </c>
      <c r="C593">
        <v>101.95</v>
      </c>
      <c r="D593">
        <v>7768</v>
      </c>
    </row>
    <row r="594" spans="1:4" x14ac:dyDescent="0.35">
      <c r="A594" t="s">
        <v>9</v>
      </c>
      <c r="B594" s="1">
        <v>43880</v>
      </c>
      <c r="C594">
        <v>101.91</v>
      </c>
      <c r="D594">
        <v>9826</v>
      </c>
    </row>
    <row r="595" spans="1:4" x14ac:dyDescent="0.35">
      <c r="A595" t="s">
        <v>9</v>
      </c>
      <c r="B595" s="1">
        <v>43881</v>
      </c>
      <c r="C595">
        <v>101.94</v>
      </c>
      <c r="D595">
        <v>57860</v>
      </c>
    </row>
    <row r="596" spans="1:4" x14ac:dyDescent="0.35">
      <c r="A596" t="s">
        <v>9</v>
      </c>
      <c r="B596" s="1">
        <v>43882</v>
      </c>
      <c r="C596">
        <v>101.96</v>
      </c>
      <c r="D596">
        <v>4300</v>
      </c>
    </row>
    <row r="597" spans="1:4" x14ac:dyDescent="0.35">
      <c r="A597" t="s">
        <v>9</v>
      </c>
      <c r="B597" s="1">
        <v>43886</v>
      </c>
      <c r="C597">
        <v>101.62</v>
      </c>
      <c r="D597">
        <v>44681</v>
      </c>
    </row>
    <row r="598" spans="1:4" x14ac:dyDescent="0.35">
      <c r="A598" t="s">
        <v>9</v>
      </c>
      <c r="B598" s="1">
        <v>43887</v>
      </c>
      <c r="C598">
        <v>101.58</v>
      </c>
      <c r="D598">
        <v>14277</v>
      </c>
    </row>
    <row r="599" spans="1:4" x14ac:dyDescent="0.35">
      <c r="A599" t="s">
        <v>9</v>
      </c>
      <c r="B599" s="1">
        <v>43888</v>
      </c>
      <c r="C599">
        <v>101.59</v>
      </c>
      <c r="D599">
        <v>22015</v>
      </c>
    </row>
    <row r="600" spans="1:4" x14ac:dyDescent="0.35">
      <c r="A600" t="s">
        <v>9</v>
      </c>
      <c r="B600" s="1">
        <v>43889</v>
      </c>
      <c r="C600">
        <v>101.1</v>
      </c>
      <c r="D600">
        <v>26156</v>
      </c>
    </row>
    <row r="601" spans="1:4" x14ac:dyDescent="0.35">
      <c r="A601" t="s">
        <v>9</v>
      </c>
      <c r="B601" s="1">
        <v>43892</v>
      </c>
      <c r="C601">
        <v>101.34</v>
      </c>
      <c r="D601">
        <v>24106</v>
      </c>
    </row>
    <row r="602" spans="1:4" x14ac:dyDescent="0.35">
      <c r="A602" t="s">
        <v>9</v>
      </c>
      <c r="B602" s="1">
        <v>43893</v>
      </c>
      <c r="C602">
        <v>101.69</v>
      </c>
      <c r="D602">
        <v>14365</v>
      </c>
    </row>
    <row r="603" spans="1:4" x14ac:dyDescent="0.35">
      <c r="A603" t="s">
        <v>9</v>
      </c>
      <c r="B603" s="1">
        <v>43894</v>
      </c>
      <c r="C603">
        <v>101.94</v>
      </c>
      <c r="D603">
        <v>42787</v>
      </c>
    </row>
    <row r="604" spans="1:4" x14ac:dyDescent="0.35">
      <c r="A604" t="s">
        <v>9</v>
      </c>
      <c r="B604" s="1">
        <v>43895</v>
      </c>
      <c r="C604">
        <v>101.6</v>
      </c>
      <c r="D604">
        <v>19022</v>
      </c>
    </row>
    <row r="605" spans="1:4" x14ac:dyDescent="0.35">
      <c r="A605" t="s">
        <v>9</v>
      </c>
      <c r="B605" s="1">
        <v>43896</v>
      </c>
      <c r="C605">
        <v>101.5</v>
      </c>
      <c r="D605">
        <v>15230</v>
      </c>
    </row>
    <row r="606" spans="1:4" x14ac:dyDescent="0.35">
      <c r="A606" t="s">
        <v>9</v>
      </c>
      <c r="B606" s="1">
        <v>43900</v>
      </c>
      <c r="C606">
        <v>100.9</v>
      </c>
      <c r="D606">
        <v>74456</v>
      </c>
    </row>
    <row r="607" spans="1:4" x14ac:dyDescent="0.35">
      <c r="A607" t="s">
        <v>9</v>
      </c>
      <c r="B607" s="1">
        <v>43901</v>
      </c>
      <c r="C607">
        <v>100.8</v>
      </c>
      <c r="D607">
        <v>143511</v>
      </c>
    </row>
    <row r="608" spans="1:4" x14ac:dyDescent="0.35">
      <c r="A608" t="s">
        <v>9</v>
      </c>
      <c r="B608" s="1">
        <v>43902</v>
      </c>
      <c r="C608">
        <v>100.4</v>
      </c>
      <c r="D608">
        <v>50731</v>
      </c>
    </row>
    <row r="609" spans="1:4" x14ac:dyDescent="0.35">
      <c r="A609" t="s">
        <v>9</v>
      </c>
      <c r="B609" s="1">
        <v>43903</v>
      </c>
      <c r="C609">
        <v>100.71</v>
      </c>
      <c r="D609">
        <v>20061</v>
      </c>
    </row>
    <row r="610" spans="1:4" x14ac:dyDescent="0.35">
      <c r="A610" t="s">
        <v>9</v>
      </c>
      <c r="B610" s="1">
        <v>43906</v>
      </c>
      <c r="C610">
        <v>100.8</v>
      </c>
      <c r="D610">
        <v>36295</v>
      </c>
    </row>
    <row r="611" spans="1:4" x14ac:dyDescent="0.35">
      <c r="A611" t="s">
        <v>9</v>
      </c>
      <c r="B611" s="1">
        <v>43907</v>
      </c>
      <c r="C611">
        <v>100.42</v>
      </c>
      <c r="D611">
        <v>36131</v>
      </c>
    </row>
    <row r="612" spans="1:4" x14ac:dyDescent="0.35">
      <c r="A612" t="s">
        <v>9</v>
      </c>
      <c r="B612" s="1">
        <v>43908</v>
      </c>
      <c r="C612">
        <v>100.72</v>
      </c>
      <c r="D612">
        <v>48698</v>
      </c>
    </row>
    <row r="613" spans="1:4" x14ac:dyDescent="0.35">
      <c r="A613" t="s">
        <v>9</v>
      </c>
      <c r="B613" s="1">
        <v>43909</v>
      </c>
      <c r="C613">
        <v>100.52</v>
      </c>
      <c r="D613">
        <v>33137</v>
      </c>
    </row>
    <row r="614" spans="1:4" x14ac:dyDescent="0.35">
      <c r="A614" t="s">
        <v>9</v>
      </c>
      <c r="B614" s="1">
        <v>43910</v>
      </c>
      <c r="C614">
        <v>100.77</v>
      </c>
      <c r="D614">
        <v>17946</v>
      </c>
    </row>
    <row r="615" spans="1:4" x14ac:dyDescent="0.35">
      <c r="A615" t="s">
        <v>9</v>
      </c>
      <c r="B615" s="1">
        <v>43913</v>
      </c>
      <c r="C615">
        <v>100.69</v>
      </c>
      <c r="D615">
        <v>24435</v>
      </c>
    </row>
    <row r="616" spans="1:4" x14ac:dyDescent="0.35">
      <c r="A616" t="s">
        <v>9</v>
      </c>
      <c r="B616" s="1">
        <v>43914</v>
      </c>
      <c r="C616">
        <v>100.76</v>
      </c>
      <c r="D616">
        <v>21430</v>
      </c>
    </row>
    <row r="617" spans="1:4" x14ac:dyDescent="0.35">
      <c r="A617" t="s">
        <v>9</v>
      </c>
      <c r="B617" s="1">
        <v>43915</v>
      </c>
      <c r="C617">
        <v>101.01</v>
      </c>
      <c r="D617">
        <v>31998</v>
      </c>
    </row>
    <row r="618" spans="1:4" x14ac:dyDescent="0.35">
      <c r="A618" t="s">
        <v>9</v>
      </c>
      <c r="B618" s="1">
        <v>43916</v>
      </c>
      <c r="C618">
        <v>101</v>
      </c>
      <c r="D618">
        <v>7993</v>
      </c>
    </row>
    <row r="619" spans="1:4" x14ac:dyDescent="0.35">
      <c r="A619" t="s">
        <v>9</v>
      </c>
      <c r="B619" s="1">
        <v>43917</v>
      </c>
      <c r="C619">
        <v>101</v>
      </c>
      <c r="D619">
        <v>21973</v>
      </c>
    </row>
    <row r="620" spans="1:4" x14ac:dyDescent="0.35">
      <c r="A620" t="s">
        <v>9</v>
      </c>
      <c r="B620" s="1">
        <v>43920</v>
      </c>
      <c r="C620">
        <v>100.88</v>
      </c>
      <c r="D620">
        <v>51896</v>
      </c>
    </row>
    <row r="621" spans="1:4" x14ac:dyDescent="0.35">
      <c r="A621" t="s">
        <v>9</v>
      </c>
      <c r="B621" s="1">
        <v>43921</v>
      </c>
      <c r="C621">
        <v>100.8</v>
      </c>
      <c r="D621">
        <v>17271</v>
      </c>
    </row>
    <row r="622" spans="1:4" x14ac:dyDescent="0.35">
      <c r="A622" t="s">
        <v>9</v>
      </c>
      <c r="B622" s="1">
        <v>43922</v>
      </c>
      <c r="C622">
        <v>101.07</v>
      </c>
      <c r="D622">
        <v>14293</v>
      </c>
    </row>
    <row r="623" spans="1:4" x14ac:dyDescent="0.35">
      <c r="A623" t="s">
        <v>9</v>
      </c>
      <c r="B623" s="1">
        <v>43923</v>
      </c>
      <c r="C623">
        <v>101.05</v>
      </c>
      <c r="D623">
        <v>104204</v>
      </c>
    </row>
    <row r="624" spans="1:4" x14ac:dyDescent="0.35">
      <c r="A624" t="s">
        <v>9</v>
      </c>
      <c r="B624" s="1">
        <v>43924</v>
      </c>
      <c r="C624">
        <v>101.45</v>
      </c>
      <c r="D624">
        <v>25810</v>
      </c>
    </row>
    <row r="625" spans="1:4" x14ac:dyDescent="0.35">
      <c r="A625" t="s">
        <v>9</v>
      </c>
      <c r="B625" s="1">
        <v>43927</v>
      </c>
      <c r="C625">
        <v>101.35</v>
      </c>
      <c r="D625">
        <v>10963</v>
      </c>
    </row>
    <row r="626" spans="1:4" x14ac:dyDescent="0.35">
      <c r="A626" t="s">
        <v>9</v>
      </c>
      <c r="B626" s="1">
        <v>43928</v>
      </c>
      <c r="C626">
        <v>101.29</v>
      </c>
      <c r="D626">
        <v>14253</v>
      </c>
    </row>
    <row r="627" spans="1:4" x14ac:dyDescent="0.35">
      <c r="A627" t="s">
        <v>9</v>
      </c>
      <c r="B627" s="1">
        <v>43929</v>
      </c>
      <c r="C627">
        <v>101.25</v>
      </c>
      <c r="D627">
        <v>5116</v>
      </c>
    </row>
    <row r="628" spans="1:4" x14ac:dyDescent="0.35">
      <c r="A628" t="s">
        <v>9</v>
      </c>
      <c r="B628" s="1">
        <v>43930</v>
      </c>
      <c r="C628">
        <v>101.23</v>
      </c>
      <c r="D628">
        <v>54380</v>
      </c>
    </row>
    <row r="629" spans="1:4" x14ac:dyDescent="0.35">
      <c r="A629" t="s">
        <v>9</v>
      </c>
      <c r="B629" s="1">
        <v>43931</v>
      </c>
      <c r="C629">
        <v>101.23</v>
      </c>
      <c r="D629">
        <v>20902</v>
      </c>
    </row>
    <row r="630" spans="1:4" x14ac:dyDescent="0.35">
      <c r="A630" t="s">
        <v>9</v>
      </c>
      <c r="B630" s="1">
        <v>43934</v>
      </c>
      <c r="C630">
        <v>101.18</v>
      </c>
      <c r="D630">
        <v>18509</v>
      </c>
    </row>
    <row r="631" spans="1:4" x14ac:dyDescent="0.35">
      <c r="A631" t="s">
        <v>9</v>
      </c>
      <c r="B631" s="1">
        <v>43935</v>
      </c>
      <c r="C631">
        <v>101.29</v>
      </c>
      <c r="D631">
        <v>57164</v>
      </c>
    </row>
    <row r="632" spans="1:4" x14ac:dyDescent="0.35">
      <c r="A632" t="s">
        <v>9</v>
      </c>
      <c r="B632" s="1">
        <v>43936</v>
      </c>
      <c r="C632">
        <v>101.1</v>
      </c>
      <c r="D632">
        <v>19917</v>
      </c>
    </row>
    <row r="633" spans="1:4" x14ac:dyDescent="0.35">
      <c r="A633" t="s">
        <v>9</v>
      </c>
      <c r="B633" s="1">
        <v>43937</v>
      </c>
      <c r="C633">
        <v>101.33</v>
      </c>
      <c r="D633">
        <v>60852</v>
      </c>
    </row>
    <row r="634" spans="1:4" x14ac:dyDescent="0.35">
      <c r="A634" t="s">
        <v>9</v>
      </c>
      <c r="B634" s="1">
        <v>43938</v>
      </c>
      <c r="C634">
        <v>101.38</v>
      </c>
      <c r="D634">
        <v>10637</v>
      </c>
    </row>
    <row r="635" spans="1:4" x14ac:dyDescent="0.35">
      <c r="A635" t="s">
        <v>9</v>
      </c>
      <c r="B635" s="1">
        <v>43941</v>
      </c>
      <c r="C635">
        <v>101.32</v>
      </c>
      <c r="D635">
        <v>9761</v>
      </c>
    </row>
    <row r="636" spans="1:4" x14ac:dyDescent="0.35">
      <c r="A636" t="s">
        <v>9</v>
      </c>
      <c r="B636" s="1">
        <v>43942</v>
      </c>
      <c r="C636">
        <v>101.18</v>
      </c>
      <c r="D636">
        <v>31259</v>
      </c>
    </row>
    <row r="637" spans="1:4" x14ac:dyDescent="0.35">
      <c r="A637" t="s">
        <v>9</v>
      </c>
      <c r="B637" s="1">
        <v>43943</v>
      </c>
      <c r="C637">
        <v>101.43</v>
      </c>
      <c r="D637">
        <v>9369</v>
      </c>
    </row>
    <row r="638" spans="1:4" x14ac:dyDescent="0.35">
      <c r="A638" t="s">
        <v>9</v>
      </c>
      <c r="B638" s="1">
        <v>43944</v>
      </c>
      <c r="C638">
        <v>101.43</v>
      </c>
      <c r="D638">
        <v>7390</v>
      </c>
    </row>
    <row r="639" spans="1:4" x14ac:dyDescent="0.35">
      <c r="A639" t="s">
        <v>9</v>
      </c>
      <c r="B639" s="1">
        <v>43945</v>
      </c>
      <c r="C639">
        <v>101.55</v>
      </c>
      <c r="D639">
        <v>5483</v>
      </c>
    </row>
    <row r="640" spans="1:4" x14ac:dyDescent="0.35">
      <c r="A640" t="s">
        <v>9</v>
      </c>
      <c r="B640" s="1">
        <v>43948</v>
      </c>
      <c r="C640">
        <v>101.5</v>
      </c>
      <c r="D640">
        <v>52063</v>
      </c>
    </row>
    <row r="641" spans="1:4" x14ac:dyDescent="0.35">
      <c r="A641" t="s">
        <v>9</v>
      </c>
      <c r="B641" s="1">
        <v>43949</v>
      </c>
      <c r="C641">
        <v>101.5</v>
      </c>
      <c r="D641">
        <v>5458</v>
      </c>
    </row>
    <row r="642" spans="1:4" x14ac:dyDescent="0.35">
      <c r="A642" t="s">
        <v>9</v>
      </c>
      <c r="B642" s="1">
        <v>43950</v>
      </c>
      <c r="C642">
        <v>101.6</v>
      </c>
      <c r="D642">
        <v>4983</v>
      </c>
    </row>
    <row r="643" spans="1:4" x14ac:dyDescent="0.35">
      <c r="A643" t="s">
        <v>9</v>
      </c>
      <c r="B643" s="1">
        <v>43951</v>
      </c>
      <c r="C643">
        <v>101.61</v>
      </c>
      <c r="D643">
        <v>14781</v>
      </c>
    </row>
    <row r="644" spans="1:4" x14ac:dyDescent="0.35">
      <c r="A644" t="s">
        <v>9</v>
      </c>
      <c r="B644" s="1">
        <v>43955</v>
      </c>
      <c r="C644">
        <v>101.5</v>
      </c>
      <c r="D644">
        <v>3992</v>
      </c>
    </row>
    <row r="645" spans="1:4" x14ac:dyDescent="0.35">
      <c r="A645" t="s">
        <v>9</v>
      </c>
      <c r="B645" s="1">
        <v>43956</v>
      </c>
      <c r="C645">
        <v>101.66</v>
      </c>
      <c r="D645">
        <v>4318</v>
      </c>
    </row>
    <row r="646" spans="1:4" x14ac:dyDescent="0.35">
      <c r="A646" t="s">
        <v>9</v>
      </c>
      <c r="B646" s="1">
        <v>43957</v>
      </c>
      <c r="C646">
        <v>101.55</v>
      </c>
      <c r="D646">
        <v>5966</v>
      </c>
    </row>
    <row r="647" spans="1:4" x14ac:dyDescent="0.35">
      <c r="A647" t="s">
        <v>9</v>
      </c>
      <c r="B647" s="1">
        <v>43958</v>
      </c>
      <c r="C647">
        <v>101.5</v>
      </c>
      <c r="D647">
        <v>42303</v>
      </c>
    </row>
    <row r="648" spans="1:4" x14ac:dyDescent="0.35">
      <c r="A648" t="s">
        <v>9</v>
      </c>
      <c r="B648" s="1">
        <v>43959</v>
      </c>
      <c r="C648">
        <v>101.63</v>
      </c>
      <c r="D648">
        <v>18584</v>
      </c>
    </row>
    <row r="649" spans="1:4" x14ac:dyDescent="0.35">
      <c r="A649" t="s">
        <v>9</v>
      </c>
      <c r="B649" s="1">
        <v>43963</v>
      </c>
      <c r="C649">
        <v>101.5</v>
      </c>
      <c r="D649">
        <v>33943</v>
      </c>
    </row>
    <row r="650" spans="1:4" x14ac:dyDescent="0.35">
      <c r="A650" t="s">
        <v>9</v>
      </c>
      <c r="B650" s="1">
        <v>43964</v>
      </c>
      <c r="C650">
        <v>101.65</v>
      </c>
      <c r="D650">
        <v>6935</v>
      </c>
    </row>
    <row r="651" spans="1:4" x14ac:dyDescent="0.35">
      <c r="A651" t="s">
        <v>9</v>
      </c>
      <c r="B651" s="1">
        <v>43965</v>
      </c>
      <c r="C651">
        <v>101.6</v>
      </c>
      <c r="D651">
        <v>8974</v>
      </c>
    </row>
    <row r="652" spans="1:4" x14ac:dyDescent="0.35">
      <c r="A652" t="s">
        <v>9</v>
      </c>
      <c r="B652" s="1">
        <v>43966</v>
      </c>
      <c r="C652">
        <v>101.5</v>
      </c>
      <c r="D652">
        <v>8770</v>
      </c>
    </row>
    <row r="653" spans="1:4" x14ac:dyDescent="0.35">
      <c r="A653" t="s">
        <v>9</v>
      </c>
      <c r="B653" s="1">
        <v>43969</v>
      </c>
      <c r="C653">
        <v>101.4</v>
      </c>
      <c r="D653">
        <v>27363</v>
      </c>
    </row>
    <row r="654" spans="1:4" x14ac:dyDescent="0.35">
      <c r="A654" t="s">
        <v>9</v>
      </c>
      <c r="B654" s="1">
        <v>43970</v>
      </c>
      <c r="C654">
        <v>101.32</v>
      </c>
      <c r="D654">
        <v>10855</v>
      </c>
    </row>
    <row r="655" spans="1:4" x14ac:dyDescent="0.35">
      <c r="A655" t="s">
        <v>9</v>
      </c>
      <c r="B655" s="1">
        <v>43971</v>
      </c>
      <c r="C655">
        <v>101.44</v>
      </c>
      <c r="D655">
        <v>13754</v>
      </c>
    </row>
    <row r="656" spans="1:4" x14ac:dyDescent="0.35">
      <c r="A656" t="s">
        <v>9</v>
      </c>
      <c r="B656" s="1">
        <v>43972</v>
      </c>
      <c r="C656">
        <v>101.46</v>
      </c>
      <c r="D656">
        <v>5707</v>
      </c>
    </row>
    <row r="657" spans="1:4" x14ac:dyDescent="0.35">
      <c r="A657" t="s">
        <v>9</v>
      </c>
      <c r="B657" s="1">
        <v>43973</v>
      </c>
      <c r="C657">
        <v>101.42</v>
      </c>
      <c r="D657">
        <v>11123</v>
      </c>
    </row>
    <row r="658" spans="1:4" x14ac:dyDescent="0.35">
      <c r="A658" t="s">
        <v>9</v>
      </c>
      <c r="B658" s="1">
        <v>43976</v>
      </c>
      <c r="C658">
        <v>101.55</v>
      </c>
      <c r="D658">
        <v>15273</v>
      </c>
    </row>
    <row r="659" spans="1:4" x14ac:dyDescent="0.35">
      <c r="A659" t="s">
        <v>9</v>
      </c>
      <c r="B659" s="1">
        <v>43977</v>
      </c>
      <c r="C659">
        <v>101.45</v>
      </c>
      <c r="D659">
        <v>17225</v>
      </c>
    </row>
    <row r="660" spans="1:4" x14ac:dyDescent="0.35">
      <c r="A660" t="s">
        <v>9</v>
      </c>
      <c r="B660" s="1">
        <v>43978</v>
      </c>
      <c r="C660">
        <v>101.44</v>
      </c>
      <c r="D660">
        <v>37915</v>
      </c>
    </row>
    <row r="661" spans="1:4" x14ac:dyDescent="0.35">
      <c r="A661" t="s">
        <v>9</v>
      </c>
      <c r="B661" s="1">
        <v>43979</v>
      </c>
      <c r="C661">
        <v>101.45</v>
      </c>
      <c r="D661">
        <v>115295</v>
      </c>
    </row>
    <row r="662" spans="1:4" x14ac:dyDescent="0.35">
      <c r="A662" t="s">
        <v>9</v>
      </c>
      <c r="B662" s="1">
        <v>43980</v>
      </c>
      <c r="C662">
        <v>101.53</v>
      </c>
      <c r="D662">
        <v>30966</v>
      </c>
    </row>
    <row r="663" spans="1:4" x14ac:dyDescent="0.35">
      <c r="A663" t="s">
        <v>9</v>
      </c>
      <c r="B663" s="1">
        <v>43983</v>
      </c>
      <c r="C663">
        <v>101.5</v>
      </c>
      <c r="D663">
        <v>53596</v>
      </c>
    </row>
    <row r="664" spans="1:4" x14ac:dyDescent="0.35">
      <c r="A664" t="s">
        <v>9</v>
      </c>
      <c r="B664" s="1">
        <v>43984</v>
      </c>
      <c r="C664">
        <v>101.5</v>
      </c>
      <c r="D664">
        <v>131257</v>
      </c>
    </row>
    <row r="665" spans="1:4" x14ac:dyDescent="0.35">
      <c r="A665" t="s">
        <v>9</v>
      </c>
      <c r="B665" s="1">
        <v>43985</v>
      </c>
      <c r="C665">
        <v>101.5</v>
      </c>
      <c r="D665">
        <v>19560</v>
      </c>
    </row>
    <row r="666" spans="1:4" x14ac:dyDescent="0.35">
      <c r="A666" t="s">
        <v>9</v>
      </c>
      <c r="B666" s="1">
        <v>43986</v>
      </c>
      <c r="C666">
        <v>101.46</v>
      </c>
      <c r="D666">
        <v>21304</v>
      </c>
    </row>
    <row r="667" spans="1:4" x14ac:dyDescent="0.35">
      <c r="A667" t="s">
        <v>9</v>
      </c>
      <c r="B667" s="1">
        <v>43987</v>
      </c>
      <c r="C667">
        <v>101.46</v>
      </c>
      <c r="D667">
        <v>8936</v>
      </c>
    </row>
    <row r="668" spans="1:4" x14ac:dyDescent="0.35">
      <c r="A668" t="s">
        <v>9</v>
      </c>
      <c r="B668" s="1">
        <v>43990</v>
      </c>
      <c r="C668">
        <v>101.4</v>
      </c>
      <c r="D668">
        <v>22587</v>
      </c>
    </row>
    <row r="669" spans="1:4" x14ac:dyDescent="0.35">
      <c r="A669" t="s">
        <v>9</v>
      </c>
      <c r="B669" s="1">
        <v>43991</v>
      </c>
      <c r="C669">
        <v>101.39</v>
      </c>
      <c r="D669">
        <v>10900</v>
      </c>
    </row>
    <row r="670" spans="1:4" x14ac:dyDescent="0.35">
      <c r="A670" t="s">
        <v>9</v>
      </c>
      <c r="B670" s="1">
        <v>43992</v>
      </c>
      <c r="C670">
        <v>101.5</v>
      </c>
      <c r="D670">
        <v>29329</v>
      </c>
    </row>
    <row r="671" spans="1:4" x14ac:dyDescent="0.35">
      <c r="A671" t="s">
        <v>9</v>
      </c>
      <c r="B671" s="1">
        <v>43993</v>
      </c>
      <c r="C671">
        <v>101.42</v>
      </c>
      <c r="D671">
        <v>9467</v>
      </c>
    </row>
    <row r="672" spans="1:4" x14ac:dyDescent="0.35">
      <c r="A672" t="s">
        <v>9</v>
      </c>
      <c r="B672" s="1">
        <v>43997</v>
      </c>
      <c r="C672">
        <v>101.4</v>
      </c>
      <c r="D672">
        <v>8975</v>
      </c>
    </row>
    <row r="673" spans="1:4" x14ac:dyDescent="0.35">
      <c r="A673" t="s">
        <v>9</v>
      </c>
      <c r="B673" s="1">
        <v>43998</v>
      </c>
      <c r="C673">
        <v>101.51</v>
      </c>
      <c r="D673">
        <v>13226</v>
      </c>
    </row>
    <row r="674" spans="1:4" x14ac:dyDescent="0.35">
      <c r="A674" t="s">
        <v>9</v>
      </c>
      <c r="B674" s="1">
        <v>43999</v>
      </c>
      <c r="C674">
        <v>101.4</v>
      </c>
      <c r="D674">
        <v>64584</v>
      </c>
    </row>
    <row r="675" spans="1:4" x14ac:dyDescent="0.35">
      <c r="A675" t="s">
        <v>9</v>
      </c>
      <c r="B675" s="1">
        <v>44000</v>
      </c>
      <c r="C675">
        <v>101.46</v>
      </c>
      <c r="D675">
        <v>19413</v>
      </c>
    </row>
    <row r="676" spans="1:4" x14ac:dyDescent="0.35">
      <c r="A676" t="s">
        <v>9</v>
      </c>
      <c r="B676" s="1">
        <v>44001</v>
      </c>
      <c r="C676">
        <v>101.52</v>
      </c>
      <c r="D676">
        <v>23716</v>
      </c>
    </row>
    <row r="677" spans="1:4" x14ac:dyDescent="0.35">
      <c r="A677" t="s">
        <v>9</v>
      </c>
      <c r="B677" s="1">
        <v>44004</v>
      </c>
      <c r="C677">
        <v>101.58</v>
      </c>
      <c r="D677">
        <v>9419</v>
      </c>
    </row>
    <row r="678" spans="1:4" x14ac:dyDescent="0.35">
      <c r="A678" t="s">
        <v>9</v>
      </c>
      <c r="B678" s="1">
        <v>44005</v>
      </c>
      <c r="C678">
        <v>101.5</v>
      </c>
      <c r="D678">
        <v>32803</v>
      </c>
    </row>
    <row r="679" spans="1:4" x14ac:dyDescent="0.35">
      <c r="A679" t="s">
        <v>9</v>
      </c>
      <c r="B679" s="1">
        <v>44007</v>
      </c>
      <c r="C679">
        <v>101.53</v>
      </c>
      <c r="D679">
        <v>31299</v>
      </c>
    </row>
    <row r="680" spans="1:4" x14ac:dyDescent="0.35">
      <c r="A680" t="s">
        <v>9</v>
      </c>
      <c r="B680" s="1">
        <v>44008</v>
      </c>
      <c r="C680">
        <v>101.53</v>
      </c>
      <c r="D680">
        <v>10394</v>
      </c>
    </row>
    <row r="681" spans="1:4" x14ac:dyDescent="0.35">
      <c r="A681" t="s">
        <v>9</v>
      </c>
      <c r="B681" s="1">
        <v>44011</v>
      </c>
      <c r="C681">
        <v>101.47</v>
      </c>
      <c r="D681">
        <v>13442</v>
      </c>
    </row>
    <row r="682" spans="1:4" x14ac:dyDescent="0.35">
      <c r="A682" t="s">
        <v>9</v>
      </c>
      <c r="B682" s="1">
        <v>44012</v>
      </c>
      <c r="C682">
        <v>101.43</v>
      </c>
      <c r="D682">
        <v>6543</v>
      </c>
    </row>
    <row r="683" spans="1:4" x14ac:dyDescent="0.35">
      <c r="A683" t="s">
        <v>9</v>
      </c>
      <c r="B683" s="1">
        <v>44014</v>
      </c>
      <c r="C683">
        <v>101.37</v>
      </c>
      <c r="D683">
        <v>26102</v>
      </c>
    </row>
    <row r="684" spans="1:4" x14ac:dyDescent="0.35">
      <c r="A684" t="s">
        <v>9</v>
      </c>
      <c r="B684" s="1">
        <v>44015</v>
      </c>
      <c r="C684">
        <v>101.38</v>
      </c>
      <c r="D684">
        <v>16073</v>
      </c>
    </row>
    <row r="685" spans="1:4" x14ac:dyDescent="0.35">
      <c r="A685" t="s">
        <v>9</v>
      </c>
      <c r="B685" s="1">
        <v>44018</v>
      </c>
      <c r="C685">
        <v>101.37</v>
      </c>
      <c r="D685">
        <v>43536</v>
      </c>
    </row>
    <row r="686" spans="1:4" x14ac:dyDescent="0.35">
      <c r="A686" t="s">
        <v>9</v>
      </c>
      <c r="B686" s="1">
        <v>44019</v>
      </c>
      <c r="C686">
        <v>101.38</v>
      </c>
      <c r="D686">
        <v>8779</v>
      </c>
    </row>
    <row r="687" spans="1:4" x14ac:dyDescent="0.35">
      <c r="A687" t="s">
        <v>9</v>
      </c>
      <c r="B687" s="1">
        <v>44020</v>
      </c>
      <c r="C687">
        <v>101.39</v>
      </c>
      <c r="D687">
        <v>21776</v>
      </c>
    </row>
    <row r="688" spans="1:4" x14ac:dyDescent="0.35">
      <c r="A688" t="s">
        <v>9</v>
      </c>
      <c r="B688" s="1">
        <v>44021</v>
      </c>
      <c r="C688">
        <v>101.38</v>
      </c>
      <c r="D688">
        <v>15317</v>
      </c>
    </row>
    <row r="689" spans="1:4" x14ac:dyDescent="0.35">
      <c r="A689" t="s">
        <v>9</v>
      </c>
      <c r="B689" s="1">
        <v>44022</v>
      </c>
      <c r="C689">
        <v>101.35</v>
      </c>
      <c r="D689">
        <v>2477</v>
      </c>
    </row>
    <row r="690" spans="1:4" x14ac:dyDescent="0.35">
      <c r="A690" t="s">
        <v>9</v>
      </c>
      <c r="B690" s="1">
        <v>44025</v>
      </c>
      <c r="C690">
        <v>101.24</v>
      </c>
      <c r="D690">
        <v>19283</v>
      </c>
    </row>
    <row r="691" spans="1:4" x14ac:dyDescent="0.35">
      <c r="A691" t="s">
        <v>9</v>
      </c>
      <c r="B691" s="1">
        <v>44026</v>
      </c>
      <c r="C691">
        <v>101.3</v>
      </c>
      <c r="D691">
        <v>8999</v>
      </c>
    </row>
    <row r="692" spans="1:4" x14ac:dyDescent="0.35">
      <c r="A692" t="s">
        <v>9</v>
      </c>
      <c r="B692" s="1">
        <v>44027</v>
      </c>
      <c r="C692">
        <v>101.25</v>
      </c>
      <c r="D692">
        <v>17112</v>
      </c>
    </row>
    <row r="693" spans="1:4" x14ac:dyDescent="0.35">
      <c r="A693" t="s">
        <v>9</v>
      </c>
      <c r="B693" s="1">
        <v>44028</v>
      </c>
      <c r="C693">
        <v>101.44</v>
      </c>
      <c r="D693">
        <v>6319</v>
      </c>
    </row>
    <row r="694" spans="1:4" x14ac:dyDescent="0.35">
      <c r="A694" t="s">
        <v>9</v>
      </c>
      <c r="B694" s="1">
        <v>44029</v>
      </c>
      <c r="C694">
        <v>101.3</v>
      </c>
      <c r="D694">
        <v>39878</v>
      </c>
    </row>
    <row r="695" spans="1:4" x14ac:dyDescent="0.35">
      <c r="A695" t="s">
        <v>9</v>
      </c>
      <c r="B695" s="1">
        <v>44032</v>
      </c>
      <c r="C695">
        <v>101.3</v>
      </c>
      <c r="D695">
        <v>19813</v>
      </c>
    </row>
    <row r="696" spans="1:4" x14ac:dyDescent="0.35">
      <c r="A696" t="s">
        <v>9</v>
      </c>
      <c r="B696" s="1">
        <v>44033</v>
      </c>
      <c r="C696">
        <v>101.18</v>
      </c>
      <c r="D696">
        <v>5184</v>
      </c>
    </row>
    <row r="697" spans="1:4" x14ac:dyDescent="0.35">
      <c r="A697" t="s">
        <v>9</v>
      </c>
      <c r="B697" s="1">
        <v>44034</v>
      </c>
      <c r="C697">
        <v>101.24</v>
      </c>
      <c r="D697">
        <v>15656</v>
      </c>
    </row>
    <row r="698" spans="1:4" x14ac:dyDescent="0.35">
      <c r="A698" t="s">
        <v>9</v>
      </c>
      <c r="B698" s="1">
        <v>44035</v>
      </c>
      <c r="C698">
        <v>101.23</v>
      </c>
      <c r="D698">
        <v>27160</v>
      </c>
    </row>
    <row r="699" spans="1:4" x14ac:dyDescent="0.35">
      <c r="A699" t="s">
        <v>9</v>
      </c>
      <c r="B699" s="1">
        <v>44036</v>
      </c>
      <c r="C699">
        <v>101.23</v>
      </c>
      <c r="D699">
        <v>5347</v>
      </c>
    </row>
    <row r="700" spans="1:4" x14ac:dyDescent="0.35">
      <c r="A700" t="s">
        <v>9</v>
      </c>
      <c r="B700" s="1">
        <v>44039</v>
      </c>
      <c r="C700">
        <v>101.19</v>
      </c>
      <c r="D700">
        <v>37281</v>
      </c>
    </row>
    <row r="701" spans="1:4" x14ac:dyDescent="0.35">
      <c r="A701" t="s">
        <v>9</v>
      </c>
      <c r="B701" s="1">
        <v>44040</v>
      </c>
      <c r="C701">
        <v>101.12</v>
      </c>
      <c r="D701">
        <v>31864</v>
      </c>
    </row>
    <row r="702" spans="1:4" x14ac:dyDescent="0.35">
      <c r="A702" t="s">
        <v>9</v>
      </c>
      <c r="B702" s="1">
        <v>44041</v>
      </c>
      <c r="C702">
        <v>101.06</v>
      </c>
      <c r="D702">
        <v>16397</v>
      </c>
    </row>
    <row r="703" spans="1:4" x14ac:dyDescent="0.35">
      <c r="A703" t="s">
        <v>9</v>
      </c>
      <c r="B703" s="1">
        <v>44042</v>
      </c>
      <c r="C703">
        <v>101.2</v>
      </c>
      <c r="D703">
        <v>70521</v>
      </c>
    </row>
    <row r="704" spans="1:4" x14ac:dyDescent="0.35">
      <c r="A704" t="s">
        <v>9</v>
      </c>
      <c r="B704" s="1">
        <v>44043</v>
      </c>
      <c r="C704">
        <v>101.15</v>
      </c>
      <c r="D704">
        <v>13738</v>
      </c>
    </row>
    <row r="705" spans="1:4" x14ac:dyDescent="0.35">
      <c r="A705" t="s">
        <v>9</v>
      </c>
      <c r="B705" s="1">
        <v>44046</v>
      </c>
      <c r="C705">
        <v>101.15</v>
      </c>
      <c r="D705">
        <v>768933</v>
      </c>
    </row>
    <row r="706" spans="1:4" x14ac:dyDescent="0.35">
      <c r="A706" t="s">
        <v>9</v>
      </c>
      <c r="B706" s="1">
        <v>44047</v>
      </c>
      <c r="C706">
        <v>101.12</v>
      </c>
      <c r="D706">
        <v>37276</v>
      </c>
    </row>
    <row r="707" spans="1:4" x14ac:dyDescent="0.35">
      <c r="A707" t="s">
        <v>9</v>
      </c>
      <c r="B707" s="1">
        <v>44048</v>
      </c>
      <c r="C707">
        <v>101.11</v>
      </c>
      <c r="D707">
        <v>25801</v>
      </c>
    </row>
    <row r="708" spans="1:4" x14ac:dyDescent="0.35">
      <c r="A708" t="s">
        <v>9</v>
      </c>
      <c r="B708" s="1">
        <v>44049</v>
      </c>
      <c r="C708">
        <v>101.19</v>
      </c>
      <c r="D708">
        <v>5741</v>
      </c>
    </row>
    <row r="709" spans="1:4" x14ac:dyDescent="0.35">
      <c r="A709" t="s">
        <v>9</v>
      </c>
      <c r="B709" s="1">
        <v>44050</v>
      </c>
      <c r="C709">
        <v>101.16</v>
      </c>
      <c r="D709">
        <v>22748</v>
      </c>
    </row>
    <row r="710" spans="1:4" x14ac:dyDescent="0.35">
      <c r="A710" t="s">
        <v>9</v>
      </c>
      <c r="B710" s="1">
        <v>44053</v>
      </c>
      <c r="C710">
        <v>101.13</v>
      </c>
      <c r="D710">
        <v>64598</v>
      </c>
    </row>
    <row r="711" spans="1:4" x14ac:dyDescent="0.35">
      <c r="A711" t="s">
        <v>9</v>
      </c>
      <c r="B711" s="1">
        <v>44054</v>
      </c>
      <c r="C711">
        <v>101.12</v>
      </c>
      <c r="D711">
        <v>30309</v>
      </c>
    </row>
    <row r="712" spans="1:4" x14ac:dyDescent="0.35">
      <c r="A712" t="s">
        <v>9</v>
      </c>
      <c r="B712" s="1">
        <v>44055</v>
      </c>
      <c r="C712">
        <v>101.13</v>
      </c>
      <c r="D712">
        <v>5155</v>
      </c>
    </row>
    <row r="713" spans="1:4" x14ac:dyDescent="0.35">
      <c r="A713" t="s">
        <v>9</v>
      </c>
      <c r="B713" s="1">
        <v>44056</v>
      </c>
      <c r="C713">
        <v>101.13</v>
      </c>
      <c r="D713">
        <v>39034</v>
      </c>
    </row>
    <row r="714" spans="1:4" x14ac:dyDescent="0.35">
      <c r="A714" t="s">
        <v>9</v>
      </c>
      <c r="B714" s="1">
        <v>44057</v>
      </c>
      <c r="C714">
        <v>101.12</v>
      </c>
      <c r="D714">
        <v>90306</v>
      </c>
    </row>
    <row r="715" spans="1:4" x14ac:dyDescent="0.35">
      <c r="A715" t="s">
        <v>9</v>
      </c>
      <c r="B715" s="1">
        <v>44060</v>
      </c>
      <c r="C715">
        <v>101.01</v>
      </c>
      <c r="D715">
        <v>22003</v>
      </c>
    </row>
    <row r="716" spans="1:4" x14ac:dyDescent="0.35">
      <c r="A716" t="s">
        <v>9</v>
      </c>
      <c r="B716" s="1">
        <v>44061</v>
      </c>
      <c r="C716">
        <v>100.93</v>
      </c>
      <c r="D716">
        <v>15394</v>
      </c>
    </row>
    <row r="717" spans="1:4" x14ac:dyDescent="0.35">
      <c r="A717" t="s">
        <v>9</v>
      </c>
      <c r="B717" s="1">
        <v>44062</v>
      </c>
      <c r="C717">
        <v>100.95</v>
      </c>
      <c r="D717">
        <v>8053</v>
      </c>
    </row>
    <row r="718" spans="1:4" x14ac:dyDescent="0.35">
      <c r="A718" t="s">
        <v>9</v>
      </c>
      <c r="B718" s="1">
        <v>44063</v>
      </c>
      <c r="C718">
        <v>101.03</v>
      </c>
      <c r="D718">
        <v>9267</v>
      </c>
    </row>
    <row r="719" spans="1:4" x14ac:dyDescent="0.35">
      <c r="A719" t="s">
        <v>9</v>
      </c>
      <c r="B719" s="1">
        <v>44064</v>
      </c>
      <c r="C719">
        <v>101.03</v>
      </c>
      <c r="D719">
        <v>241933</v>
      </c>
    </row>
    <row r="720" spans="1:4" x14ac:dyDescent="0.35">
      <c r="A720" t="s">
        <v>9</v>
      </c>
      <c r="B720" s="1">
        <v>44067</v>
      </c>
      <c r="C720">
        <v>100.97</v>
      </c>
      <c r="D720">
        <v>17261</v>
      </c>
    </row>
    <row r="721" spans="1:4" x14ac:dyDescent="0.35">
      <c r="A721" t="s">
        <v>9</v>
      </c>
      <c r="B721" s="1">
        <v>44068</v>
      </c>
      <c r="C721">
        <v>100.89</v>
      </c>
      <c r="D721">
        <v>11869</v>
      </c>
    </row>
    <row r="722" spans="1:4" x14ac:dyDescent="0.35">
      <c r="A722" t="s">
        <v>9</v>
      </c>
      <c r="B722" s="1">
        <v>44069</v>
      </c>
      <c r="C722">
        <v>100.91</v>
      </c>
      <c r="D722">
        <v>16581</v>
      </c>
    </row>
    <row r="723" spans="1:4" x14ac:dyDescent="0.35">
      <c r="A723" t="s">
        <v>9</v>
      </c>
      <c r="B723" s="1">
        <v>44070</v>
      </c>
      <c r="C723">
        <v>100.88</v>
      </c>
      <c r="D723">
        <v>15202</v>
      </c>
    </row>
    <row r="724" spans="1:4" x14ac:dyDescent="0.35">
      <c r="A724" t="s">
        <v>9</v>
      </c>
      <c r="B724" s="1">
        <v>44071</v>
      </c>
      <c r="C724">
        <v>100.98</v>
      </c>
      <c r="D724">
        <v>13282</v>
      </c>
    </row>
    <row r="725" spans="1:4" x14ac:dyDescent="0.35">
      <c r="A725" t="s">
        <v>9</v>
      </c>
      <c r="B725" s="1">
        <v>44074</v>
      </c>
      <c r="C725">
        <v>100.81</v>
      </c>
      <c r="D725">
        <v>5546</v>
      </c>
    </row>
    <row r="726" spans="1:4" x14ac:dyDescent="0.35">
      <c r="A726" t="s">
        <v>9</v>
      </c>
      <c r="B726" s="1">
        <v>44075</v>
      </c>
      <c r="C726">
        <v>100.9</v>
      </c>
      <c r="D726">
        <v>35385</v>
      </c>
    </row>
    <row r="727" spans="1:4" x14ac:dyDescent="0.35">
      <c r="A727" t="s">
        <v>9</v>
      </c>
      <c r="B727" s="1">
        <v>44076</v>
      </c>
      <c r="C727">
        <v>100.84</v>
      </c>
      <c r="D727">
        <v>4134</v>
      </c>
    </row>
    <row r="728" spans="1:4" x14ac:dyDescent="0.35">
      <c r="A728" t="s">
        <v>9</v>
      </c>
      <c r="B728" s="1">
        <v>44077</v>
      </c>
      <c r="C728">
        <v>100.88</v>
      </c>
      <c r="D728">
        <v>5794</v>
      </c>
    </row>
    <row r="729" spans="1:4" x14ac:dyDescent="0.35">
      <c r="A729" t="s">
        <v>9</v>
      </c>
      <c r="B729" s="1">
        <v>44078</v>
      </c>
      <c r="C729">
        <v>100.93</v>
      </c>
      <c r="D729">
        <v>9568</v>
      </c>
    </row>
    <row r="730" spans="1:4" x14ac:dyDescent="0.35">
      <c r="A730" t="s">
        <v>9</v>
      </c>
      <c r="B730" s="1">
        <v>44081</v>
      </c>
      <c r="C730">
        <v>100.88</v>
      </c>
      <c r="D730">
        <v>1762</v>
      </c>
    </row>
    <row r="731" spans="1:4" x14ac:dyDescent="0.35">
      <c r="A731" t="s">
        <v>9</v>
      </c>
      <c r="B731" s="1">
        <v>44082</v>
      </c>
      <c r="C731">
        <v>100.78</v>
      </c>
      <c r="D731">
        <v>4490</v>
      </c>
    </row>
    <row r="732" spans="1:4" x14ac:dyDescent="0.35">
      <c r="A732" t="s">
        <v>9</v>
      </c>
      <c r="B732" s="1">
        <v>44083</v>
      </c>
      <c r="C732">
        <v>100.77</v>
      </c>
      <c r="D732">
        <v>24514</v>
      </c>
    </row>
    <row r="733" spans="1:4" x14ac:dyDescent="0.35">
      <c r="A733" t="s">
        <v>9</v>
      </c>
      <c r="B733" s="1">
        <v>44084</v>
      </c>
      <c r="C733">
        <v>100.92</v>
      </c>
      <c r="D733">
        <v>2311</v>
      </c>
    </row>
    <row r="734" spans="1:4" x14ac:dyDescent="0.35">
      <c r="A734" t="s">
        <v>9</v>
      </c>
      <c r="B734" s="1">
        <v>44085</v>
      </c>
      <c r="C734">
        <v>100.86</v>
      </c>
      <c r="D734">
        <v>4186</v>
      </c>
    </row>
    <row r="735" spans="1:4" x14ac:dyDescent="0.35">
      <c r="A735" t="s">
        <v>9</v>
      </c>
      <c r="B735" s="1">
        <v>44088</v>
      </c>
      <c r="C735">
        <v>100.79</v>
      </c>
      <c r="D735">
        <v>18127</v>
      </c>
    </row>
    <row r="736" spans="1:4" x14ac:dyDescent="0.35">
      <c r="A736" t="s">
        <v>9</v>
      </c>
      <c r="B736" s="1">
        <v>44089</v>
      </c>
      <c r="C736">
        <v>100.86</v>
      </c>
      <c r="D736">
        <v>13201</v>
      </c>
    </row>
    <row r="737" spans="1:4" x14ac:dyDescent="0.35">
      <c r="A737" t="s">
        <v>9</v>
      </c>
      <c r="B737" s="1">
        <v>44090</v>
      </c>
      <c r="C737">
        <v>100.86</v>
      </c>
      <c r="D737">
        <v>153840</v>
      </c>
    </row>
    <row r="738" spans="1:4" x14ac:dyDescent="0.35">
      <c r="A738" t="s">
        <v>9</v>
      </c>
      <c r="B738" s="1">
        <v>44091</v>
      </c>
      <c r="C738">
        <v>100.85</v>
      </c>
      <c r="D738">
        <v>5250</v>
      </c>
    </row>
    <row r="739" spans="1:4" x14ac:dyDescent="0.35">
      <c r="A739" t="s">
        <v>9</v>
      </c>
      <c r="B739" s="1">
        <v>44092</v>
      </c>
      <c r="C739">
        <v>100.74</v>
      </c>
      <c r="D739">
        <v>5735</v>
      </c>
    </row>
    <row r="740" spans="1:4" x14ac:dyDescent="0.35">
      <c r="A740" t="s">
        <v>9</v>
      </c>
      <c r="B740" s="1">
        <v>44095</v>
      </c>
      <c r="C740">
        <v>100.77</v>
      </c>
      <c r="D740">
        <v>7803</v>
      </c>
    </row>
    <row r="741" spans="1:4" x14ac:dyDescent="0.35">
      <c r="A741" t="s">
        <v>9</v>
      </c>
      <c r="B741" s="1">
        <v>44096</v>
      </c>
      <c r="C741">
        <v>100.75</v>
      </c>
      <c r="D741">
        <v>9926</v>
      </c>
    </row>
    <row r="742" spans="1:4" x14ac:dyDescent="0.35">
      <c r="A742" t="s">
        <v>9</v>
      </c>
      <c r="B742" s="1">
        <v>44097</v>
      </c>
      <c r="C742">
        <v>100.82</v>
      </c>
      <c r="D742">
        <v>5169</v>
      </c>
    </row>
    <row r="743" spans="1:4" x14ac:dyDescent="0.35">
      <c r="A743" t="s">
        <v>9</v>
      </c>
      <c r="B743" s="1">
        <v>44098</v>
      </c>
      <c r="C743">
        <v>100.74</v>
      </c>
      <c r="D743">
        <v>12643</v>
      </c>
    </row>
    <row r="744" spans="1:4" x14ac:dyDescent="0.35">
      <c r="A744" t="s">
        <v>9</v>
      </c>
      <c r="B744" s="1">
        <v>44099</v>
      </c>
      <c r="C744">
        <v>100.75</v>
      </c>
      <c r="D744">
        <v>13112</v>
      </c>
    </row>
    <row r="745" spans="1:4" x14ac:dyDescent="0.35">
      <c r="A745" t="s">
        <v>9</v>
      </c>
      <c r="B745" s="1">
        <v>44102</v>
      </c>
      <c r="C745">
        <v>100.65</v>
      </c>
      <c r="D745">
        <v>30727</v>
      </c>
    </row>
    <row r="746" spans="1:4" x14ac:dyDescent="0.35">
      <c r="A746" t="s">
        <v>9</v>
      </c>
      <c r="B746" s="1">
        <v>44103</v>
      </c>
      <c r="C746">
        <v>100.74</v>
      </c>
      <c r="D746">
        <v>9778</v>
      </c>
    </row>
    <row r="747" spans="1:4" x14ac:dyDescent="0.35">
      <c r="A747" t="s">
        <v>9</v>
      </c>
      <c r="B747" s="1">
        <v>44104</v>
      </c>
      <c r="C747">
        <v>100.74</v>
      </c>
      <c r="D747">
        <v>7318</v>
      </c>
    </row>
    <row r="748" spans="1:4" x14ac:dyDescent="0.35">
      <c r="A748" t="s">
        <v>9</v>
      </c>
      <c r="B748" s="1">
        <v>44105</v>
      </c>
      <c r="C748">
        <v>100.66</v>
      </c>
      <c r="D748">
        <v>2523</v>
      </c>
    </row>
    <row r="749" spans="1:4" x14ac:dyDescent="0.35">
      <c r="A749" t="s">
        <v>9</v>
      </c>
      <c r="B749" s="1">
        <v>44106</v>
      </c>
      <c r="C749">
        <v>100.7</v>
      </c>
      <c r="D749">
        <v>14913</v>
      </c>
    </row>
    <row r="750" spans="1:4" x14ac:dyDescent="0.35">
      <c r="A750" t="s">
        <v>9</v>
      </c>
      <c r="B750" s="1">
        <v>44109</v>
      </c>
      <c r="C750">
        <v>100.67</v>
      </c>
      <c r="D750">
        <v>15117</v>
      </c>
    </row>
    <row r="751" spans="1:4" x14ac:dyDescent="0.35">
      <c r="A751" t="s">
        <v>9</v>
      </c>
      <c r="B751" s="1">
        <v>44110</v>
      </c>
      <c r="C751">
        <v>100.62</v>
      </c>
      <c r="D751">
        <v>13057</v>
      </c>
    </row>
    <row r="752" spans="1:4" x14ac:dyDescent="0.35">
      <c r="A752" t="s">
        <v>9</v>
      </c>
      <c r="B752" s="1">
        <v>44111</v>
      </c>
      <c r="C752">
        <v>100.68</v>
      </c>
      <c r="D752">
        <v>8311</v>
      </c>
    </row>
    <row r="753" spans="1:4" x14ac:dyDescent="0.35">
      <c r="A753" t="s">
        <v>9</v>
      </c>
      <c r="B753" s="1">
        <v>44112</v>
      </c>
      <c r="C753">
        <v>100.57</v>
      </c>
      <c r="D753">
        <v>18537</v>
      </c>
    </row>
    <row r="754" spans="1:4" x14ac:dyDescent="0.35">
      <c r="A754" t="s">
        <v>9</v>
      </c>
      <c r="B754" s="1">
        <v>44113</v>
      </c>
      <c r="C754">
        <v>100.6</v>
      </c>
      <c r="D754">
        <v>10599</v>
      </c>
    </row>
    <row r="755" spans="1:4" x14ac:dyDescent="0.35">
      <c r="A755" t="s">
        <v>9</v>
      </c>
      <c r="B755" s="1">
        <v>44116</v>
      </c>
      <c r="C755">
        <v>100.54</v>
      </c>
      <c r="D755">
        <v>66905</v>
      </c>
    </row>
    <row r="756" spans="1:4" x14ac:dyDescent="0.35">
      <c r="A756" t="s">
        <v>9</v>
      </c>
      <c r="B756" s="1">
        <v>44117</v>
      </c>
      <c r="C756">
        <v>100.49</v>
      </c>
      <c r="D756">
        <v>68110</v>
      </c>
    </row>
    <row r="757" spans="1:4" x14ac:dyDescent="0.35">
      <c r="A757" t="s">
        <v>9</v>
      </c>
      <c r="B757" s="1">
        <v>44118</v>
      </c>
      <c r="C757">
        <v>100.5</v>
      </c>
      <c r="D757">
        <v>25997</v>
      </c>
    </row>
    <row r="758" spans="1:4" x14ac:dyDescent="0.35">
      <c r="A758" t="s">
        <v>9</v>
      </c>
      <c r="B758" s="1">
        <v>44119</v>
      </c>
      <c r="C758">
        <v>100.49</v>
      </c>
      <c r="D758">
        <v>54366</v>
      </c>
    </row>
    <row r="759" spans="1:4" x14ac:dyDescent="0.35">
      <c r="A759" t="s">
        <v>9</v>
      </c>
      <c r="B759" s="1">
        <v>44120</v>
      </c>
      <c r="C759">
        <v>100.48</v>
      </c>
      <c r="D759">
        <v>73783</v>
      </c>
    </row>
    <row r="760" spans="1:4" x14ac:dyDescent="0.35">
      <c r="A760" t="s">
        <v>9</v>
      </c>
      <c r="B760" s="1">
        <v>44123</v>
      </c>
      <c r="C760">
        <v>100.45</v>
      </c>
      <c r="D760">
        <v>42047</v>
      </c>
    </row>
    <row r="761" spans="1:4" x14ac:dyDescent="0.35">
      <c r="A761" t="s">
        <v>9</v>
      </c>
      <c r="B761" s="1">
        <v>44124</v>
      </c>
      <c r="C761">
        <v>100.43</v>
      </c>
      <c r="D761">
        <v>31038</v>
      </c>
    </row>
    <row r="762" spans="1:4" x14ac:dyDescent="0.35">
      <c r="A762" t="s">
        <v>9</v>
      </c>
      <c r="B762" s="1">
        <v>44125</v>
      </c>
      <c r="C762">
        <v>100.42</v>
      </c>
      <c r="D762">
        <v>43939</v>
      </c>
    </row>
    <row r="763" spans="1:4" x14ac:dyDescent="0.35">
      <c r="A763" t="s">
        <v>9</v>
      </c>
      <c r="B763" s="1">
        <v>44126</v>
      </c>
      <c r="C763">
        <v>100.44</v>
      </c>
      <c r="D763">
        <v>51156</v>
      </c>
    </row>
    <row r="764" spans="1:4" x14ac:dyDescent="0.35">
      <c r="A764" t="s">
        <v>9</v>
      </c>
      <c r="B764" s="1">
        <v>44127</v>
      </c>
      <c r="C764">
        <v>100.44</v>
      </c>
      <c r="D764">
        <v>45626</v>
      </c>
    </row>
    <row r="765" spans="1:4" x14ac:dyDescent="0.35">
      <c r="A765" t="s">
        <v>9</v>
      </c>
      <c r="B765" s="1">
        <v>44130</v>
      </c>
      <c r="C765">
        <v>100.39</v>
      </c>
      <c r="D765">
        <v>99151</v>
      </c>
    </row>
    <row r="766" spans="1:4" x14ac:dyDescent="0.35">
      <c r="A766" t="s">
        <v>9</v>
      </c>
      <c r="B766" s="1">
        <v>44131</v>
      </c>
      <c r="C766">
        <v>100.38</v>
      </c>
      <c r="D766">
        <v>15796</v>
      </c>
    </row>
    <row r="767" spans="1:4" x14ac:dyDescent="0.35">
      <c r="A767" t="s">
        <v>9</v>
      </c>
      <c r="B767" s="1">
        <v>44132</v>
      </c>
      <c r="C767">
        <v>100.38</v>
      </c>
      <c r="D767">
        <v>24537</v>
      </c>
    </row>
    <row r="768" spans="1:4" x14ac:dyDescent="0.35">
      <c r="A768" t="s">
        <v>9</v>
      </c>
      <c r="B768" s="1">
        <v>44133</v>
      </c>
      <c r="C768">
        <v>100.33</v>
      </c>
      <c r="D768">
        <v>50257</v>
      </c>
    </row>
    <row r="769" spans="1:4" x14ac:dyDescent="0.35">
      <c r="A769" t="s">
        <v>9</v>
      </c>
      <c r="B769" s="1">
        <v>44134</v>
      </c>
      <c r="C769">
        <v>100.31</v>
      </c>
      <c r="D769">
        <v>25709</v>
      </c>
    </row>
    <row r="770" spans="1:4" x14ac:dyDescent="0.35">
      <c r="A770" t="s">
        <v>9</v>
      </c>
      <c r="B770" s="1">
        <v>44137</v>
      </c>
      <c r="C770">
        <v>100.33</v>
      </c>
      <c r="D770">
        <v>17512</v>
      </c>
    </row>
    <row r="771" spans="1:4" x14ac:dyDescent="0.35">
      <c r="A771" t="s">
        <v>9</v>
      </c>
      <c r="B771" s="1">
        <v>44138</v>
      </c>
      <c r="C771">
        <v>100.31</v>
      </c>
      <c r="D771">
        <v>4740</v>
      </c>
    </row>
    <row r="772" spans="1:4" x14ac:dyDescent="0.35">
      <c r="A772" t="s">
        <v>9</v>
      </c>
      <c r="B772" s="1">
        <v>44140</v>
      </c>
      <c r="C772">
        <v>100.29</v>
      </c>
      <c r="D772">
        <v>10143</v>
      </c>
    </row>
    <row r="773" spans="1:4" x14ac:dyDescent="0.35">
      <c r="A773" t="s">
        <v>9</v>
      </c>
      <c r="B773" s="1">
        <v>44141</v>
      </c>
      <c r="C773">
        <v>100.29</v>
      </c>
      <c r="D773">
        <v>10967</v>
      </c>
    </row>
    <row r="774" spans="1:4" x14ac:dyDescent="0.35">
      <c r="A774" t="s">
        <v>9</v>
      </c>
      <c r="B774" s="1">
        <v>44144</v>
      </c>
      <c r="C774">
        <v>100.35</v>
      </c>
      <c r="D774">
        <v>15412</v>
      </c>
    </row>
    <row r="775" spans="1:4" x14ac:dyDescent="0.35">
      <c r="A775" t="s">
        <v>9</v>
      </c>
      <c r="B775" s="1">
        <v>44145</v>
      </c>
      <c r="C775">
        <v>100.27</v>
      </c>
      <c r="D775">
        <v>15343</v>
      </c>
    </row>
    <row r="776" spans="1:4" x14ac:dyDescent="0.35">
      <c r="A776" t="s">
        <v>9</v>
      </c>
      <c r="B776" s="1">
        <v>44146</v>
      </c>
      <c r="C776">
        <v>100.25</v>
      </c>
      <c r="D776">
        <v>18275</v>
      </c>
    </row>
    <row r="777" spans="1:4" x14ac:dyDescent="0.35">
      <c r="A777" t="s">
        <v>9</v>
      </c>
      <c r="B777" s="1">
        <v>44147</v>
      </c>
      <c r="C777">
        <v>100.35</v>
      </c>
      <c r="D777">
        <v>12720</v>
      </c>
    </row>
    <row r="778" spans="1:4" x14ac:dyDescent="0.35">
      <c r="A778" t="s">
        <v>9</v>
      </c>
      <c r="B778" s="1">
        <v>44148</v>
      </c>
      <c r="C778">
        <v>100.26</v>
      </c>
      <c r="D778">
        <v>9162</v>
      </c>
    </row>
    <row r="779" spans="1:4" x14ac:dyDescent="0.35">
      <c r="A779" t="s">
        <v>9</v>
      </c>
      <c r="B779" s="1">
        <v>44151</v>
      </c>
      <c r="C779">
        <v>100.19</v>
      </c>
      <c r="D779">
        <v>25647</v>
      </c>
    </row>
    <row r="780" spans="1:4" x14ac:dyDescent="0.35">
      <c r="A780" t="s">
        <v>9</v>
      </c>
      <c r="B780" s="1">
        <v>44152</v>
      </c>
      <c r="C780">
        <v>100.19</v>
      </c>
      <c r="D780">
        <v>102759</v>
      </c>
    </row>
    <row r="781" spans="1:4" x14ac:dyDescent="0.35">
      <c r="A781" t="s">
        <v>9</v>
      </c>
      <c r="B781" s="1">
        <v>44153</v>
      </c>
      <c r="C781">
        <v>100.2</v>
      </c>
      <c r="D781">
        <v>71374</v>
      </c>
    </row>
    <row r="782" spans="1:4" x14ac:dyDescent="0.35">
      <c r="A782" t="s">
        <v>9</v>
      </c>
      <c r="B782" s="1">
        <v>44154</v>
      </c>
      <c r="C782">
        <v>100.17</v>
      </c>
      <c r="D782">
        <v>29789</v>
      </c>
    </row>
    <row r="783" spans="1:4" x14ac:dyDescent="0.35">
      <c r="A783" t="s">
        <v>9</v>
      </c>
      <c r="B783" s="1">
        <v>44155</v>
      </c>
      <c r="C783">
        <v>100.16</v>
      </c>
      <c r="D783">
        <v>20551</v>
      </c>
    </row>
    <row r="784" spans="1:4" x14ac:dyDescent="0.35">
      <c r="A784" t="s">
        <v>9</v>
      </c>
      <c r="B784" s="1">
        <v>44158</v>
      </c>
      <c r="C784">
        <v>100.13</v>
      </c>
      <c r="D784">
        <v>15957</v>
      </c>
    </row>
    <row r="785" spans="1:4" x14ac:dyDescent="0.35">
      <c r="A785" t="s">
        <v>9</v>
      </c>
      <c r="B785" s="1">
        <v>44159</v>
      </c>
      <c r="C785">
        <v>100.13</v>
      </c>
      <c r="D785">
        <v>36784</v>
      </c>
    </row>
    <row r="786" spans="1:4" x14ac:dyDescent="0.35">
      <c r="A786" t="s">
        <v>9</v>
      </c>
      <c r="B786" s="1">
        <v>44160</v>
      </c>
      <c r="C786">
        <v>100.12</v>
      </c>
      <c r="D786">
        <v>4969</v>
      </c>
    </row>
    <row r="787" spans="1:4" x14ac:dyDescent="0.35">
      <c r="A787" t="s">
        <v>9</v>
      </c>
      <c r="B787" s="1">
        <v>44161</v>
      </c>
      <c r="C787">
        <v>100.13</v>
      </c>
      <c r="D787">
        <v>18034</v>
      </c>
    </row>
    <row r="788" spans="1:4" x14ac:dyDescent="0.35">
      <c r="A788" t="s">
        <v>9</v>
      </c>
      <c r="B788" s="1">
        <v>44162</v>
      </c>
      <c r="C788">
        <v>100.09</v>
      </c>
      <c r="D788">
        <v>7075</v>
      </c>
    </row>
    <row r="789" spans="1:4" x14ac:dyDescent="0.35">
      <c r="A789" t="s">
        <v>9</v>
      </c>
      <c r="B789" s="1">
        <v>44165</v>
      </c>
      <c r="C789">
        <v>100.14</v>
      </c>
      <c r="D789">
        <v>24958</v>
      </c>
    </row>
    <row r="790" spans="1:4" x14ac:dyDescent="0.35">
      <c r="A790" t="s">
        <v>9</v>
      </c>
      <c r="B790" s="1">
        <v>44166</v>
      </c>
      <c r="C790">
        <v>100.1</v>
      </c>
      <c r="D790">
        <v>15897</v>
      </c>
    </row>
    <row r="791" spans="1:4" x14ac:dyDescent="0.35">
      <c r="A791" t="s">
        <v>9</v>
      </c>
      <c r="B791" s="1">
        <v>44167</v>
      </c>
      <c r="C791">
        <v>100.11</v>
      </c>
      <c r="D791">
        <v>26624</v>
      </c>
    </row>
    <row r="792" spans="1:4" x14ac:dyDescent="0.35">
      <c r="A792" t="s">
        <v>9</v>
      </c>
      <c r="B792" s="1">
        <v>44168</v>
      </c>
      <c r="C792">
        <v>100.09</v>
      </c>
      <c r="D792">
        <v>25841</v>
      </c>
    </row>
    <row r="793" spans="1:4" x14ac:dyDescent="0.35">
      <c r="A793" t="s">
        <v>9</v>
      </c>
      <c r="B793" s="1">
        <v>44169</v>
      </c>
      <c r="C793">
        <v>100.01</v>
      </c>
      <c r="D793">
        <v>107461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CAF9-6A78-4AF9-AD21-941C6F8A7208}">
  <dimension ref="A1:G15"/>
  <sheetViews>
    <sheetView tabSelected="1" topLeftCell="A3" zoomScale="90" zoomScaleNormal="90" workbookViewId="0">
      <selection activeCell="F14" sqref="F14"/>
    </sheetView>
  </sheetViews>
  <sheetFormatPr defaultRowHeight="15.5" x14ac:dyDescent="0.35"/>
  <cols>
    <col min="1" max="1" width="14.75" bestFit="1" customWidth="1"/>
    <col min="2" max="2" width="14.08203125" bestFit="1" customWidth="1"/>
    <col min="3" max="3" width="15.9140625" bestFit="1" customWidth="1"/>
    <col min="4" max="4" width="24.25" bestFit="1" customWidth="1"/>
    <col min="5" max="5" width="22.25" bestFit="1" customWidth="1"/>
    <col min="6" max="6" width="28.83203125" bestFit="1" customWidth="1"/>
    <col min="7" max="7" width="26.7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18</v>
      </c>
      <c r="G2" t="s">
        <v>18</v>
      </c>
    </row>
    <row r="3" spans="1:7" x14ac:dyDescent="0.35">
      <c r="A3" t="s">
        <v>20</v>
      </c>
      <c r="B3" t="s">
        <v>0</v>
      </c>
      <c r="C3" t="s">
        <v>21</v>
      </c>
      <c r="D3" t="s">
        <v>22</v>
      </c>
      <c r="E3" t="s">
        <v>23</v>
      </c>
      <c r="F3" t="s">
        <v>22</v>
      </c>
      <c r="G3" t="s">
        <v>23</v>
      </c>
    </row>
    <row r="4" spans="1:7" x14ac:dyDescent="0.35">
      <c r="B4" s="10">
        <v>43021</v>
      </c>
    </row>
    <row r="5" spans="1:7" x14ac:dyDescent="0.35">
      <c r="A5" t="s">
        <v>24</v>
      </c>
      <c r="B5" s="10">
        <v>43203</v>
      </c>
      <c r="C5" t="s">
        <v>25</v>
      </c>
      <c r="D5" t="s">
        <v>42</v>
      </c>
      <c r="E5" t="s">
        <v>26</v>
      </c>
      <c r="F5" t="s">
        <v>27</v>
      </c>
      <c r="G5" t="s">
        <v>27</v>
      </c>
    </row>
    <row r="6" spans="1:7" x14ac:dyDescent="0.35">
      <c r="A6" t="s">
        <v>28</v>
      </c>
      <c r="B6" s="10">
        <v>43385</v>
      </c>
      <c r="C6" t="s">
        <v>25</v>
      </c>
      <c r="D6" t="s">
        <v>42</v>
      </c>
      <c r="E6" t="s">
        <v>26</v>
      </c>
      <c r="F6" t="s">
        <v>27</v>
      </c>
      <c r="G6" t="s">
        <v>27</v>
      </c>
    </row>
    <row r="7" spans="1:7" x14ac:dyDescent="0.35">
      <c r="A7" t="s">
        <v>29</v>
      </c>
      <c r="B7" s="10">
        <v>43567</v>
      </c>
      <c r="C7" t="s">
        <v>25</v>
      </c>
      <c r="D7" t="s">
        <v>42</v>
      </c>
      <c r="E7" t="s">
        <v>26</v>
      </c>
      <c r="F7" t="s">
        <v>27</v>
      </c>
      <c r="G7" t="s">
        <v>27</v>
      </c>
    </row>
    <row r="8" spans="1:7" x14ac:dyDescent="0.35">
      <c r="A8" t="s">
        <v>30</v>
      </c>
      <c r="B8" s="10">
        <v>43749</v>
      </c>
      <c r="C8" t="s">
        <v>25</v>
      </c>
      <c r="D8" t="s">
        <v>42</v>
      </c>
      <c r="E8" t="s">
        <v>26</v>
      </c>
      <c r="F8" t="s">
        <v>27</v>
      </c>
      <c r="G8" t="s">
        <v>27</v>
      </c>
    </row>
    <row r="9" spans="1:7" x14ac:dyDescent="0.35">
      <c r="A9" t="s">
        <v>31</v>
      </c>
      <c r="B9" s="10">
        <v>43931</v>
      </c>
      <c r="C9" t="s">
        <v>25</v>
      </c>
      <c r="D9" t="s">
        <v>42</v>
      </c>
      <c r="E9" t="s">
        <v>26</v>
      </c>
      <c r="F9" t="s">
        <v>27</v>
      </c>
      <c r="G9" t="s">
        <v>27</v>
      </c>
    </row>
    <row r="10" spans="1:7" x14ac:dyDescent="0.35">
      <c r="A10" t="s">
        <v>32</v>
      </c>
      <c r="B10" s="10">
        <v>44113</v>
      </c>
      <c r="C10" t="s">
        <v>25</v>
      </c>
      <c r="D10" t="s">
        <v>42</v>
      </c>
      <c r="E10" t="s">
        <v>26</v>
      </c>
      <c r="F10" t="s">
        <v>27</v>
      </c>
      <c r="G10" t="s">
        <v>27</v>
      </c>
    </row>
    <row r="11" spans="1:7" x14ac:dyDescent="0.35">
      <c r="A11" t="s">
        <v>33</v>
      </c>
      <c r="B11" s="10">
        <v>44173</v>
      </c>
      <c r="C11" t="s">
        <v>25</v>
      </c>
      <c r="D11" t="s">
        <v>43</v>
      </c>
      <c r="E11" t="s">
        <v>34</v>
      </c>
      <c r="F11" t="s">
        <v>35</v>
      </c>
      <c r="G11" t="s">
        <v>36</v>
      </c>
    </row>
    <row r="14" spans="1:7" x14ac:dyDescent="0.35">
      <c r="D14" t="str" cm="1">
        <f t="array" ref="D14:D15">_xlfn.UNIQUE(D5:D11)</f>
        <v>3,989</v>
      </c>
      <c r="E14">
        <f>COUNTIF(D5:D11,D14)</f>
        <v>6</v>
      </c>
    </row>
    <row r="15" spans="1:7" x14ac:dyDescent="0.35">
      <c r="D15" t="str">
        <v>1,315</v>
      </c>
      <c r="E15">
        <f>COUNTIF(D6:D12,D15)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6C4CD-DB2F-44A6-AD93-A7082CB9C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Сделки_raw</vt:lpstr>
      <vt:lpstr>Сводная</vt:lpstr>
      <vt:lpstr>СберБ_БО3R_1min_01012017_081120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KatieHome</dc:creator>
  <cp:keywords/>
  <dc:description/>
  <cp:lastModifiedBy>Пользователь Windows</cp:lastModifiedBy>
  <cp:revision/>
  <dcterms:created xsi:type="dcterms:W3CDTF">2020-10-21T16:38:23Z</dcterms:created>
  <dcterms:modified xsi:type="dcterms:W3CDTF">2022-10-28T08:27:24Z</dcterms:modified>
  <cp:category/>
  <cp:contentStatus/>
</cp:coreProperties>
</file>