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frf-my.sharepoint.com/personal/192947_edu_fa_ru/Documents/Рабочий стол/Ксюша/Excel/"/>
    </mc:Choice>
  </mc:AlternateContent>
  <xr:revisionPtr revIDLastSave="1" documentId="8_{A6189265-5D1A-411A-9DA4-22F33E007491}" xr6:coauthVersionLast="47" xr6:coauthVersionMax="47" xr10:uidLastSave="{DC226924-774A-46EC-83D9-34083C4787A0}"/>
  <bookViews>
    <workbookView xWindow="-110" yWindow="-110" windowWidth="19420" windowHeight="10420" xr2:uid="{00000000-000D-0000-FFFF-FFFF00000000}"/>
  </bookViews>
  <sheets>
    <sheet name="Упр4" sheetId="2" r:id="rId1"/>
    <sheet name="Упр9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7" i="3" l="1"/>
  <c r="J85" i="3"/>
  <c r="J73" i="3"/>
  <c r="J61" i="3"/>
  <c r="J49" i="3"/>
  <c r="A97" i="3"/>
  <c r="A85" i="3"/>
  <c r="B25" i="3"/>
  <c r="B16" i="3"/>
  <c r="E16" i="3" s="1"/>
  <c r="A73" i="3"/>
  <c r="A61" i="3"/>
  <c r="A49" i="3"/>
  <c r="B26" i="3"/>
  <c r="A37" i="3"/>
  <c r="A36" i="3"/>
  <c r="A35" i="3"/>
  <c r="A34" i="3"/>
  <c r="D18" i="3"/>
  <c r="D22" i="3"/>
  <c r="D21" i="3"/>
  <c r="D20" i="3"/>
  <c r="D19" i="3"/>
  <c r="D17" i="3"/>
  <c r="H16" i="3"/>
  <c r="B17" i="3"/>
  <c r="B6" i="3"/>
  <c r="A9" i="3"/>
  <c r="E2" i="3"/>
  <c r="A33" i="3" l="1"/>
  <c r="B30" i="3"/>
  <c r="B20" i="3"/>
  <c r="C20" i="2" l="1"/>
  <c r="C21" i="2"/>
  <c r="C22" i="2"/>
  <c r="C23" i="2"/>
  <c r="C24" i="2"/>
  <c r="C25" i="2"/>
  <c r="C26" i="2"/>
  <c r="C27" i="2"/>
  <c r="C28" i="2"/>
  <c r="C29" i="2"/>
  <c r="C30" i="2"/>
  <c r="C19" i="2"/>
  <c r="B20" i="2"/>
  <c r="B21" i="2"/>
  <c r="B22" i="2"/>
  <c r="B23" i="2"/>
  <c r="B24" i="2"/>
  <c r="B25" i="2"/>
  <c r="B26" i="2"/>
  <c r="B27" i="2"/>
  <c r="B28" i="2"/>
  <c r="B29" i="2"/>
  <c r="B30" i="2"/>
  <c r="B19" i="2"/>
  <c r="F4" i="2"/>
  <c r="F5" i="2"/>
  <c r="F6" i="2"/>
  <c r="F7" i="2"/>
  <c r="F8" i="2"/>
  <c r="F9" i="2"/>
  <c r="F10" i="2"/>
  <c r="F11" i="2"/>
  <c r="F12" i="2"/>
  <c r="F13" i="2"/>
  <c r="F14" i="2"/>
  <c r="F15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3" i="2"/>
  <c r="D6" i="2"/>
  <c r="D4" i="2"/>
  <c r="D5" i="2"/>
  <c r="D7" i="2"/>
  <c r="D8" i="2"/>
  <c r="D9" i="2"/>
  <c r="D10" i="2"/>
  <c r="D11" i="2"/>
  <c r="D12" i="2"/>
  <c r="D13" i="2"/>
  <c r="D14" i="2"/>
  <c r="D15" i="2"/>
  <c r="D3" i="2"/>
</calcChain>
</file>

<file path=xl/sharedStrings.xml><?xml version="1.0" encoding="utf-8"?>
<sst xmlns="http://schemas.openxmlformats.org/spreadsheetml/2006/main" count="159" uniqueCount="81">
  <si>
    <t>Таблица 1</t>
  </si>
  <si>
    <t>Дебитор</t>
  </si>
  <si>
    <t>Вид вклада</t>
  </si>
  <si>
    <t>% ставка</t>
  </si>
  <si>
    <t>Макеев</t>
  </si>
  <si>
    <t xml:space="preserve">Николенко </t>
  </si>
  <si>
    <t>Маковеев</t>
  </si>
  <si>
    <t>Сафронов</t>
  </si>
  <si>
    <t>Самойленко</t>
  </si>
  <si>
    <t>Иванов</t>
  </si>
  <si>
    <t>Карпов</t>
  </si>
  <si>
    <t>Сайкин</t>
  </si>
  <si>
    <t>Дмитренко</t>
  </si>
  <si>
    <t>Сидоров</t>
  </si>
  <si>
    <t>Николаев</t>
  </si>
  <si>
    <t>Старков</t>
  </si>
  <si>
    <t>Щпат</t>
  </si>
  <si>
    <t>Пенсионный</t>
  </si>
  <si>
    <t>Краткосрочный</t>
  </si>
  <si>
    <t>Новогодний</t>
  </si>
  <si>
    <t>Таблица 2</t>
  </si>
  <si>
    <t>ПРОБЛЕМА НЕ ВОЗНИКЛА</t>
  </si>
  <si>
    <t>Долгосрочный</t>
  </si>
  <si>
    <t>% ставка ВПР</t>
  </si>
  <si>
    <t>% ставка ГПР</t>
  </si>
  <si>
    <t>Таблица "Месяцы"</t>
  </si>
  <si>
    <t>Эквивалент</t>
  </si>
  <si>
    <t>Январь</t>
  </si>
  <si>
    <t xml:space="preserve">Февраль 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</si>
  <si>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</si>
  <si>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</si>
  <si>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</si>
  <si>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</si>
  <si>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</si>
  <si>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</si>
  <si>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</si>
  <si>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</si>
  <si>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</si>
  <si>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</si>
  <si>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ПРОСМОТР</t>
  </si>
  <si>
    <t>ВПР</t>
  </si>
  <si>
    <t>Таблица 3</t>
  </si>
  <si>
    <t>Ставка</t>
  </si>
  <si>
    <t>Период</t>
  </si>
  <si>
    <t>Выплаты</t>
  </si>
  <si>
    <t>Начальный взнос</t>
  </si>
  <si>
    <t>БС</t>
  </si>
  <si>
    <t>Сроки выплат</t>
  </si>
  <si>
    <t>Условие1</t>
  </si>
  <si>
    <t>Условие2</t>
  </si>
  <si>
    <t>Таблица Пифагора</t>
  </si>
  <si>
    <t>a</t>
  </si>
  <si>
    <t>b</t>
  </si>
  <si>
    <t>Условие3</t>
  </si>
  <si>
    <t>ПЛТ</t>
  </si>
  <si>
    <t>№ п/п</t>
  </si>
  <si>
    <t>Срок выплаты</t>
  </si>
  <si>
    <t>%</t>
  </si>
  <si>
    <t>Уплата взносов</t>
  </si>
  <si>
    <t>4-9</t>
  </si>
  <si>
    <t>6-10</t>
  </si>
  <si>
    <t>2-4</t>
  </si>
  <si>
    <t>12-18</t>
  </si>
  <si>
    <t>2-6</t>
  </si>
  <si>
    <t>7-14</t>
  </si>
  <si>
    <t>9-16</t>
  </si>
  <si>
    <t>14-18</t>
  </si>
  <si>
    <t>5-8</t>
  </si>
  <si>
    <t>ежеквартально</t>
  </si>
  <si>
    <t>каждые полгода</t>
  </si>
  <si>
    <t>ежемесячно</t>
  </si>
  <si>
    <t>Условие 4</t>
  </si>
  <si>
    <t>Условие 5</t>
  </si>
  <si>
    <t>2-8</t>
  </si>
  <si>
    <t>6-12</t>
  </si>
  <si>
    <t>3-7</t>
  </si>
  <si>
    <t>2-7</t>
  </si>
  <si>
    <t>9-14</t>
  </si>
  <si>
    <t>6-11</t>
  </si>
  <si>
    <t>3-10</t>
  </si>
  <si>
    <t>ежегодно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</si>
</sst>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_-[$€-2]\ * #,##0.00_-;\-[$€-2]\ * #,##0.00_-;_-[$€-2]\ * &quot;-&quot;??_-;_-@_-"/>
    <numFmt numFmtId="165" formatCode="0.0%"/>
    <numFmt numFmtId="166" formatCode="_-[$$-409]* #,##0.00_ ;_-[$$-409]* \-#,##0.00\ ;_-[$$-409]* &quot;-&quot;??_ ;_-@_ "/>
    <numFmt numFmtId="167" formatCode="_-* #,##0.00\ [$₽-419]_-;\-* #,##0.00\ [$₽-419]_-;_-* &quot;-&quot;??\ [$₽-419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6" borderId="1" xfId="2" applyFon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0" borderId="0" xfId="2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1" applyNumberFormat="1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2" xfId="1" applyNumberFormat="1" applyFon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1" xfId="0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10" fontId="0" fillId="2" borderId="11" xfId="0" applyNumberFormat="1" applyFill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0" fontId="0" fillId="2" borderId="16" xfId="0" applyNumberFormat="1" applyFill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11" xfId="0" applyFill="1" applyBorder="1" applyAlignment="1">
      <alignment horizontal="center"/>
    </xf>
    <xf numFmtId="8" fontId="0" fillId="0" borderId="11" xfId="0" applyNumberFormat="1" applyBorder="1" applyAlignment="1">
      <alignment horizontal="center"/>
    </xf>
    <xf numFmtId="0" fontId="0" fillId="2" borderId="15" xfId="0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9" fontId="0" fillId="2" borderId="11" xfId="2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6349</xdr:colOff>
      <xdr:row>0</xdr:row>
      <xdr:rowOff>0</xdr:rowOff>
    </xdr:from>
    <xdr:to>
      <xdr:col>13</xdr:col>
      <xdr:colOff>596900</xdr:colOff>
      <xdr:row>5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7178DFE-7D14-4E9D-85E2-30DF75FF8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8299" y="0"/>
          <a:ext cx="3879851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714E-0BC0-4D99-9A7E-5EFA8FEF6BA0}">
  <dimension ref="A1:P30"/>
  <sheetViews>
    <sheetView tabSelected="1" workbookViewId="0">
      <selection activeCell="G11" sqref="G11"/>
    </sheetView>
  </sheetViews>
  <sheetFormatPr defaultRowHeight="14.5" x14ac:dyDescent="0.35"/>
  <cols>
    <col min="1" max="1" width="11.36328125" style="4" customWidth="1"/>
    <col min="2" max="2" width="13.08984375" style="4" customWidth="1"/>
    <col min="3" max="3" width="15.1796875" style="4" customWidth="1"/>
    <col min="4" max="4" width="8.7265625" style="4"/>
    <col min="5" max="5" width="13.1796875" style="4" customWidth="1"/>
    <col min="6" max="7" width="13.1796875" style="3" customWidth="1"/>
    <col min="8" max="8" width="15.453125" style="4" customWidth="1"/>
    <col min="9" max="9" width="13.54296875" style="4" bestFit="1" customWidth="1"/>
    <col min="10" max="10" width="14.36328125" style="4" bestFit="1" customWidth="1"/>
    <col min="11" max="11" width="11.453125" style="4" bestFit="1" customWidth="1"/>
    <col min="12" max="12" width="12.54296875" style="4" customWidth="1"/>
    <col min="13" max="16384" width="8.7265625" style="4"/>
  </cols>
  <sheetData>
    <row r="1" spans="1:16" x14ac:dyDescent="0.35">
      <c r="A1" s="73" t="s">
        <v>0</v>
      </c>
      <c r="B1" s="73"/>
      <c r="C1" s="73"/>
      <c r="D1" s="73"/>
      <c r="E1" s="73"/>
      <c r="F1" s="73"/>
      <c r="H1" s="73" t="s">
        <v>20</v>
      </c>
      <c r="I1" s="73"/>
    </row>
    <row r="2" spans="1:16" x14ac:dyDescent="0.35">
      <c r="A2" s="5"/>
      <c r="B2" s="6" t="s">
        <v>1</v>
      </c>
      <c r="C2" s="6" t="s">
        <v>2</v>
      </c>
      <c r="D2" s="6" t="s">
        <v>3</v>
      </c>
      <c r="E2" s="6" t="s">
        <v>23</v>
      </c>
      <c r="F2" s="7" t="s">
        <v>24</v>
      </c>
      <c r="G2" s="8"/>
      <c r="H2" s="9" t="s">
        <v>2</v>
      </c>
      <c r="I2" s="6" t="s">
        <v>3</v>
      </c>
    </row>
    <row r="3" spans="1:16" x14ac:dyDescent="0.35">
      <c r="A3" s="10">
        <v>1</v>
      </c>
      <c r="B3" s="5" t="s">
        <v>4</v>
      </c>
      <c r="C3" s="5" t="s">
        <v>17</v>
      </c>
      <c r="D3" s="11">
        <f t="shared" ref="D3:D15" si="0">LOOKUP(C3,$H$3:$H$6,$I$3:$I$6)</f>
        <v>0.15</v>
      </c>
      <c r="E3" s="11">
        <f>VLOOKUP(C3,$H$3:$I$6,2)</f>
        <v>0.15</v>
      </c>
      <c r="F3" s="11">
        <f>HLOOKUP(C3,$I$8:$L$9,2)</f>
        <v>0.15</v>
      </c>
      <c r="H3" s="10" t="s">
        <v>22</v>
      </c>
      <c r="I3" s="12">
        <v>0.17</v>
      </c>
    </row>
    <row r="4" spans="1:16" x14ac:dyDescent="0.35">
      <c r="A4" s="10">
        <v>2</v>
      </c>
      <c r="B4" s="5" t="s">
        <v>5</v>
      </c>
      <c r="C4" s="5" t="s">
        <v>18</v>
      </c>
      <c r="D4" s="11">
        <f t="shared" si="0"/>
        <v>0.09</v>
      </c>
      <c r="E4" s="11">
        <f t="shared" ref="E4:E15" si="1">VLOOKUP(C4,$H$3:$I$6,2)</f>
        <v>0.09</v>
      </c>
      <c r="F4" s="11">
        <f t="shared" ref="F4:F15" si="2">HLOOKUP(C4,$I$8:$L$9,2)</f>
        <v>0.09</v>
      </c>
      <c r="H4" s="10" t="s">
        <v>18</v>
      </c>
      <c r="I4" s="12">
        <v>0.09</v>
      </c>
    </row>
    <row r="5" spans="1:16" x14ac:dyDescent="0.35">
      <c r="A5" s="10">
        <v>3</v>
      </c>
      <c r="B5" s="5" t="s">
        <v>6</v>
      </c>
      <c r="C5" s="5" t="s">
        <v>19</v>
      </c>
      <c r="D5" s="11">
        <f t="shared" si="0"/>
        <v>0.13</v>
      </c>
      <c r="E5" s="11">
        <f t="shared" si="1"/>
        <v>0.13</v>
      </c>
      <c r="F5" s="11">
        <f t="shared" si="2"/>
        <v>0.13</v>
      </c>
      <c r="H5" s="10" t="s">
        <v>19</v>
      </c>
      <c r="I5" s="12">
        <v>0.13</v>
      </c>
    </row>
    <row r="6" spans="1:16" x14ac:dyDescent="0.35">
      <c r="A6" s="10">
        <v>4</v>
      </c>
      <c r="B6" s="5" t="s">
        <v>7</v>
      </c>
      <c r="C6" s="5" t="s">
        <v>18</v>
      </c>
      <c r="D6" s="11">
        <f t="shared" si="0"/>
        <v>0.09</v>
      </c>
      <c r="E6" s="11">
        <f t="shared" si="1"/>
        <v>0.09</v>
      </c>
      <c r="F6" s="11">
        <f t="shared" si="2"/>
        <v>0.09</v>
      </c>
      <c r="H6" s="10" t="s">
        <v>17</v>
      </c>
      <c r="I6" s="12">
        <v>0.15</v>
      </c>
      <c r="J6" s="74" t="s">
        <v>21</v>
      </c>
      <c r="K6" s="75"/>
      <c r="L6" s="75"/>
      <c r="M6" s="75"/>
      <c r="N6" s="75"/>
      <c r="O6" s="3"/>
      <c r="P6" s="3"/>
    </row>
    <row r="7" spans="1:16" x14ac:dyDescent="0.35">
      <c r="A7" s="10">
        <v>5</v>
      </c>
      <c r="B7" s="5" t="s">
        <v>8</v>
      </c>
      <c r="C7" s="5" t="s">
        <v>22</v>
      </c>
      <c r="D7" s="11">
        <f t="shared" si="0"/>
        <v>0.17</v>
      </c>
      <c r="E7" s="11">
        <f t="shared" si="1"/>
        <v>0.17</v>
      </c>
      <c r="F7" s="11">
        <f t="shared" si="2"/>
        <v>0.17</v>
      </c>
    </row>
    <row r="8" spans="1:16" x14ac:dyDescent="0.35">
      <c r="A8" s="10">
        <v>6</v>
      </c>
      <c r="B8" s="5" t="s">
        <v>9</v>
      </c>
      <c r="C8" s="5" t="s">
        <v>17</v>
      </c>
      <c r="D8" s="11">
        <f t="shared" si="0"/>
        <v>0.15</v>
      </c>
      <c r="E8" s="11">
        <f t="shared" si="1"/>
        <v>0.15</v>
      </c>
      <c r="F8" s="11">
        <f t="shared" si="2"/>
        <v>0.15</v>
      </c>
      <c r="H8" s="6" t="s">
        <v>2</v>
      </c>
      <c r="I8" s="10" t="s">
        <v>22</v>
      </c>
      <c r="J8" s="10" t="s">
        <v>18</v>
      </c>
      <c r="K8" s="10" t="s">
        <v>19</v>
      </c>
      <c r="L8" s="10" t="s">
        <v>17</v>
      </c>
    </row>
    <row r="9" spans="1:16" x14ac:dyDescent="0.35">
      <c r="A9" s="10">
        <v>7</v>
      </c>
      <c r="B9" s="5" t="s">
        <v>10</v>
      </c>
      <c r="C9" s="5" t="s">
        <v>19</v>
      </c>
      <c r="D9" s="11">
        <f t="shared" si="0"/>
        <v>0.13</v>
      </c>
      <c r="E9" s="11">
        <f t="shared" si="1"/>
        <v>0.13</v>
      </c>
      <c r="F9" s="11">
        <f t="shared" si="2"/>
        <v>0.13</v>
      </c>
      <c r="H9" s="6" t="s">
        <v>3</v>
      </c>
      <c r="I9" s="12">
        <v>0.17</v>
      </c>
      <c r="J9" s="12">
        <v>0.09</v>
      </c>
      <c r="K9" s="12">
        <v>0.13</v>
      </c>
      <c r="L9" s="12">
        <v>0.15</v>
      </c>
    </row>
    <row r="10" spans="1:16" x14ac:dyDescent="0.35">
      <c r="A10" s="10">
        <v>8</v>
      </c>
      <c r="B10" s="5" t="s">
        <v>11</v>
      </c>
      <c r="C10" s="5" t="s">
        <v>22</v>
      </c>
      <c r="D10" s="11">
        <f t="shared" si="0"/>
        <v>0.17</v>
      </c>
      <c r="E10" s="11">
        <f t="shared" si="1"/>
        <v>0.17</v>
      </c>
      <c r="F10" s="11">
        <f t="shared" si="2"/>
        <v>0.17</v>
      </c>
    </row>
    <row r="11" spans="1:16" x14ac:dyDescent="0.35">
      <c r="A11" s="10">
        <v>9</v>
      </c>
      <c r="B11" s="5" t="s">
        <v>12</v>
      </c>
      <c r="C11" s="5" t="s">
        <v>17</v>
      </c>
      <c r="D11" s="11">
        <f t="shared" si="0"/>
        <v>0.15</v>
      </c>
      <c r="E11" s="11">
        <f t="shared" si="1"/>
        <v>0.15</v>
      </c>
      <c r="F11" s="11">
        <f t="shared" si="2"/>
        <v>0.15</v>
      </c>
    </row>
    <row r="12" spans="1:16" x14ac:dyDescent="0.35">
      <c r="A12" s="10">
        <v>10</v>
      </c>
      <c r="B12" s="5" t="s">
        <v>13</v>
      </c>
      <c r="C12" s="5" t="s">
        <v>17</v>
      </c>
      <c r="D12" s="11">
        <f t="shared" si="0"/>
        <v>0.15</v>
      </c>
      <c r="E12" s="11">
        <f t="shared" si="1"/>
        <v>0.15</v>
      </c>
      <c r="F12" s="11">
        <f t="shared" si="2"/>
        <v>0.15</v>
      </c>
    </row>
    <row r="13" spans="1:16" x14ac:dyDescent="0.35">
      <c r="A13" s="10">
        <v>11</v>
      </c>
      <c r="B13" s="5" t="s">
        <v>14</v>
      </c>
      <c r="C13" s="5" t="s">
        <v>19</v>
      </c>
      <c r="D13" s="11">
        <f t="shared" si="0"/>
        <v>0.13</v>
      </c>
      <c r="E13" s="11">
        <f t="shared" si="1"/>
        <v>0.13</v>
      </c>
      <c r="F13" s="11">
        <f t="shared" si="2"/>
        <v>0.13</v>
      </c>
    </row>
    <row r="14" spans="1:16" x14ac:dyDescent="0.35">
      <c r="A14" s="10">
        <v>12</v>
      </c>
      <c r="B14" s="5" t="s">
        <v>15</v>
      </c>
      <c r="C14" s="5" t="s">
        <v>22</v>
      </c>
      <c r="D14" s="11">
        <f t="shared" si="0"/>
        <v>0.17</v>
      </c>
      <c r="E14" s="11">
        <f t="shared" si="1"/>
        <v>0.17</v>
      </c>
      <c r="F14" s="11">
        <f t="shared" si="2"/>
        <v>0.17</v>
      </c>
    </row>
    <row r="15" spans="1:16" x14ac:dyDescent="0.35">
      <c r="A15" s="10">
        <v>13</v>
      </c>
      <c r="B15" s="5" t="s">
        <v>16</v>
      </c>
      <c r="C15" s="5" t="s">
        <v>18</v>
      </c>
      <c r="D15" s="11">
        <f t="shared" si="0"/>
        <v>0.09</v>
      </c>
      <c r="E15" s="11">
        <f t="shared" si="1"/>
        <v>0.09</v>
      </c>
      <c r="F15" s="11">
        <f t="shared" si="2"/>
        <v>0.09</v>
      </c>
    </row>
    <row r="16" spans="1:16" x14ac:dyDescent="0.35">
      <c r="A16" s="14"/>
      <c r="B16" s="15"/>
      <c r="C16" s="15"/>
      <c r="D16" s="13"/>
      <c r="E16" s="13"/>
      <c r="F16" s="13"/>
    </row>
    <row r="17" spans="1:7" x14ac:dyDescent="0.35">
      <c r="A17" s="73" t="s">
        <v>25</v>
      </c>
      <c r="B17" s="73"/>
      <c r="C17" s="73"/>
      <c r="D17" s="73"/>
      <c r="E17" s="73"/>
      <c r="F17" s="2"/>
    </row>
    <row r="18" spans="1:7" x14ac:dyDescent="0.35">
      <c r="A18" s="6" t="s">
        <v>26</v>
      </c>
      <c r="B18" s="6" t="s">
        <v>39</v>
      </c>
      <c r="C18" s="6" t="s">
        <v>40</v>
      </c>
      <c r="D18" s="73" t="s">
        <v>41</v>
      </c>
      <c r="E18" s="73"/>
      <c r="G18" s="4"/>
    </row>
    <row r="19" spans="1:7" x14ac:dyDescent="0.35">
      <c r="A19" s="10">
        <v>1</v>
      </c>
      <c r="B19" s="5" t="str">
        <f>LOOKUP(A19,$D$19:$D$30,$E$19:$E$30)</f>
        <v>Январь</v>
      </c>
      <c r="C19" s="5" t="str">
        <f>VLOOKUP(A19,$D$19:$E$30,2)</f>
        <v>Январь</v>
      </c>
      <c r="D19" s="10">
        <v>1</v>
      </c>
      <c r="E19" s="5" t="s">
        <v>27</v>
      </c>
      <c r="G19" s="4"/>
    </row>
    <row r="20" spans="1:7" x14ac:dyDescent="0.35">
      <c r="A20" s="10">
        <v>2</v>
      </c>
      <c r="B20" s="5" t="str">
        <f t="shared" ref="B20:B30" si="3">LOOKUP(A20,$D$19:$D$30,$E$19:$E$30)</f>
        <v xml:space="preserve">Февраль </v>
      </c>
      <c r="C20" s="5" t="str">
        <f t="shared" ref="C20:C30" si="4">VLOOKUP(A20,$D$19:$E$30,2)</f>
        <v xml:space="preserve">Февраль </v>
      </c>
      <c r="D20" s="10">
        <v>2</v>
      </c>
      <c r="E20" s="5" t="s">
        <v>28</v>
      </c>
      <c r="G20" s="4"/>
    </row>
    <row r="21" spans="1:7" x14ac:dyDescent="0.35">
      <c r="A21" s="10">
        <v>3</v>
      </c>
      <c r="B21" s="5" t="str">
        <f t="shared" si="3"/>
        <v>Март</v>
      </c>
      <c r="C21" s="5" t="str">
        <f t="shared" si="4"/>
        <v>Март</v>
      </c>
      <c r="D21" s="10">
        <v>3</v>
      </c>
      <c r="E21" s="5" t="s">
        <v>29</v>
      </c>
      <c r="G21" s="4"/>
    </row>
    <row r="22" spans="1:7" x14ac:dyDescent="0.35">
      <c r="A22" s="10">
        <v>4</v>
      </c>
      <c r="B22" s="5" t="str">
        <f t="shared" si="3"/>
        <v>Апрель</v>
      </c>
      <c r="C22" s="5" t="str">
        <f t="shared" si="4"/>
        <v>Апрель</v>
      </c>
      <c r="D22" s="10">
        <v>4</v>
      </c>
      <c r="E22" s="5" t="s">
        <v>30</v>
      </c>
      <c r="G22" s="4"/>
    </row>
    <row r="23" spans="1:7" x14ac:dyDescent="0.35">
      <c r="A23" s="10">
        <v>5</v>
      </c>
      <c r="B23" s="5" t="str">
        <f t="shared" si="3"/>
        <v>Май</v>
      </c>
      <c r="C23" s="5" t="str">
        <f t="shared" si="4"/>
        <v>Май</v>
      </c>
      <c r="D23" s="10">
        <v>5</v>
      </c>
      <c r="E23" s="5" t="s">
        <v>31</v>
      </c>
      <c r="G23" s="4"/>
    </row>
    <row r="24" spans="1:7" x14ac:dyDescent="0.35">
      <c r="A24" s="10">
        <v>6</v>
      </c>
      <c r="B24" s="5" t="str">
        <f t="shared" si="3"/>
        <v>Июнь</v>
      </c>
      <c r="C24" s="5" t="str">
        <f t="shared" si="4"/>
        <v>Июнь</v>
      </c>
      <c r="D24" s="10">
        <v>6</v>
      </c>
      <c r="E24" s="5" t="s">
        <v>32</v>
      </c>
      <c r="G24" s="4"/>
    </row>
    <row r="25" spans="1:7" x14ac:dyDescent="0.35">
      <c r="A25" s="10">
        <v>7</v>
      </c>
      <c r="B25" s="5" t="str">
        <f t="shared" si="3"/>
        <v>Июль</v>
      </c>
      <c r="C25" s="5" t="str">
        <f t="shared" si="4"/>
        <v>Июль</v>
      </c>
      <c r="D25" s="10">
        <v>7</v>
      </c>
      <c r="E25" s="5" t="s">
        <v>33</v>
      </c>
      <c r="G25" s="4"/>
    </row>
    <row r="26" spans="1:7" x14ac:dyDescent="0.35">
      <c r="A26" s="10">
        <v>8</v>
      </c>
      <c r="B26" s="5" t="str">
        <f t="shared" si="3"/>
        <v>Август</v>
      </c>
      <c r="C26" s="5" t="str">
        <f t="shared" si="4"/>
        <v>Август</v>
      </c>
      <c r="D26" s="10">
        <v>8</v>
      </c>
      <c r="E26" s="5" t="s">
        <v>34</v>
      </c>
      <c r="G26" s="4"/>
    </row>
    <row r="27" spans="1:7" x14ac:dyDescent="0.35">
      <c r="A27" s="10">
        <v>9</v>
      </c>
      <c r="B27" s="5" t="str">
        <f t="shared" si="3"/>
        <v>Сентябрь</v>
      </c>
      <c r="C27" s="5" t="str">
        <f t="shared" si="4"/>
        <v>Сентябрь</v>
      </c>
      <c r="D27" s="10">
        <v>9</v>
      </c>
      <c r="E27" s="5" t="s">
        <v>35</v>
      </c>
      <c r="G27" s="4"/>
    </row>
    <row r="28" spans="1:7" x14ac:dyDescent="0.35">
      <c r="A28" s="10">
        <v>10</v>
      </c>
      <c r="B28" s="5" t="str">
        <f t="shared" si="3"/>
        <v>Октябрь</v>
      </c>
      <c r="C28" s="5" t="str">
        <f t="shared" si="4"/>
        <v>Октябрь</v>
      </c>
      <c r="D28" s="10">
        <v>10</v>
      </c>
      <c r="E28" s="5" t="s">
        <v>36</v>
      </c>
      <c r="G28" s="4"/>
    </row>
    <row r="29" spans="1:7" x14ac:dyDescent="0.35">
      <c r="A29" s="10">
        <v>11</v>
      </c>
      <c r="B29" s="5" t="str">
        <f t="shared" si="3"/>
        <v>Ноябрь</v>
      </c>
      <c r="C29" s="5" t="str">
        <f t="shared" si="4"/>
        <v>Ноябрь</v>
      </c>
      <c r="D29" s="10">
        <v>11</v>
      </c>
      <c r="E29" s="5" t="s">
        <v>37</v>
      </c>
      <c r="G29" s="4"/>
    </row>
    <row r="30" spans="1:7" x14ac:dyDescent="0.35">
      <c r="A30" s="10">
        <v>12</v>
      </c>
      <c r="B30" s="5" t="str">
        <f t="shared" si="3"/>
        <v>Декабрь</v>
      </c>
      <c r="C30" s="5" t="str">
        <f t="shared" si="4"/>
        <v>Декабрь</v>
      </c>
      <c r="D30" s="10">
        <v>12</v>
      </c>
      <c r="E30" s="5" t="s">
        <v>38</v>
      </c>
      <c r="G30" s="4"/>
    </row>
  </sheetData>
  <mergeCells count="5">
    <mergeCell ref="D18:E18"/>
    <mergeCell ref="A17:E17"/>
    <mergeCell ref="H1:I1"/>
    <mergeCell ref="A1:F1"/>
    <mergeCell ref="J6:N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36EF-895F-43F9-9F37-8BA02DE67CFB}">
  <dimension ref="A1:R106"/>
  <sheetViews>
    <sheetView zoomScale="70" zoomScaleNormal="70" workbookViewId="0">
      <selection activeCell="F17" sqref="F17"/>
    </sheetView>
  </sheetViews>
  <sheetFormatPr defaultRowHeight="14.5" x14ac:dyDescent="0.35"/>
  <cols>
    <col min="1" max="1" width="15.81640625" style="1" bestFit="1" customWidth="1"/>
    <col min="2" max="2" width="14.54296875" style="1" customWidth="1"/>
    <col min="3" max="3" width="14.36328125" style="1" customWidth="1"/>
    <col min="4" max="4" width="12.81640625" style="1" customWidth="1"/>
    <col min="5" max="5" width="17" style="1" customWidth="1"/>
    <col min="6" max="6" width="14.453125" style="1" customWidth="1"/>
    <col min="7" max="7" width="11.54296875" style="1" customWidth="1"/>
    <col min="8" max="8" width="10.1796875" style="1" customWidth="1"/>
    <col min="9" max="9" width="8.7265625" style="1"/>
    <col min="10" max="10" width="14.1796875" style="1" customWidth="1"/>
    <col min="11" max="11" width="13.08984375" style="1" bestFit="1" customWidth="1"/>
    <col min="12" max="13" width="12.453125" style="1" bestFit="1" customWidth="1"/>
    <col min="14" max="14" width="15.08984375" style="1" bestFit="1" customWidth="1"/>
    <col min="15" max="15" width="13.08984375" style="1" bestFit="1" customWidth="1"/>
    <col min="16" max="16" width="12.453125" style="1" bestFit="1" customWidth="1"/>
    <col min="17" max="17" width="9.54296875" style="1" customWidth="1"/>
    <col min="18" max="16384" width="8.7265625" style="1"/>
  </cols>
  <sheetData>
    <row r="1" spans="1:17" x14ac:dyDescent="0.35">
      <c r="A1" s="85" t="s">
        <v>48</v>
      </c>
      <c r="B1" s="86"/>
      <c r="C1" s="31"/>
      <c r="D1" s="47" t="s">
        <v>3</v>
      </c>
      <c r="E1" s="47" t="s">
        <v>44</v>
      </c>
      <c r="F1" s="31"/>
      <c r="G1" s="55"/>
    </row>
    <row r="2" spans="1:17" x14ac:dyDescent="0.35">
      <c r="A2" s="34" t="s">
        <v>42</v>
      </c>
      <c r="B2" s="17">
        <v>0.12</v>
      </c>
      <c r="C2" s="35"/>
      <c r="D2" s="18"/>
      <c r="E2" s="19">
        <f>FV(B2,B3,B4,B5,1)</f>
        <v>18958.125154304013</v>
      </c>
      <c r="F2" s="35"/>
      <c r="G2" s="56"/>
    </row>
    <row r="3" spans="1:17" x14ac:dyDescent="0.35">
      <c r="A3" s="34" t="s">
        <v>43</v>
      </c>
      <c r="B3" s="18">
        <v>6</v>
      </c>
      <c r="C3" s="35"/>
      <c r="D3" s="17">
        <v>0.08</v>
      </c>
      <c r="E3" s="20">
        <f t="dataTable" ref="E3:E6" dt2D="0" dtr="0" r1="B2" ca="1"/>
        <v>15857.174974464011</v>
      </c>
      <c r="F3" s="35"/>
      <c r="G3" s="56"/>
    </row>
    <row r="4" spans="1:17" x14ac:dyDescent="0.35">
      <c r="A4" s="34" t="s">
        <v>44</v>
      </c>
      <c r="B4" s="18">
        <v>-1000</v>
      </c>
      <c r="C4" s="35"/>
      <c r="D4" s="17">
        <v>0.09</v>
      </c>
      <c r="E4" s="20">
        <v>16585.935229946012</v>
      </c>
      <c r="F4" s="35"/>
      <c r="G4" s="56"/>
    </row>
    <row r="5" spans="1:17" x14ac:dyDescent="0.35">
      <c r="A5" s="34" t="s">
        <v>45</v>
      </c>
      <c r="B5" s="18">
        <v>-5000</v>
      </c>
      <c r="C5" s="35"/>
      <c r="D5" s="17">
        <v>0.1</v>
      </c>
      <c r="E5" s="20">
        <v>17344.976000000013</v>
      </c>
      <c r="F5" s="35"/>
      <c r="G5" s="56"/>
    </row>
    <row r="6" spans="1:17" x14ac:dyDescent="0.35">
      <c r="A6" s="34" t="s">
        <v>46</v>
      </c>
      <c r="B6" s="21">
        <f>FV(B2,B3,B4,B5,1)</f>
        <v>18958.125154304013</v>
      </c>
      <c r="C6" s="35"/>
      <c r="D6" s="17">
        <v>0.11</v>
      </c>
      <c r="E6" s="20">
        <v>18135.346878066011</v>
      </c>
      <c r="F6" s="35"/>
      <c r="G6" s="56"/>
    </row>
    <row r="7" spans="1:17" x14ac:dyDescent="0.35">
      <c r="A7" s="38"/>
      <c r="B7" s="35"/>
      <c r="C7" s="35"/>
      <c r="D7" s="35"/>
      <c r="E7" s="35"/>
      <c r="F7" s="35"/>
      <c r="G7" s="56"/>
    </row>
    <row r="8" spans="1:17" x14ac:dyDescent="0.35">
      <c r="A8" s="57" t="s">
        <v>3</v>
      </c>
      <c r="B8" s="87" t="s">
        <v>47</v>
      </c>
      <c r="C8" s="87"/>
      <c r="D8" s="87"/>
      <c r="E8" s="87"/>
      <c r="F8" s="87"/>
      <c r="G8" s="88"/>
    </row>
    <row r="9" spans="1:17" x14ac:dyDescent="0.35">
      <c r="A9" s="58">
        <f>FV(B2,B3,B4,B5,1)</f>
        <v>18958.125154304013</v>
      </c>
      <c r="B9" s="16">
        <v>7</v>
      </c>
      <c r="C9" s="16">
        <v>8</v>
      </c>
      <c r="D9" s="22">
        <v>9</v>
      </c>
      <c r="E9" s="16">
        <v>10</v>
      </c>
      <c r="F9" s="16">
        <v>11</v>
      </c>
      <c r="G9" s="59">
        <v>12</v>
      </c>
    </row>
    <row r="10" spans="1:17" x14ac:dyDescent="0.35">
      <c r="A10" s="60">
        <v>0.08</v>
      </c>
      <c r="B10" s="18">
        <f t="dataTable" ref="B10:G13" dt2D="1" dtr="1" r1="B3" r2="B2"/>
        <v>18205.748972421134</v>
      </c>
      <c r="C10" s="18">
        <v>20742.208890214824</v>
      </c>
      <c r="D10" s="18">
        <v>23481.585601432012</v>
      </c>
      <c r="E10" s="18">
        <v>26440.112449546577</v>
      </c>
      <c r="F10" s="18">
        <v>29635.321445510297</v>
      </c>
      <c r="G10" s="61">
        <v>33086.14716115113</v>
      </c>
    </row>
    <row r="11" spans="1:17" x14ac:dyDescent="0.35">
      <c r="A11" s="60">
        <v>0.09</v>
      </c>
      <c r="B11" s="18">
        <v>19168.669400641156</v>
      </c>
      <c r="C11" s="18">
        <v>21983.849646698858</v>
      </c>
      <c r="D11" s="18">
        <v>25052.39611490176</v>
      </c>
      <c r="E11" s="18">
        <v>28397.111765242924</v>
      </c>
      <c r="F11" s="18">
        <v>32042.851824114783</v>
      </c>
      <c r="G11" s="61">
        <v>36016.708488285112</v>
      </c>
    </row>
    <row r="12" spans="1:17" x14ac:dyDescent="0.35">
      <c r="A12" s="60">
        <v>0.1</v>
      </c>
      <c r="B12" s="18">
        <v>20179.473600000019</v>
      </c>
      <c r="C12" s="18">
        <v>23297.420960000018</v>
      </c>
      <c r="D12" s="18">
        <v>26727.163056000027</v>
      </c>
      <c r="E12" s="18">
        <v>30499.879361600033</v>
      </c>
      <c r="F12" s="18">
        <v>34649.867297760044</v>
      </c>
      <c r="G12" s="61">
        <v>39214.854027536043</v>
      </c>
    </row>
    <row r="13" spans="1:17" x14ac:dyDescent="0.35">
      <c r="A13" s="60">
        <v>0.11</v>
      </c>
      <c r="B13" s="18">
        <v>21240.235034653273</v>
      </c>
      <c r="C13" s="18">
        <v>24686.660888465143</v>
      </c>
      <c r="D13" s="18">
        <v>28512.193586196314</v>
      </c>
      <c r="E13" s="18">
        <v>32758.534880677907</v>
      </c>
      <c r="F13" s="18">
        <v>37471.973717552479</v>
      </c>
      <c r="G13" s="61">
        <v>42703.890826483257</v>
      </c>
    </row>
    <row r="14" spans="1:17" ht="15" thickBot="1" x14ac:dyDescent="0.4">
      <c r="A14" s="50"/>
      <c r="B14" s="51"/>
      <c r="C14" s="51"/>
      <c r="D14" s="51"/>
      <c r="E14" s="51"/>
      <c r="F14" s="51"/>
      <c r="G14" s="52"/>
    </row>
    <row r="15" spans="1:17" x14ac:dyDescent="0.35">
      <c r="A15" s="89" t="s">
        <v>49</v>
      </c>
      <c r="B15" s="90"/>
      <c r="C15" s="35"/>
      <c r="D15" s="53" t="s">
        <v>3</v>
      </c>
      <c r="E15" s="54" t="s">
        <v>44</v>
      </c>
      <c r="H15" s="76" t="s">
        <v>50</v>
      </c>
      <c r="I15" s="77"/>
      <c r="J15" s="77"/>
      <c r="K15" s="77"/>
      <c r="L15" s="77"/>
      <c r="M15" s="77"/>
      <c r="N15" s="77"/>
      <c r="O15" s="77"/>
      <c r="P15" s="77"/>
      <c r="Q15" s="78"/>
    </row>
    <row r="16" spans="1:17" x14ac:dyDescent="0.35">
      <c r="A16" s="34" t="s">
        <v>42</v>
      </c>
      <c r="B16" s="23">
        <f>9.5%/4</f>
        <v>2.375E-2</v>
      </c>
      <c r="C16" s="35"/>
      <c r="D16" s="18"/>
      <c r="E16" s="48">
        <f>FV(B16,B17,B18,B19,1)</f>
        <v>18098.499795014475</v>
      </c>
      <c r="H16" s="62">
        <f>I27*I28</f>
        <v>1</v>
      </c>
      <c r="I16" s="16">
        <v>1</v>
      </c>
      <c r="J16" s="16">
        <v>2</v>
      </c>
      <c r="K16" s="16">
        <v>3</v>
      </c>
      <c r="L16" s="16">
        <v>4</v>
      </c>
      <c r="M16" s="16">
        <v>5</v>
      </c>
      <c r="N16" s="16">
        <v>6</v>
      </c>
      <c r="O16" s="16">
        <v>7</v>
      </c>
      <c r="P16" s="16">
        <v>8</v>
      </c>
      <c r="Q16" s="59">
        <v>9</v>
      </c>
    </row>
    <row r="17" spans="1:17" x14ac:dyDescent="0.35">
      <c r="A17" s="34" t="s">
        <v>43</v>
      </c>
      <c r="B17" s="18">
        <f>32/4</f>
        <v>8</v>
      </c>
      <c r="C17" s="35"/>
      <c r="D17" s="26">
        <f>9%/4</f>
        <v>2.2499999999999999E-2</v>
      </c>
      <c r="E17" s="48">
        <f t="dataTable" ref="E17:E22" dt2D="0" dtr="0" r1="B16"/>
        <v>17922.467127223659</v>
      </c>
      <c r="H17" s="34">
        <v>1</v>
      </c>
      <c r="I17" s="18">
        <f t="dataTable" ref="I17:Q25" dt2D="1" dtr="1" r1="I28" r2="I27"/>
        <v>1</v>
      </c>
      <c r="J17" s="18">
        <v>2</v>
      </c>
      <c r="K17" s="18">
        <v>3</v>
      </c>
      <c r="L17" s="18">
        <v>4</v>
      </c>
      <c r="M17" s="18">
        <v>5</v>
      </c>
      <c r="N17" s="18">
        <v>6</v>
      </c>
      <c r="O17" s="18">
        <v>7</v>
      </c>
      <c r="P17" s="18">
        <v>8</v>
      </c>
      <c r="Q17" s="61">
        <v>9</v>
      </c>
    </row>
    <row r="18" spans="1:17" x14ac:dyDescent="0.35">
      <c r="A18" s="34" t="s">
        <v>44</v>
      </c>
      <c r="B18" s="18">
        <v>0</v>
      </c>
      <c r="C18" s="35"/>
      <c r="D18" s="26">
        <f>10%/4</f>
        <v>2.5000000000000001E-2</v>
      </c>
      <c r="E18" s="48">
        <v>18276.043462648766</v>
      </c>
      <c r="H18" s="34">
        <v>2</v>
      </c>
      <c r="I18" s="18">
        <v>2</v>
      </c>
      <c r="J18" s="18">
        <v>4</v>
      </c>
      <c r="K18" s="18">
        <v>6</v>
      </c>
      <c r="L18" s="18">
        <v>8</v>
      </c>
      <c r="M18" s="18">
        <v>10</v>
      </c>
      <c r="N18" s="18">
        <v>12</v>
      </c>
      <c r="O18" s="18">
        <v>14</v>
      </c>
      <c r="P18" s="18">
        <v>16</v>
      </c>
      <c r="Q18" s="61">
        <v>18</v>
      </c>
    </row>
    <row r="19" spans="1:17" x14ac:dyDescent="0.35">
      <c r="A19" s="34" t="s">
        <v>45</v>
      </c>
      <c r="B19" s="18">
        <v>-15000</v>
      </c>
      <c r="C19" s="35"/>
      <c r="D19" s="26">
        <f>12%/4</f>
        <v>0.03</v>
      </c>
      <c r="E19" s="48">
        <v>19001.551220814239</v>
      </c>
      <c r="H19" s="34">
        <v>3</v>
      </c>
      <c r="I19" s="18">
        <v>3</v>
      </c>
      <c r="J19" s="18">
        <v>6</v>
      </c>
      <c r="K19" s="18">
        <v>9</v>
      </c>
      <c r="L19" s="18">
        <v>12</v>
      </c>
      <c r="M19" s="18">
        <v>15</v>
      </c>
      <c r="N19" s="18">
        <v>18</v>
      </c>
      <c r="O19" s="18">
        <v>21</v>
      </c>
      <c r="P19" s="18">
        <v>24</v>
      </c>
      <c r="Q19" s="61">
        <v>27</v>
      </c>
    </row>
    <row r="20" spans="1:17" x14ac:dyDescent="0.35">
      <c r="A20" s="34" t="s">
        <v>46</v>
      </c>
      <c r="B20" s="24">
        <f>FV(B16,B17,B18,B19,1)</f>
        <v>18098.499795014475</v>
      </c>
      <c r="C20" s="35"/>
      <c r="D20" s="26">
        <f>13%/4</f>
        <v>3.2500000000000001E-2</v>
      </c>
      <c r="E20" s="48">
        <v>19373.66302944551</v>
      </c>
      <c r="H20" s="34">
        <v>4</v>
      </c>
      <c r="I20" s="18">
        <v>4</v>
      </c>
      <c r="J20" s="18">
        <v>8</v>
      </c>
      <c r="K20" s="18">
        <v>12</v>
      </c>
      <c r="L20" s="18">
        <v>16</v>
      </c>
      <c r="M20" s="18">
        <v>20</v>
      </c>
      <c r="N20" s="18">
        <v>24</v>
      </c>
      <c r="O20" s="18">
        <v>28</v>
      </c>
      <c r="P20" s="18">
        <v>32</v>
      </c>
      <c r="Q20" s="61">
        <v>36</v>
      </c>
    </row>
    <row r="21" spans="1:17" x14ac:dyDescent="0.35">
      <c r="A21" s="38"/>
      <c r="B21" s="35"/>
      <c r="C21" s="35"/>
      <c r="D21" s="26">
        <f>14%/4</f>
        <v>3.5000000000000003E-2</v>
      </c>
      <c r="E21" s="49">
        <v>19752.135554451044</v>
      </c>
      <c r="H21" s="34">
        <v>5</v>
      </c>
      <c r="I21" s="18">
        <v>5</v>
      </c>
      <c r="J21" s="18">
        <v>10</v>
      </c>
      <c r="K21" s="18">
        <v>15</v>
      </c>
      <c r="L21" s="18">
        <v>20</v>
      </c>
      <c r="M21" s="18">
        <v>25</v>
      </c>
      <c r="N21" s="18">
        <v>30</v>
      </c>
      <c r="O21" s="18">
        <v>35</v>
      </c>
      <c r="P21" s="18">
        <v>40</v>
      </c>
      <c r="Q21" s="61">
        <v>45</v>
      </c>
    </row>
    <row r="22" spans="1:17" x14ac:dyDescent="0.35">
      <c r="A22" s="38"/>
      <c r="B22" s="35"/>
      <c r="C22" s="35"/>
      <c r="D22" s="26">
        <f>15%/4</f>
        <v>3.7499999999999999E-2</v>
      </c>
      <c r="E22" s="49">
        <v>20137.061764052894</v>
      </c>
      <c r="H22" s="34">
        <v>6</v>
      </c>
      <c r="I22" s="18">
        <v>6</v>
      </c>
      <c r="J22" s="18">
        <v>12</v>
      </c>
      <c r="K22" s="18">
        <v>18</v>
      </c>
      <c r="L22" s="18">
        <v>24</v>
      </c>
      <c r="M22" s="18">
        <v>30</v>
      </c>
      <c r="N22" s="18">
        <v>36</v>
      </c>
      <c r="O22" s="18">
        <v>42</v>
      </c>
      <c r="P22" s="18">
        <v>48</v>
      </c>
      <c r="Q22" s="61">
        <v>54</v>
      </c>
    </row>
    <row r="23" spans="1:17" ht="15" thickBot="1" x14ac:dyDescent="0.4">
      <c r="A23" s="50"/>
      <c r="B23" s="51"/>
      <c r="C23" s="51"/>
      <c r="D23" s="51"/>
      <c r="E23" s="52"/>
      <c r="H23" s="34">
        <v>7</v>
      </c>
      <c r="I23" s="18">
        <v>7</v>
      </c>
      <c r="J23" s="18">
        <v>14</v>
      </c>
      <c r="K23" s="18">
        <v>21</v>
      </c>
      <c r="L23" s="18">
        <v>28</v>
      </c>
      <c r="M23" s="18">
        <v>35</v>
      </c>
      <c r="N23" s="18">
        <v>42</v>
      </c>
      <c r="O23" s="18">
        <v>49</v>
      </c>
      <c r="P23" s="18">
        <v>56</v>
      </c>
      <c r="Q23" s="61">
        <v>63</v>
      </c>
    </row>
    <row r="24" spans="1:17" x14ac:dyDescent="0.35">
      <c r="A24" s="76" t="s">
        <v>53</v>
      </c>
      <c r="B24" s="77"/>
      <c r="C24" s="31"/>
      <c r="D24" s="32"/>
      <c r="E24" s="33"/>
      <c r="H24" s="34">
        <v>8</v>
      </c>
      <c r="I24" s="18">
        <v>8</v>
      </c>
      <c r="J24" s="18">
        <v>16</v>
      </c>
      <c r="K24" s="18">
        <v>24</v>
      </c>
      <c r="L24" s="18">
        <v>32</v>
      </c>
      <c r="M24" s="18">
        <v>40</v>
      </c>
      <c r="N24" s="18">
        <v>48</v>
      </c>
      <c r="O24" s="18">
        <v>56</v>
      </c>
      <c r="P24" s="18">
        <v>64</v>
      </c>
      <c r="Q24" s="61">
        <v>72</v>
      </c>
    </row>
    <row r="25" spans="1:17" x14ac:dyDescent="0.35">
      <c r="A25" s="34" t="s">
        <v>42</v>
      </c>
      <c r="B25" s="26">
        <f>11.25%/2</f>
        <v>5.6250000000000001E-2</v>
      </c>
      <c r="C25" s="35"/>
      <c r="D25" s="27"/>
      <c r="E25" s="36"/>
      <c r="H25" s="34">
        <v>9</v>
      </c>
      <c r="I25" s="18">
        <v>9</v>
      </c>
      <c r="J25" s="18">
        <v>18</v>
      </c>
      <c r="K25" s="18">
        <v>27</v>
      </c>
      <c r="L25" s="18">
        <v>36</v>
      </c>
      <c r="M25" s="18">
        <v>45</v>
      </c>
      <c r="N25" s="18">
        <v>54</v>
      </c>
      <c r="O25" s="18">
        <v>63</v>
      </c>
      <c r="P25" s="18">
        <v>72</v>
      </c>
      <c r="Q25" s="61">
        <v>81</v>
      </c>
    </row>
    <row r="26" spans="1:17" x14ac:dyDescent="0.35">
      <c r="A26" s="34" t="s">
        <v>43</v>
      </c>
      <c r="B26" s="18">
        <f>4*2</f>
        <v>8</v>
      </c>
      <c r="C26" s="35"/>
      <c r="D26" s="28"/>
      <c r="E26" s="36"/>
      <c r="H26" s="38"/>
      <c r="I26" s="35"/>
      <c r="J26" s="35"/>
      <c r="K26" s="35"/>
      <c r="L26" s="35"/>
      <c r="M26" s="35"/>
      <c r="N26" s="35"/>
      <c r="O26" s="35"/>
      <c r="P26" s="35"/>
      <c r="Q26" s="56"/>
    </row>
    <row r="27" spans="1:17" x14ac:dyDescent="0.35">
      <c r="A27" s="34" t="s">
        <v>44</v>
      </c>
      <c r="B27" s="18">
        <v>0</v>
      </c>
      <c r="C27" s="35"/>
      <c r="D27" s="28"/>
      <c r="E27" s="36"/>
      <c r="H27" s="38" t="s">
        <v>51</v>
      </c>
      <c r="I27" s="35">
        <v>1</v>
      </c>
      <c r="J27" s="35"/>
      <c r="K27" s="35"/>
      <c r="L27" s="35"/>
      <c r="M27" s="35"/>
      <c r="N27" s="35"/>
      <c r="O27" s="35"/>
      <c r="P27" s="35"/>
      <c r="Q27" s="56"/>
    </row>
    <row r="28" spans="1:17" ht="15" thickBot="1" x14ac:dyDescent="0.4">
      <c r="A28" s="34" t="s">
        <v>45</v>
      </c>
      <c r="B28" s="18">
        <v>-45000</v>
      </c>
      <c r="C28" s="35"/>
      <c r="D28" s="28"/>
      <c r="E28" s="36"/>
      <c r="H28" s="50" t="s">
        <v>52</v>
      </c>
      <c r="I28" s="51">
        <v>1</v>
      </c>
      <c r="J28" s="51"/>
      <c r="K28" s="51"/>
      <c r="L28" s="51"/>
      <c r="M28" s="51"/>
      <c r="N28" s="51"/>
      <c r="O28" s="51"/>
      <c r="P28" s="51"/>
      <c r="Q28" s="52"/>
    </row>
    <row r="29" spans="1:17" x14ac:dyDescent="0.35">
      <c r="A29" s="34" t="s">
        <v>46</v>
      </c>
      <c r="B29" s="25">
        <v>120000</v>
      </c>
      <c r="C29" s="35"/>
      <c r="D29" s="28"/>
      <c r="E29" s="36"/>
    </row>
    <row r="30" spans="1:17" x14ac:dyDescent="0.35">
      <c r="A30" s="34" t="s">
        <v>54</v>
      </c>
      <c r="B30" s="25">
        <f>PMT(B25,B26,B28,B29,1)</f>
        <v>-4874.855794419459</v>
      </c>
      <c r="C30" s="35"/>
      <c r="D30" s="28"/>
      <c r="E30" s="37"/>
    </row>
    <row r="31" spans="1:17" x14ac:dyDescent="0.35">
      <c r="A31" s="38"/>
      <c r="B31" s="35"/>
      <c r="C31" s="35"/>
      <c r="D31" s="28"/>
      <c r="E31" s="37"/>
    </row>
    <row r="32" spans="1:17" x14ac:dyDescent="0.35">
      <c r="A32" s="39" t="s">
        <v>3</v>
      </c>
      <c r="B32" s="79" t="s">
        <v>47</v>
      </c>
      <c r="C32" s="80"/>
      <c r="D32" s="80"/>
      <c r="E32" s="81"/>
    </row>
    <row r="33" spans="1:18" x14ac:dyDescent="0.35">
      <c r="A33" s="40">
        <f>PMT(B25,B26,B28,B29,1)</f>
        <v>-4874.855794419459</v>
      </c>
      <c r="B33" s="29">
        <v>80000</v>
      </c>
      <c r="C33" s="29">
        <v>90000</v>
      </c>
      <c r="D33" s="29">
        <v>100000</v>
      </c>
      <c r="E33" s="41">
        <v>110000</v>
      </c>
    </row>
    <row r="34" spans="1:18" x14ac:dyDescent="0.35">
      <c r="A34" s="42">
        <f>10%/2</f>
        <v>0.05</v>
      </c>
      <c r="B34" s="25">
        <f t="dataTable" ref="B34:E37" dt2D="1" dtr="1" r1="B29" r2="B25"/>
        <v>-1347.8699780655616</v>
      </c>
      <c r="C34" s="25">
        <v>-2345.2205840434776</v>
      </c>
      <c r="D34" s="25">
        <v>-3342.5711900213928</v>
      </c>
      <c r="E34" s="43">
        <v>-4339.9217959993084</v>
      </c>
    </row>
    <row r="35" spans="1:18" x14ac:dyDescent="0.35">
      <c r="A35" s="42">
        <f>10.5%/2</f>
        <v>5.2499999999999998E-2</v>
      </c>
      <c r="B35" s="25">
        <v>-1206.7659801788916</v>
      </c>
      <c r="C35" s="25">
        <v>-2192.8864265007869</v>
      </c>
      <c r="D35" s="25">
        <v>-3179.0068728226825</v>
      </c>
      <c r="E35" s="43">
        <v>-4165.127319144578</v>
      </c>
    </row>
    <row r="36" spans="1:18" x14ac:dyDescent="0.35">
      <c r="A36" s="42">
        <f>12%/2</f>
        <v>0.06</v>
      </c>
      <c r="B36" s="25">
        <v>-788.92263460803701</v>
      </c>
      <c r="C36" s="25">
        <v>-1742.0919048734063</v>
      </c>
      <c r="D36" s="25">
        <v>-2695.2611751387758</v>
      </c>
      <c r="E36" s="43">
        <v>-3648.4304454041439</v>
      </c>
    </row>
    <row r="37" spans="1:18" ht="15" thickBot="1" x14ac:dyDescent="0.4">
      <c r="A37" s="44">
        <f>12.75%/2</f>
        <v>6.3750000000000001E-2</v>
      </c>
      <c r="B37" s="45">
        <v>-583.02946737708521</v>
      </c>
      <c r="C37" s="45">
        <v>-1520.13139006901</v>
      </c>
      <c r="D37" s="45">
        <v>-2457.2333127609345</v>
      </c>
      <c r="E37" s="46">
        <v>-3394.3352354528611</v>
      </c>
    </row>
    <row r="38" spans="1:18" ht="15" thickBot="1" x14ac:dyDescent="0.4"/>
    <row r="39" spans="1:18" x14ac:dyDescent="0.35">
      <c r="A39" s="76" t="s">
        <v>71</v>
      </c>
      <c r="B39" s="77"/>
      <c r="C39" s="77"/>
      <c r="D39" s="77"/>
      <c r="E39" s="77"/>
      <c r="F39" s="31"/>
      <c r="G39" s="31"/>
      <c r="H39" s="31"/>
      <c r="I39" s="31"/>
      <c r="J39" s="76" t="s">
        <v>72</v>
      </c>
      <c r="K39" s="77"/>
      <c r="L39" s="77"/>
      <c r="M39" s="77"/>
      <c r="N39" s="77"/>
      <c r="O39" s="31"/>
      <c r="P39" s="31"/>
      <c r="Q39" s="31"/>
      <c r="R39" s="55"/>
    </row>
    <row r="40" spans="1:18" x14ac:dyDescent="0.35">
      <c r="A40" s="34" t="s">
        <v>55</v>
      </c>
      <c r="B40" s="16" t="s">
        <v>56</v>
      </c>
      <c r="C40" s="64" t="s">
        <v>46</v>
      </c>
      <c r="D40" s="16" t="s">
        <v>57</v>
      </c>
      <c r="E40" s="16" t="s">
        <v>58</v>
      </c>
      <c r="F40" s="35" t="s">
        <v>42</v>
      </c>
      <c r="G40" s="68">
        <v>7.0000000000000007E-2</v>
      </c>
      <c r="H40" s="35"/>
      <c r="I40" s="35"/>
      <c r="J40" s="34" t="s">
        <v>55</v>
      </c>
      <c r="K40" s="16" t="s">
        <v>56</v>
      </c>
      <c r="L40" s="64" t="s">
        <v>46</v>
      </c>
      <c r="M40" s="16" t="s">
        <v>57</v>
      </c>
      <c r="N40" s="16" t="s">
        <v>58</v>
      </c>
      <c r="O40" s="35" t="s">
        <v>42</v>
      </c>
      <c r="P40" s="68">
        <v>7.0000000000000007E-2</v>
      </c>
      <c r="Q40" s="35"/>
      <c r="R40" s="56"/>
    </row>
    <row r="41" spans="1:18" x14ac:dyDescent="0.35">
      <c r="A41" s="69">
        <v>1</v>
      </c>
      <c r="B41" s="30" t="s">
        <v>59</v>
      </c>
      <c r="C41" s="63">
        <v>150000</v>
      </c>
      <c r="D41" s="30" t="s">
        <v>64</v>
      </c>
      <c r="E41" s="18" t="s">
        <v>68</v>
      </c>
      <c r="F41" s="35" t="s">
        <v>56</v>
      </c>
      <c r="G41" s="35">
        <v>4</v>
      </c>
      <c r="H41" s="35"/>
      <c r="I41" s="35"/>
      <c r="J41" s="69">
        <v>1</v>
      </c>
      <c r="K41" s="30" t="s">
        <v>73</v>
      </c>
      <c r="L41" s="63">
        <v>250000</v>
      </c>
      <c r="M41" s="30" t="s">
        <v>77</v>
      </c>
      <c r="N41" s="18" t="s">
        <v>70</v>
      </c>
      <c r="O41" s="35" t="s">
        <v>56</v>
      </c>
      <c r="P41" s="35">
        <v>4</v>
      </c>
      <c r="Q41" s="35"/>
      <c r="R41" s="56"/>
    </row>
    <row r="42" spans="1:18" x14ac:dyDescent="0.35">
      <c r="A42" s="69">
        <v>2</v>
      </c>
      <c r="B42" s="30" t="s">
        <v>60</v>
      </c>
      <c r="C42" s="63">
        <v>75000</v>
      </c>
      <c r="D42" s="30" t="s">
        <v>65</v>
      </c>
      <c r="E42" s="18" t="s">
        <v>69</v>
      </c>
      <c r="F42" s="35"/>
      <c r="G42" s="35"/>
      <c r="H42" s="35"/>
      <c r="I42" s="35"/>
      <c r="J42" s="69">
        <v>2</v>
      </c>
      <c r="K42" s="30" t="s">
        <v>74</v>
      </c>
      <c r="L42" s="63">
        <v>65000</v>
      </c>
      <c r="M42" s="30" t="s">
        <v>65</v>
      </c>
      <c r="N42" s="18" t="s">
        <v>69</v>
      </c>
      <c r="O42" s="35"/>
      <c r="P42" s="35"/>
      <c r="Q42" s="35"/>
      <c r="R42" s="56"/>
    </row>
    <row r="43" spans="1:18" x14ac:dyDescent="0.35">
      <c r="A43" s="69">
        <v>3</v>
      </c>
      <c r="B43" s="30" t="s">
        <v>61</v>
      </c>
      <c r="C43" s="63">
        <v>50000</v>
      </c>
      <c r="D43" s="30" t="s">
        <v>66</v>
      </c>
      <c r="E43" s="18" t="s">
        <v>70</v>
      </c>
      <c r="F43" s="35"/>
      <c r="G43" s="35"/>
      <c r="H43" s="35"/>
      <c r="I43" s="35"/>
      <c r="J43" s="69">
        <v>3</v>
      </c>
      <c r="K43" s="30" t="s">
        <v>75</v>
      </c>
      <c r="L43" s="63">
        <v>290000</v>
      </c>
      <c r="M43" s="30" t="s">
        <v>78</v>
      </c>
      <c r="N43" s="18" t="s">
        <v>68</v>
      </c>
      <c r="O43" s="35"/>
      <c r="P43" s="35"/>
      <c r="Q43" s="35"/>
      <c r="R43" s="56"/>
    </row>
    <row r="44" spans="1:18" x14ac:dyDescent="0.35">
      <c r="A44" s="69">
        <v>4</v>
      </c>
      <c r="B44" s="30" t="s">
        <v>62</v>
      </c>
      <c r="C44" s="63">
        <v>120000</v>
      </c>
      <c r="D44" s="30" t="s">
        <v>67</v>
      </c>
      <c r="E44" s="18" t="s">
        <v>68</v>
      </c>
      <c r="F44" s="35"/>
      <c r="G44" s="35"/>
      <c r="H44" s="35"/>
      <c r="I44" s="35"/>
      <c r="J44" s="69">
        <v>4</v>
      </c>
      <c r="K44" s="30" t="s">
        <v>76</v>
      </c>
      <c r="L44" s="63">
        <v>650000</v>
      </c>
      <c r="M44" s="30" t="s">
        <v>59</v>
      </c>
      <c r="N44" s="18" t="s">
        <v>80</v>
      </c>
      <c r="O44" s="35"/>
      <c r="P44" s="35"/>
      <c r="Q44" s="35"/>
      <c r="R44" s="56"/>
    </row>
    <row r="45" spans="1:18" x14ac:dyDescent="0.35">
      <c r="A45" s="69">
        <v>5</v>
      </c>
      <c r="B45" s="30" t="s">
        <v>63</v>
      </c>
      <c r="C45" s="63">
        <v>355000</v>
      </c>
      <c r="D45" s="30" t="s">
        <v>60</v>
      </c>
      <c r="E45" s="18" t="s">
        <v>70</v>
      </c>
      <c r="F45" s="35"/>
      <c r="G45" s="35"/>
      <c r="H45" s="35"/>
      <c r="I45" s="35"/>
      <c r="J45" s="69">
        <v>5</v>
      </c>
      <c r="K45" s="30" t="s">
        <v>63</v>
      </c>
      <c r="L45" s="63">
        <v>180000</v>
      </c>
      <c r="M45" s="30" t="s">
        <v>79</v>
      </c>
      <c r="N45" s="18" t="s">
        <v>69</v>
      </c>
      <c r="O45" s="35"/>
      <c r="P45" s="35"/>
      <c r="Q45" s="35"/>
      <c r="R45" s="56"/>
    </row>
    <row r="46" spans="1:18" x14ac:dyDescent="0.35">
      <c r="A46" s="70"/>
      <c r="B46" s="66"/>
      <c r="C46" s="67"/>
      <c r="D46" s="66"/>
      <c r="E46" s="35"/>
      <c r="F46" s="35"/>
      <c r="G46" s="35"/>
      <c r="H46" s="35"/>
      <c r="I46" s="35"/>
      <c r="J46" s="70"/>
      <c r="K46" s="66"/>
      <c r="L46" s="67"/>
      <c r="M46" s="66"/>
      <c r="N46" s="35"/>
      <c r="O46" s="35"/>
      <c r="P46" s="35"/>
      <c r="Q46" s="35"/>
      <c r="R46" s="56"/>
    </row>
    <row r="47" spans="1:18" x14ac:dyDescent="0.35">
      <c r="A47" s="83">
        <v>1</v>
      </c>
      <c r="B47" s="84"/>
      <c r="C47" s="84"/>
      <c r="D47" s="84"/>
      <c r="E47" s="84"/>
      <c r="F47" s="84"/>
      <c r="G47" s="84"/>
      <c r="H47" s="35"/>
      <c r="I47" s="35"/>
      <c r="J47" s="83">
        <v>1</v>
      </c>
      <c r="K47" s="84"/>
      <c r="L47" s="84"/>
      <c r="M47" s="84"/>
      <c r="N47" s="84"/>
      <c r="O47" s="84"/>
      <c r="P47" s="84"/>
      <c r="Q47" s="84"/>
      <c r="R47" s="56"/>
    </row>
    <row r="48" spans="1:18" x14ac:dyDescent="0.35">
      <c r="A48" s="39" t="s">
        <v>3</v>
      </c>
      <c r="B48" s="82" t="s">
        <v>47</v>
      </c>
      <c r="C48" s="82"/>
      <c r="D48" s="82"/>
      <c r="E48" s="82"/>
      <c r="F48" s="82"/>
      <c r="G48" s="82"/>
      <c r="H48" s="35"/>
      <c r="I48" s="35"/>
      <c r="J48" s="39" t="s">
        <v>3</v>
      </c>
      <c r="K48" s="82" t="s">
        <v>47</v>
      </c>
      <c r="L48" s="82"/>
      <c r="M48" s="82"/>
      <c r="N48" s="82"/>
      <c r="O48" s="82"/>
      <c r="P48" s="82"/>
      <c r="Q48" s="82"/>
      <c r="R48" s="56"/>
    </row>
    <row r="49" spans="1:18" x14ac:dyDescent="0.35">
      <c r="A49" s="71">
        <f>PMT($G$40/4,$G$41*4,0,$C$41,1)</f>
        <v>-8063.8196217744917</v>
      </c>
      <c r="B49" s="29">
        <v>4</v>
      </c>
      <c r="C49" s="29">
        <v>5</v>
      </c>
      <c r="D49" s="29">
        <v>6</v>
      </c>
      <c r="E49" s="29">
        <v>7</v>
      </c>
      <c r="F49" s="29">
        <v>8</v>
      </c>
      <c r="G49" s="29">
        <v>9</v>
      </c>
      <c r="H49" s="35"/>
      <c r="I49" s="35"/>
      <c r="J49" s="71">
        <f>PV($P$40/12,$P$41*12,0,$L$41,1)</f>
        <v>-189099.70628419347</v>
      </c>
      <c r="K49" s="29">
        <v>2</v>
      </c>
      <c r="L49" s="29">
        <v>3</v>
      </c>
      <c r="M49" s="29">
        <v>4</v>
      </c>
      <c r="N49" s="29">
        <v>5</v>
      </c>
      <c r="O49" s="29">
        <v>6</v>
      </c>
      <c r="P49" s="29">
        <v>7</v>
      </c>
      <c r="Q49" s="16">
        <v>8</v>
      </c>
      <c r="R49" s="56"/>
    </row>
    <row r="50" spans="1:18" x14ac:dyDescent="0.35">
      <c r="A50" s="72">
        <v>7.0000000000000007E-2</v>
      </c>
      <c r="B50" s="63">
        <f t="dataTable" ref="B50:G57" dt2D="1" dtr="1" r1="G41" r2="G40" ca="1"/>
        <v>-8063.8196217744917</v>
      </c>
      <c r="C50" s="63">
        <v>-6219.8365445696609</v>
      </c>
      <c r="D50" s="63">
        <v>-4995.4276598141605</v>
      </c>
      <c r="E50" s="63">
        <v>-4125.0389882283907</v>
      </c>
      <c r="F50" s="63">
        <v>-3475.8901677655185</v>
      </c>
      <c r="G50" s="63">
        <v>-2974.2114009127904</v>
      </c>
      <c r="H50" s="35"/>
      <c r="I50" s="35"/>
      <c r="J50" s="72">
        <v>0.09</v>
      </c>
      <c r="K50" s="63">
        <f t="dataTable" ref="K50:Q55" dt2D="1" dtr="1" r1="P41" r2="P40" ca="1"/>
        <v>-208957.85099230384</v>
      </c>
      <c r="L50" s="63">
        <v>-191037.24015384488</v>
      </c>
      <c r="M50" s="63">
        <v>-174653.53396528738</v>
      </c>
      <c r="N50" s="63">
        <v>-159674.92464819227</v>
      </c>
      <c r="O50" s="63">
        <v>-145980.90850239122</v>
      </c>
      <c r="P50" s="63">
        <v>-133461.31644737723</v>
      </c>
      <c r="Q50" s="18">
        <v>-122015.42770625521</v>
      </c>
      <c r="R50" s="56"/>
    </row>
    <row r="51" spans="1:18" x14ac:dyDescent="0.35">
      <c r="A51" s="72">
        <v>0.08</v>
      </c>
      <c r="B51" s="63">
        <v>-7889.7243923914148</v>
      </c>
      <c r="C51" s="63">
        <v>-6052.4585478368226</v>
      </c>
      <c r="D51" s="63">
        <v>-4833.9848901838068</v>
      </c>
      <c r="E51" s="63">
        <v>-3969.0693584413166</v>
      </c>
      <c r="F51" s="63">
        <v>-3325.0893139926939</v>
      </c>
      <c r="G51" s="63">
        <v>-2828.3606761467868</v>
      </c>
      <c r="H51" s="35"/>
      <c r="I51" s="35"/>
      <c r="J51" s="72">
        <v>0.1</v>
      </c>
      <c r="K51" s="63">
        <v>-204852.38576186556</v>
      </c>
      <c r="L51" s="63">
        <v>-185434.92586390648</v>
      </c>
      <c r="M51" s="63">
        <v>-167857.99980931272</v>
      </c>
      <c r="N51" s="63">
        <v>-151947.14786718364</v>
      </c>
      <c r="O51" s="63">
        <v>-137544.44692060995</v>
      </c>
      <c r="P51" s="63">
        <v>-124506.94300121414</v>
      </c>
      <c r="Q51" s="18">
        <v>-112705.23239993292</v>
      </c>
      <c r="R51" s="56"/>
    </row>
    <row r="52" spans="1:18" x14ac:dyDescent="0.35">
      <c r="A52" s="72">
        <v>0.09</v>
      </c>
      <c r="B52" s="63">
        <v>-7718.8210245807595</v>
      </c>
      <c r="C52" s="63">
        <v>-5888.8123376036519</v>
      </c>
      <c r="D52" s="63">
        <v>-4676.806196520005</v>
      </c>
      <c r="E52" s="63">
        <v>-3817.8851699522384</v>
      </c>
      <c r="F52" s="63">
        <v>-3179.5818087249854</v>
      </c>
      <c r="G52" s="63">
        <v>-2688.2956149256729</v>
      </c>
      <c r="H52" s="35"/>
      <c r="I52" s="35"/>
      <c r="J52" s="72">
        <v>0.11</v>
      </c>
      <c r="K52" s="63">
        <v>-200830.87404732822</v>
      </c>
      <c r="L52" s="63">
        <v>-180001.3296649133</v>
      </c>
      <c r="M52" s="63">
        <v>-161332.15988245528</v>
      </c>
      <c r="N52" s="63">
        <v>-144599.2974651432</v>
      </c>
      <c r="O52" s="63">
        <v>-129601.91472454718</v>
      </c>
      <c r="P52" s="63">
        <v>-116160.0131862173</v>
      </c>
      <c r="Q52" s="18">
        <v>-104112.26324935246</v>
      </c>
      <c r="R52" s="56"/>
    </row>
    <row r="53" spans="1:18" x14ac:dyDescent="0.35">
      <c r="A53" s="72">
        <v>0.1</v>
      </c>
      <c r="B53" s="63">
        <v>-7551.0715033148326</v>
      </c>
      <c r="C53" s="63">
        <v>-5728.8481074840656</v>
      </c>
      <c r="D53" s="63">
        <v>-4523.8273697711056</v>
      </c>
      <c r="E53" s="63">
        <v>-3671.4047902905195</v>
      </c>
      <c r="F53" s="63">
        <v>-3039.265212572634</v>
      </c>
      <c r="G53" s="63">
        <v>-2553.8892795340357</v>
      </c>
      <c r="H53" s="35"/>
      <c r="I53" s="35"/>
      <c r="J53" s="72">
        <v>0.12</v>
      </c>
      <c r="K53" s="63">
        <v>-196891.53185593031</v>
      </c>
      <c r="L53" s="63">
        <v>-174731.23740681467</v>
      </c>
      <c r="M53" s="63">
        <v>-155065.10126629929</v>
      </c>
      <c r="N53" s="63">
        <v>-137612.40398443991</v>
      </c>
      <c r="O53" s="63">
        <v>-122124.02130286652</v>
      </c>
      <c r="P53" s="63">
        <v>-108378.86809149401</v>
      </c>
      <c r="Q53" s="18">
        <v>-96180.74252291063</v>
      </c>
      <c r="R53" s="56"/>
    </row>
    <row r="54" spans="1:18" x14ac:dyDescent="0.35">
      <c r="A54" s="72">
        <v>0.11</v>
      </c>
      <c r="B54" s="63">
        <v>-7386.4376135277917</v>
      </c>
      <c r="C54" s="63">
        <v>-5572.5154169443749</v>
      </c>
      <c r="D54" s="63">
        <v>-4374.9829250659659</v>
      </c>
      <c r="E54" s="63">
        <v>-3529.5444553700172</v>
      </c>
      <c r="F54" s="63">
        <v>-2904.0338948489125</v>
      </c>
      <c r="G54" s="63">
        <v>-2425.0103053819757</v>
      </c>
      <c r="H54" s="35"/>
      <c r="I54" s="35"/>
      <c r="J54" s="72">
        <v>0.13</v>
      </c>
      <c r="K54" s="63">
        <v>-193032.61453019604</v>
      </c>
      <c r="L54" s="63">
        <v>-169619.60018614828</v>
      </c>
      <c r="M54" s="63">
        <v>-149046.36108945301</v>
      </c>
      <c r="N54" s="63">
        <v>-130968.45959799491</v>
      </c>
      <c r="O54" s="63">
        <v>-115083.23506923519</v>
      </c>
      <c r="P54" s="63">
        <v>-101124.73670877323</v>
      </c>
      <c r="Q54" s="18">
        <v>-88859.271016030441</v>
      </c>
      <c r="R54" s="56"/>
    </row>
    <row r="55" spans="1:18" x14ac:dyDescent="0.35">
      <c r="A55" s="72">
        <v>0.12</v>
      </c>
      <c r="B55" s="63">
        <v>-7224.8809609934096</v>
      </c>
      <c r="C55" s="63">
        <v>-5419.7632422610377</v>
      </c>
      <c r="D55" s="63">
        <v>-4230.2062061606621</v>
      </c>
      <c r="E55" s="63">
        <v>-3392.2184615949018</v>
      </c>
      <c r="F55" s="63">
        <v>-2773.7793605229358</v>
      </c>
      <c r="G55" s="63">
        <v>-2301.5234248772426</v>
      </c>
      <c r="H55" s="35"/>
      <c r="I55" s="35"/>
      <c r="J55" s="72">
        <v>0.14000000000000001</v>
      </c>
      <c r="K55" s="63">
        <v>-189252.41584924731</v>
      </c>
      <c r="L55" s="63">
        <v>-164661.52897914813</v>
      </c>
      <c r="M55" s="63">
        <v>-143265.90761910571</v>
      </c>
      <c r="N55" s="63">
        <v>-124650.36862693848</v>
      </c>
      <c r="O55" s="63">
        <v>-108453.67650300336</v>
      </c>
      <c r="P55" s="63">
        <v>-94361.533596589332</v>
      </c>
      <c r="Q55" s="18">
        <v>-82100.481143704528</v>
      </c>
      <c r="R55" s="56"/>
    </row>
    <row r="56" spans="1:18" x14ac:dyDescent="0.35">
      <c r="A56" s="72">
        <v>0.13</v>
      </c>
      <c r="B56" s="63">
        <v>-7066.3629931767618</v>
      </c>
      <c r="C56" s="63">
        <v>-5270.5400276842101</v>
      </c>
      <c r="D56" s="63">
        <v>-4089.4294906718933</v>
      </c>
      <c r="E56" s="63">
        <v>-3259.3393596923925</v>
      </c>
      <c r="F56" s="63">
        <v>-2648.3905799068848</v>
      </c>
      <c r="G56" s="63">
        <v>-2183.2899942979261</v>
      </c>
      <c r="H56" s="35"/>
      <c r="I56" s="35"/>
      <c r="J56" s="72"/>
      <c r="K56" s="63"/>
      <c r="L56" s="63"/>
      <c r="M56" s="63"/>
      <c r="N56" s="63"/>
      <c r="O56" s="63"/>
      <c r="P56" s="63"/>
      <c r="Q56" s="18"/>
      <c r="R56" s="56"/>
    </row>
    <row r="57" spans="1:18" x14ac:dyDescent="0.35">
      <c r="A57" s="72">
        <v>0.14000000000000001</v>
      </c>
      <c r="B57" s="63">
        <v>-6910.8450200241441</v>
      </c>
      <c r="C57" s="63">
        <v>-5124.7937366704627</v>
      </c>
      <c r="D57" s="63">
        <v>-3952.5840956945667</v>
      </c>
      <c r="E57" s="63">
        <v>-3130.8181492768977</v>
      </c>
      <c r="F57" s="63">
        <v>-2527.7543189129428</v>
      </c>
      <c r="G57" s="63">
        <v>-2070.1685194110792</v>
      </c>
      <c r="H57" s="35"/>
      <c r="I57" s="35"/>
      <c r="J57" s="72"/>
      <c r="K57" s="63"/>
      <c r="L57" s="63"/>
      <c r="M57" s="63"/>
      <c r="N57" s="63"/>
      <c r="O57" s="63"/>
      <c r="P57" s="63"/>
      <c r="Q57" s="18"/>
      <c r="R57" s="56"/>
    </row>
    <row r="58" spans="1:18" x14ac:dyDescent="0.35">
      <c r="A58" s="38"/>
      <c r="B58" s="35"/>
      <c r="C58" s="35"/>
      <c r="D58" s="35"/>
      <c r="E58" s="35"/>
      <c r="F58" s="35"/>
      <c r="G58" s="35"/>
      <c r="H58" s="35"/>
      <c r="I58" s="35"/>
      <c r="J58" s="38"/>
      <c r="K58" s="35"/>
      <c r="L58" s="35"/>
      <c r="M58" s="35"/>
      <c r="N58" s="35"/>
      <c r="O58" s="35"/>
      <c r="P58" s="35"/>
      <c r="Q58" s="35"/>
      <c r="R58" s="56"/>
    </row>
    <row r="59" spans="1:18" x14ac:dyDescent="0.35">
      <c r="A59" s="83">
        <v>2</v>
      </c>
      <c r="B59" s="84"/>
      <c r="C59" s="84"/>
      <c r="D59" s="84"/>
      <c r="E59" s="84"/>
      <c r="F59" s="84"/>
      <c r="G59" s="84"/>
      <c r="H59" s="35"/>
      <c r="I59" s="35"/>
      <c r="J59" s="83">
        <v>2</v>
      </c>
      <c r="K59" s="84"/>
      <c r="L59" s="84"/>
      <c r="M59" s="84"/>
      <c r="N59" s="84"/>
      <c r="O59" s="84"/>
      <c r="P59" s="84"/>
      <c r="Q59" s="84"/>
      <c r="R59" s="56"/>
    </row>
    <row r="60" spans="1:18" x14ac:dyDescent="0.35">
      <c r="A60" s="39" t="s">
        <v>3</v>
      </c>
      <c r="B60" s="82" t="s">
        <v>47</v>
      </c>
      <c r="C60" s="82"/>
      <c r="D60" s="82"/>
      <c r="E60" s="82"/>
      <c r="F60" s="82"/>
      <c r="G60" s="82"/>
      <c r="H60" s="35"/>
      <c r="I60" s="35"/>
      <c r="J60" s="39" t="s">
        <v>3</v>
      </c>
      <c r="K60" s="82" t="s">
        <v>47</v>
      </c>
      <c r="L60" s="82"/>
      <c r="M60" s="82"/>
      <c r="N60" s="82"/>
      <c r="O60" s="82"/>
      <c r="P60" s="82"/>
      <c r="Q60" s="82"/>
      <c r="R60" s="56"/>
    </row>
    <row r="61" spans="1:18" x14ac:dyDescent="0.35">
      <c r="A61" s="71">
        <f>PMT($G$40/2,$G$41*2,0,$C$42,1)</f>
        <v>-8005.5540977227383</v>
      </c>
      <c r="B61" s="29">
        <v>6</v>
      </c>
      <c r="C61" s="29">
        <v>7</v>
      </c>
      <c r="D61" s="29">
        <v>8</v>
      </c>
      <c r="E61" s="29">
        <v>9</v>
      </c>
      <c r="F61" s="29">
        <v>10</v>
      </c>
      <c r="G61" s="29"/>
      <c r="H61" s="35"/>
      <c r="I61" s="35"/>
      <c r="J61" s="71">
        <f>PV($P$40/2,$P$41*2,0,$L$42,1)</f>
        <v>-49361.751154056285</v>
      </c>
      <c r="K61" s="29">
        <v>6</v>
      </c>
      <c r="L61" s="29">
        <v>7</v>
      </c>
      <c r="M61" s="29">
        <v>8</v>
      </c>
      <c r="N61" s="29">
        <v>9</v>
      </c>
      <c r="O61" s="29">
        <v>10</v>
      </c>
      <c r="P61" s="29">
        <v>11</v>
      </c>
      <c r="Q61" s="16">
        <v>12</v>
      </c>
      <c r="R61" s="56"/>
    </row>
    <row r="62" spans="1:18" x14ac:dyDescent="0.35">
      <c r="A62" s="72">
        <v>0.09</v>
      </c>
      <c r="B62" s="63">
        <f t="dataTable" ref="B62:F69" dt2D="1" dtr="1" r1="G41" r2="G40" ca="1"/>
        <v>-4641.1140169731916</v>
      </c>
      <c r="C62" s="63">
        <v>-3790.9317724851958</v>
      </c>
      <c r="D62" s="63">
        <v>-3158.9978073966258</v>
      </c>
      <c r="E62" s="63">
        <v>-2672.5046079962094</v>
      </c>
      <c r="F62" s="63">
        <v>-2287.7615543575153</v>
      </c>
      <c r="G62" s="63"/>
      <c r="H62" s="35"/>
      <c r="I62" s="35"/>
      <c r="J62" s="72">
        <v>0.09</v>
      </c>
      <c r="K62" s="63">
        <f t="dataTable" ref="K62:Q69" dt2D="1" dtr="1" r1="P41" r2="P40"/>
        <v>-38328.15121627511</v>
      </c>
      <c r="L62" s="63">
        <v>-35098.236044298537</v>
      </c>
      <c r="M62" s="63">
        <v>-32140.505981363567</v>
      </c>
      <c r="N62" s="63">
        <v>-29432.02397505879</v>
      </c>
      <c r="O62" s="63">
        <v>-26951.785879497995</v>
      </c>
      <c r="P62" s="63">
        <v>-24680.557569193013</v>
      </c>
      <c r="Q62" s="18">
        <v>-22600.725779348475</v>
      </c>
      <c r="R62" s="56"/>
    </row>
    <row r="63" spans="1:18" x14ac:dyDescent="0.35">
      <c r="A63" s="72">
        <v>0.1</v>
      </c>
      <c r="B63" s="63">
        <v>-4487.5292872010996</v>
      </c>
      <c r="C63" s="63">
        <v>-3644.5692469471596</v>
      </c>
      <c r="D63" s="63">
        <v>-3019.2791412604092</v>
      </c>
      <c r="E63" s="63">
        <v>-2539.0158799811443</v>
      </c>
      <c r="F63" s="63">
        <v>-2160.1847993350939</v>
      </c>
      <c r="G63" s="63"/>
      <c r="H63" s="35"/>
      <c r="I63" s="35"/>
      <c r="J63" s="72">
        <v>0.1</v>
      </c>
      <c r="K63" s="63">
        <v>-36194.432181541371</v>
      </c>
      <c r="L63" s="63">
        <v>-32829.416944708726</v>
      </c>
      <c r="M63" s="63">
        <v>-29777.248929441015</v>
      </c>
      <c r="N63" s="63">
        <v>-27008.842566386404</v>
      </c>
      <c r="O63" s="63">
        <v>-24497.816386745038</v>
      </c>
      <c r="P63" s="63">
        <v>-22220.241620630422</v>
      </c>
      <c r="Q63" s="18">
        <v>-20154.414168372263</v>
      </c>
      <c r="R63" s="56"/>
    </row>
    <row r="64" spans="1:18" x14ac:dyDescent="0.35">
      <c r="A64" s="72">
        <v>0.11</v>
      </c>
      <c r="B64" s="63">
        <v>-4338.5709377924886</v>
      </c>
      <c r="C64" s="63">
        <v>-3503.2546528040543</v>
      </c>
      <c r="D64" s="63">
        <v>-2885.0145500372255</v>
      </c>
      <c r="E64" s="63">
        <v>-2411.3684563540564</v>
      </c>
      <c r="F64" s="63">
        <v>-2038.8149313933543</v>
      </c>
      <c r="G64" s="63"/>
      <c r="H64" s="35"/>
      <c r="I64" s="35"/>
      <c r="J64" s="72">
        <v>0.11</v>
      </c>
      <c r="K64" s="63">
        <v>-34188.798690770171</v>
      </c>
      <c r="L64" s="63">
        <v>-30717.008774079801</v>
      </c>
      <c r="M64" s="63">
        <v>-27597.770736578066</v>
      </c>
      <c r="N64" s="63">
        <v>-24795.283786597847</v>
      </c>
      <c r="O64" s="63">
        <v>-22277.382616381346</v>
      </c>
      <c r="P64" s="63">
        <v>-20015.168227471397</v>
      </c>
      <c r="Q64" s="18">
        <v>-17982.676244892431</v>
      </c>
      <c r="R64" s="56"/>
    </row>
    <row r="65" spans="1:18" x14ac:dyDescent="0.35">
      <c r="A65" s="72">
        <v>0.12</v>
      </c>
      <c r="B65" s="63">
        <v>-4194.1294373111086</v>
      </c>
      <c r="C65" s="63">
        <v>-3366.8567692992024</v>
      </c>
      <c r="D65" s="63">
        <v>-2756.0478954740984</v>
      </c>
      <c r="E65" s="63">
        <v>-2289.3778693069053</v>
      </c>
      <c r="F65" s="63">
        <v>-1923.4356351545835</v>
      </c>
      <c r="G65" s="63"/>
      <c r="H65" s="35"/>
      <c r="I65" s="35"/>
      <c r="J65" s="72">
        <v>0.12</v>
      </c>
      <c r="K65" s="63">
        <v>-32303.008632505032</v>
      </c>
      <c r="L65" s="63">
        <v>-28749.562684678738</v>
      </c>
      <c r="M65" s="63">
        <v>-25587.008441330312</v>
      </c>
      <c r="N65" s="63">
        <v>-22772.346423398281</v>
      </c>
      <c r="O65" s="63">
        <v>-20267.30724759548</v>
      </c>
      <c r="P65" s="63">
        <v>-18037.831299034773</v>
      </c>
      <c r="Q65" s="18">
        <v>-16053.605641718383</v>
      </c>
      <c r="R65" s="56"/>
    </row>
    <row r="66" spans="1:18" x14ac:dyDescent="0.35">
      <c r="A66" s="72">
        <v>0.13</v>
      </c>
      <c r="B66" s="63">
        <v>-4054.0962057124975</v>
      </c>
      <c r="C66" s="63">
        <v>-3235.2451113063144</v>
      </c>
      <c r="D66" s="63">
        <v>-2632.2235179237414</v>
      </c>
      <c r="E66" s="63">
        <v>-2172.859883145094</v>
      </c>
      <c r="F66" s="63">
        <v>-1813.8306590355296</v>
      </c>
      <c r="G66" s="63"/>
      <c r="H66" s="35"/>
      <c r="I66" s="35"/>
      <c r="J66" s="72">
        <v>0.13</v>
      </c>
      <c r="K66" s="63">
        <v>-30529.385535351794</v>
      </c>
      <c r="L66" s="63">
        <v>-26916.516154512374</v>
      </c>
      <c r="M66" s="63">
        <v>-23731.196327459173</v>
      </c>
      <c r="N66" s="63">
        <v>-20922.82953334583</v>
      </c>
      <c r="O66" s="63">
        <v>-18446.80687989229</v>
      </c>
      <c r="P66" s="63">
        <v>-16263.798523125743</v>
      </c>
      <c r="Q66" s="18">
        <v>-14339.128941017651</v>
      </c>
      <c r="R66" s="56"/>
    </row>
    <row r="67" spans="1:18" x14ac:dyDescent="0.35">
      <c r="A67" s="72">
        <v>0.14000000000000001</v>
      </c>
      <c r="B67" s="63">
        <v>-3918.3636907724626</v>
      </c>
      <c r="C67" s="63">
        <v>-3108.2900901758962</v>
      </c>
      <c r="D67" s="63">
        <v>-2513.3865228674858</v>
      </c>
      <c r="E67" s="63">
        <v>-2061.6309573618223</v>
      </c>
      <c r="F67" s="63">
        <v>-1709.7845147141834</v>
      </c>
      <c r="G67" s="63"/>
      <c r="H67" s="35"/>
      <c r="I67" s="35"/>
      <c r="J67" s="72">
        <v>0.14000000000000001</v>
      </c>
      <c r="K67" s="63">
        <v>-28860.777350647793</v>
      </c>
      <c r="L67" s="63">
        <v>-25208.120666126117</v>
      </c>
      <c r="M67" s="63">
        <v>-22017.74885677886</v>
      </c>
      <c r="N67" s="63">
        <v>-19231.154560903888</v>
      </c>
      <c r="O67" s="63">
        <v>-16797.235182901466</v>
      </c>
      <c r="P67" s="63">
        <v>-14671.355736659503</v>
      </c>
      <c r="Q67" s="18">
        <v>-12814.530296671763</v>
      </c>
      <c r="R67" s="56"/>
    </row>
    <row r="68" spans="1:18" x14ac:dyDescent="0.35">
      <c r="A68" s="72">
        <v>0.15</v>
      </c>
      <c r="B68" s="63">
        <v>-3786.8254410623781</v>
      </c>
      <c r="C68" s="63">
        <v>-2985.8631675842589</v>
      </c>
      <c r="D68" s="63">
        <v>-2399.3830544125781</v>
      </c>
      <c r="E68" s="63">
        <v>-1955.5086866165491</v>
      </c>
      <c r="F68" s="63">
        <v>-1611.0831371394004</v>
      </c>
      <c r="G68" s="63"/>
      <c r="H68" s="35"/>
      <c r="I68" s="35"/>
      <c r="J68" s="72">
        <v>0.15</v>
      </c>
      <c r="K68" s="63">
        <v>-27290.518411764355</v>
      </c>
      <c r="L68" s="63">
        <v>-23615.375586167102</v>
      </c>
      <c r="M68" s="63">
        <v>-20435.154644601062</v>
      </c>
      <c r="N68" s="63">
        <v>-17683.205749789999</v>
      </c>
      <c r="O68" s="63">
        <v>-15301.854623939425</v>
      </c>
      <c r="P68" s="63">
        <v>-13241.193833587387</v>
      </c>
      <c r="Q68" s="18">
        <v>-11458.036848966913</v>
      </c>
      <c r="R68" s="56"/>
    </row>
    <row r="69" spans="1:18" x14ac:dyDescent="0.35">
      <c r="A69" s="72">
        <v>0.16</v>
      </c>
      <c r="B69" s="63">
        <v>-3659.376175310385</v>
      </c>
      <c r="C69" s="63">
        <v>-2867.8370019333906</v>
      </c>
      <c r="D69" s="63">
        <v>-2290.0605547376808</v>
      </c>
      <c r="E69" s="63">
        <v>-1854.3122156137326</v>
      </c>
      <c r="F69" s="63">
        <v>-1517.5145016076815</v>
      </c>
      <c r="G69" s="63"/>
      <c r="H69" s="35"/>
      <c r="I69" s="35"/>
      <c r="J69" s="72">
        <v>0.16</v>
      </c>
      <c r="K69" s="63">
        <v>-25812.394311989432</v>
      </c>
      <c r="L69" s="63">
        <v>-22129.967688605477</v>
      </c>
      <c r="M69" s="63">
        <v>-18972.880391465598</v>
      </c>
      <c r="N69" s="63">
        <v>-16266.186892545951</v>
      </c>
      <c r="O69" s="63">
        <v>-13945.633481263674</v>
      </c>
      <c r="P69" s="63">
        <v>-11956.132957187649</v>
      </c>
      <c r="Q69" s="18">
        <v>-10250.456924886528</v>
      </c>
      <c r="R69" s="56"/>
    </row>
    <row r="70" spans="1:18" x14ac:dyDescent="0.35">
      <c r="A70" s="38"/>
      <c r="B70" s="35"/>
      <c r="C70" s="35"/>
      <c r="D70" s="35"/>
      <c r="E70" s="35"/>
      <c r="F70" s="35"/>
      <c r="G70" s="35"/>
      <c r="H70" s="35"/>
      <c r="I70" s="35"/>
      <c r="J70" s="38"/>
      <c r="K70" s="35"/>
      <c r="L70" s="35"/>
      <c r="M70" s="35"/>
      <c r="N70" s="35"/>
      <c r="O70" s="35"/>
      <c r="P70" s="35"/>
      <c r="Q70" s="35"/>
      <c r="R70" s="56"/>
    </row>
    <row r="71" spans="1:18" x14ac:dyDescent="0.35">
      <c r="A71" s="83">
        <v>3</v>
      </c>
      <c r="B71" s="84"/>
      <c r="C71" s="84"/>
      <c r="D71" s="84"/>
      <c r="E71" s="84"/>
      <c r="F71" s="84"/>
      <c r="G71" s="84"/>
      <c r="H71" s="35"/>
      <c r="I71" s="35"/>
      <c r="J71" s="83">
        <v>3</v>
      </c>
      <c r="K71" s="84"/>
      <c r="L71" s="84"/>
      <c r="M71" s="84"/>
      <c r="N71" s="84"/>
      <c r="O71" s="84"/>
      <c r="P71" s="84"/>
      <c r="Q71" s="35"/>
      <c r="R71" s="56"/>
    </row>
    <row r="72" spans="1:18" x14ac:dyDescent="0.35">
      <c r="A72" s="39" t="s">
        <v>3</v>
      </c>
      <c r="B72" s="82" t="s">
        <v>47</v>
      </c>
      <c r="C72" s="82"/>
      <c r="D72" s="82"/>
      <c r="E72" s="82"/>
      <c r="F72" s="82"/>
      <c r="G72" s="82"/>
      <c r="H72" s="35"/>
      <c r="I72" s="35"/>
      <c r="J72" s="39" t="s">
        <v>3</v>
      </c>
      <c r="K72" s="82" t="s">
        <v>47</v>
      </c>
      <c r="L72" s="82"/>
      <c r="M72" s="82"/>
      <c r="N72" s="82"/>
      <c r="O72" s="82"/>
      <c r="P72" s="82"/>
      <c r="Q72" s="35"/>
      <c r="R72" s="56"/>
    </row>
    <row r="73" spans="1:18" x14ac:dyDescent="0.35">
      <c r="A73" s="71">
        <f>PMT($G$40/12,$G$41*12,0,$C$43,1)</f>
        <v>-900.39327236667305</v>
      </c>
      <c r="B73" s="29">
        <v>2</v>
      </c>
      <c r="C73" s="29">
        <v>3</v>
      </c>
      <c r="D73" s="29">
        <v>4</v>
      </c>
      <c r="E73" s="29"/>
      <c r="F73" s="29"/>
      <c r="G73" s="29"/>
      <c r="H73" s="35"/>
      <c r="I73" s="35"/>
      <c r="J73" s="71">
        <f>PV($P$40/4,$P$41*4,0,$L$43,1)</f>
        <v>-219708.72890628088</v>
      </c>
      <c r="K73" s="29">
        <v>3</v>
      </c>
      <c r="L73" s="29">
        <v>4</v>
      </c>
      <c r="M73" s="29">
        <v>5</v>
      </c>
      <c r="N73" s="29">
        <v>6</v>
      </c>
      <c r="O73" s="29">
        <v>7</v>
      </c>
      <c r="P73" s="29"/>
      <c r="Q73" s="35"/>
      <c r="R73" s="56"/>
    </row>
    <row r="74" spans="1:18" x14ac:dyDescent="0.35">
      <c r="A74" s="72">
        <v>0.14000000000000001</v>
      </c>
      <c r="B74" s="63">
        <f t="dataTable" ref="B74:D78" dt2D="1" dtr="1" r1="G41" r2="G40" ca="1"/>
        <v>-1796.353374055426</v>
      </c>
      <c r="C74" s="63">
        <v>-1112.5681923241657</v>
      </c>
      <c r="D74" s="63">
        <v>-773.96094703691494</v>
      </c>
      <c r="E74" s="63"/>
      <c r="F74" s="63"/>
      <c r="G74" s="63"/>
      <c r="H74" s="35"/>
      <c r="I74" s="35"/>
      <c r="J74" s="72">
        <v>0.06</v>
      </c>
      <c r="K74" s="63">
        <f t="dataTable" ref="K74:O79" dt2D="1" dtr="1" r1="P41" r2="P40" ca="1"/>
        <v>-242552.35234966499</v>
      </c>
      <c r="L74" s="63">
        <v>-228529.00140280352</v>
      </c>
      <c r="M74" s="63">
        <v>-215316.42128489423</v>
      </c>
      <c r="N74" s="63">
        <v>-202867.73665640014</v>
      </c>
      <c r="O74" s="63">
        <v>-191138.78231162031</v>
      </c>
      <c r="P74" s="63"/>
      <c r="Q74" s="35"/>
      <c r="R74" s="56"/>
    </row>
    <row r="75" spans="1:18" x14ac:dyDescent="0.35">
      <c r="A75" s="72">
        <v>0.15</v>
      </c>
      <c r="B75" s="63">
        <v>-1777.1184220716552</v>
      </c>
      <c r="C75" s="63">
        <v>-1094.5841236639078</v>
      </c>
      <c r="D75" s="63">
        <v>-757.07398846796298</v>
      </c>
      <c r="E75" s="63"/>
      <c r="F75" s="63"/>
      <c r="G75" s="63"/>
      <c r="H75" s="35"/>
      <c r="I75" s="35"/>
      <c r="J75" s="72">
        <v>7.0000000000000007E-2</v>
      </c>
      <c r="K75" s="63">
        <v>-235496.78533123754</v>
      </c>
      <c r="L75" s="63">
        <v>-219708.72890628088</v>
      </c>
      <c r="M75" s="63">
        <v>-204979.12737839221</v>
      </c>
      <c r="N75" s="63">
        <v>-191237.02034947232</v>
      </c>
      <c r="O75" s="63">
        <v>-178416.20471255688</v>
      </c>
      <c r="P75" s="63"/>
      <c r="Q75" s="35"/>
      <c r="R75" s="56"/>
    </row>
    <row r="76" spans="1:18" x14ac:dyDescent="0.35">
      <c r="A76" s="72">
        <v>0.16</v>
      </c>
      <c r="B76" s="63">
        <v>-1758.0482163294428</v>
      </c>
      <c r="C76" s="63">
        <v>-1076.8272879778006</v>
      </c>
      <c r="D76" s="63">
        <v>-740.47438181538814</v>
      </c>
      <c r="E76" s="63"/>
      <c r="F76" s="63"/>
      <c r="G76" s="63"/>
      <c r="H76" s="35"/>
      <c r="I76" s="35"/>
      <c r="J76" s="72">
        <v>0.08</v>
      </c>
      <c r="K76" s="63">
        <v>-228663.02091868035</v>
      </c>
      <c r="L76" s="63">
        <v>-211249.28597712799</v>
      </c>
      <c r="M76" s="63">
        <v>-195161.68660133675</v>
      </c>
      <c r="N76" s="63">
        <v>-180299.23150226503</v>
      </c>
      <c r="O76" s="63">
        <v>-166568.62033946312</v>
      </c>
      <c r="P76" s="63"/>
      <c r="Q76" s="35"/>
      <c r="R76" s="56"/>
    </row>
    <row r="77" spans="1:18" x14ac:dyDescent="0.35">
      <c r="A77" s="72">
        <v>0.17</v>
      </c>
      <c r="B77" s="63">
        <v>-1739.1420255791263</v>
      </c>
      <c r="C77" s="63">
        <v>-1059.2963447860975</v>
      </c>
      <c r="D77" s="63">
        <v>-724.15985081687381</v>
      </c>
      <c r="E77" s="63"/>
      <c r="F77" s="63"/>
      <c r="G77" s="63"/>
      <c r="H77" s="35"/>
      <c r="I77" s="35"/>
      <c r="J77" s="72">
        <v>0.09</v>
      </c>
      <c r="K77" s="63">
        <v>-222043.56819830838</v>
      </c>
      <c r="L77" s="63">
        <v>-203135.08072220179</v>
      </c>
      <c r="M77" s="63">
        <v>-185836.77678590736</v>
      </c>
      <c r="N77" s="63">
        <v>-170011.53854564423</v>
      </c>
      <c r="O77" s="63">
        <v>-155533.92465451409</v>
      </c>
      <c r="P77" s="63"/>
      <c r="Q77" s="35"/>
      <c r="R77" s="56"/>
    </row>
    <row r="78" spans="1:18" x14ac:dyDescent="0.35">
      <c r="A78" s="72">
        <v>0.18</v>
      </c>
      <c r="B78" s="63">
        <v>-1720.3991117984592</v>
      </c>
      <c r="C78" s="63">
        <v>-1041.9899278776768</v>
      </c>
      <c r="D78" s="63">
        <v>-708.12805951537985</v>
      </c>
      <c r="E78" s="63"/>
      <c r="F78" s="63"/>
      <c r="G78" s="63"/>
      <c r="H78" s="35"/>
      <c r="I78" s="35"/>
      <c r="J78" s="72">
        <v>0.1</v>
      </c>
      <c r="K78" s="63">
        <v>-215631.20666313946</v>
      </c>
      <c r="L78" s="63">
        <v>-195351.23071542039</v>
      </c>
      <c r="M78" s="63">
        <v>-176978.57342906081</v>
      </c>
      <c r="N78" s="63">
        <v>-160333.85271379843</v>
      </c>
      <c r="O78" s="63">
        <v>-145254.55724929465</v>
      </c>
      <c r="P78" s="63"/>
      <c r="Q78" s="35"/>
      <c r="R78" s="56"/>
    </row>
    <row r="79" spans="1:18" x14ac:dyDescent="0.35">
      <c r="A79" s="72"/>
      <c r="B79" s="63"/>
      <c r="C79" s="63"/>
      <c r="D79" s="63"/>
      <c r="E79" s="63"/>
      <c r="F79" s="63"/>
      <c r="G79" s="63"/>
      <c r="H79" s="35"/>
      <c r="I79" s="35"/>
      <c r="J79" s="72">
        <v>0.11</v>
      </c>
      <c r="K79" s="63">
        <v>-209418.97582607239</v>
      </c>
      <c r="L79" s="63">
        <v>-187883.52909773169</v>
      </c>
      <c r="M79" s="63">
        <v>-168562.66423313945</v>
      </c>
      <c r="N79" s="63">
        <v>-151228.64633117619</v>
      </c>
      <c r="O79" s="63">
        <v>-135677.15944218979</v>
      </c>
      <c r="P79" s="63"/>
      <c r="Q79" s="35"/>
      <c r="R79" s="56"/>
    </row>
    <row r="80" spans="1:18" x14ac:dyDescent="0.35">
      <c r="A80" s="72"/>
      <c r="B80" s="63"/>
      <c r="C80" s="63"/>
      <c r="D80" s="63"/>
      <c r="E80" s="63"/>
      <c r="F80" s="63"/>
      <c r="G80" s="63"/>
      <c r="H80" s="35"/>
      <c r="I80" s="35"/>
      <c r="J80" s="72"/>
      <c r="K80" s="63"/>
      <c r="L80" s="63"/>
      <c r="M80" s="63"/>
      <c r="N80" s="63"/>
      <c r="O80" s="63"/>
      <c r="P80" s="63"/>
      <c r="Q80" s="35"/>
      <c r="R80" s="56"/>
    </row>
    <row r="81" spans="1:18" x14ac:dyDescent="0.35">
      <c r="A81" s="72"/>
      <c r="B81" s="63"/>
      <c r="C81" s="63"/>
      <c r="D81" s="63"/>
      <c r="E81" s="63"/>
      <c r="F81" s="63"/>
      <c r="G81" s="63"/>
      <c r="H81" s="35"/>
      <c r="I81" s="35"/>
      <c r="J81" s="72"/>
      <c r="K81" s="63"/>
      <c r="L81" s="63"/>
      <c r="M81" s="63"/>
      <c r="N81" s="63"/>
      <c r="O81" s="63"/>
      <c r="P81" s="63"/>
      <c r="Q81" s="35"/>
      <c r="R81" s="56"/>
    </row>
    <row r="82" spans="1:18" x14ac:dyDescent="0.35">
      <c r="A82" s="38"/>
      <c r="B82" s="35"/>
      <c r="C82" s="35"/>
      <c r="D82" s="35"/>
      <c r="E82" s="35"/>
      <c r="F82" s="35"/>
      <c r="G82" s="35"/>
      <c r="H82" s="35"/>
      <c r="I82" s="35"/>
      <c r="J82" s="38"/>
      <c r="K82" s="35"/>
      <c r="L82" s="35"/>
      <c r="M82" s="35"/>
      <c r="N82" s="35"/>
      <c r="O82" s="35"/>
      <c r="P82" s="35"/>
      <c r="Q82" s="35"/>
      <c r="R82" s="56"/>
    </row>
    <row r="83" spans="1:18" x14ac:dyDescent="0.35">
      <c r="A83" s="83">
        <v>4</v>
      </c>
      <c r="B83" s="84"/>
      <c r="C83" s="84"/>
      <c r="D83" s="84"/>
      <c r="E83" s="84"/>
      <c r="F83" s="84"/>
      <c r="G83" s="84"/>
      <c r="H83" s="84"/>
      <c r="I83" s="35"/>
      <c r="J83" s="83">
        <v>4</v>
      </c>
      <c r="K83" s="84"/>
      <c r="L83" s="84"/>
      <c r="M83" s="84"/>
      <c r="N83" s="84"/>
      <c r="O83" s="84"/>
      <c r="P83" s="84"/>
      <c r="Q83" s="84"/>
      <c r="R83" s="56"/>
    </row>
    <row r="84" spans="1:18" x14ac:dyDescent="0.35">
      <c r="A84" s="39" t="s">
        <v>3</v>
      </c>
      <c r="B84" s="82" t="s">
        <v>47</v>
      </c>
      <c r="C84" s="82"/>
      <c r="D84" s="82"/>
      <c r="E84" s="82"/>
      <c r="F84" s="82"/>
      <c r="G84" s="82"/>
      <c r="H84" s="82"/>
      <c r="I84" s="35"/>
      <c r="J84" s="39" t="s">
        <v>3</v>
      </c>
      <c r="K84" s="82" t="s">
        <v>47</v>
      </c>
      <c r="L84" s="82"/>
      <c r="M84" s="82"/>
      <c r="N84" s="82"/>
      <c r="O84" s="82"/>
      <c r="P84" s="82"/>
      <c r="Q84" s="82"/>
      <c r="R84" s="56"/>
    </row>
    <row r="85" spans="1:18" x14ac:dyDescent="0.35">
      <c r="A85" s="71">
        <f>PMT($G$40/4,$G$41*4,0,$C$45,1)</f>
        <v>-19084.373104866299</v>
      </c>
      <c r="B85" s="29">
        <v>12</v>
      </c>
      <c r="C85" s="29">
        <v>13</v>
      </c>
      <c r="D85" s="29">
        <v>14</v>
      </c>
      <c r="E85" s="29">
        <v>15</v>
      </c>
      <c r="F85" s="29">
        <v>16</v>
      </c>
      <c r="G85" s="29">
        <v>17</v>
      </c>
      <c r="H85" s="16">
        <v>18</v>
      </c>
      <c r="I85" s="35"/>
      <c r="J85" s="71">
        <f>PV($P$40,$P$41,0,$L$44,1)</f>
        <v>-495881.88783089141</v>
      </c>
      <c r="K85" s="29">
        <v>2</v>
      </c>
      <c r="L85" s="29">
        <v>3</v>
      </c>
      <c r="M85" s="29">
        <v>4</v>
      </c>
      <c r="N85" s="29">
        <v>5</v>
      </c>
      <c r="O85" s="29">
        <v>6</v>
      </c>
      <c r="P85" s="29">
        <v>7</v>
      </c>
      <c r="Q85" s="16"/>
      <c r="R85" s="56"/>
    </row>
    <row r="86" spans="1:18" x14ac:dyDescent="0.35">
      <c r="A86" s="72">
        <v>0.05</v>
      </c>
      <c r="B86" s="63">
        <f t="dataTable" ref="B86:H89" dt2D="1" dtr="1" r1="G41" r2="G40" ca="1"/>
        <v>-5375.2253181225369</v>
      </c>
      <c r="C86" s="63">
        <v>-4827.637292975759</v>
      </c>
      <c r="D86" s="63">
        <v>-4360.7630788454762</v>
      </c>
      <c r="E86" s="63">
        <v>-3958.4446228714573</v>
      </c>
      <c r="F86" s="63">
        <v>-3608.5624484726354</v>
      </c>
      <c r="G86" s="63">
        <v>-3301.8478626600786</v>
      </c>
      <c r="H86" s="65">
        <v>-3031.0910953857997</v>
      </c>
      <c r="I86" s="35"/>
      <c r="J86" s="72">
        <v>0.04</v>
      </c>
      <c r="K86" s="63">
        <f t="dataTable" ref="K86:P91" dt2D="1" dtr="1" r1="P41" r2="P40" ca="1"/>
        <v>-600961.53846153838</v>
      </c>
      <c r="L86" s="63">
        <v>-577847.63313609466</v>
      </c>
      <c r="M86" s="63">
        <v>-555622.72416932171</v>
      </c>
      <c r="N86" s="63">
        <v>-534252.6193935785</v>
      </c>
      <c r="O86" s="63">
        <v>-513704.44172459474</v>
      </c>
      <c r="P86" s="63">
        <v>-493946.57858134113</v>
      </c>
      <c r="Q86" s="65"/>
      <c r="R86" s="56"/>
    </row>
    <row r="87" spans="1:18" x14ac:dyDescent="0.35">
      <c r="A87" s="72">
        <v>0.06</v>
      </c>
      <c r="B87" s="63">
        <v>-5027.7092225591969</v>
      </c>
      <c r="C87" s="63">
        <v>-4488.343682844783</v>
      </c>
      <c r="D87" s="63">
        <v>-4029.5345100856043</v>
      </c>
      <c r="E87" s="63">
        <v>-3635.1396419938183</v>
      </c>
      <c r="F87" s="63">
        <v>-3293.0507528106978</v>
      </c>
      <c r="G87" s="63">
        <v>-2994.0069271871207</v>
      </c>
      <c r="H87" s="65">
        <v>-2730.8037787991921</v>
      </c>
      <c r="I87" s="35"/>
      <c r="J87" s="72">
        <v>0.05</v>
      </c>
      <c r="K87" s="63">
        <v>-589569.16099773243</v>
      </c>
      <c r="L87" s="63">
        <v>-561494.43904545938</v>
      </c>
      <c r="M87" s="63">
        <v>-534756.60861472331</v>
      </c>
      <c r="N87" s="63">
        <v>-509292.00820449833</v>
      </c>
      <c r="O87" s="63">
        <v>-485040.00781380798</v>
      </c>
      <c r="P87" s="63">
        <v>-461942.86458457896</v>
      </c>
      <c r="Q87" s="65"/>
      <c r="R87" s="56"/>
    </row>
    <row r="88" spans="1:18" x14ac:dyDescent="0.35">
      <c r="A88" s="72">
        <v>7.0000000000000007E-2</v>
      </c>
      <c r="B88" s="63">
        <v>-4698.1048773133562</v>
      </c>
      <c r="C88" s="63">
        <v>-4168.1190502451</v>
      </c>
      <c r="D88" s="63">
        <v>-3718.4978739587118</v>
      </c>
      <c r="E88" s="63">
        <v>-3333.1132491679355</v>
      </c>
      <c r="F88" s="63">
        <v>-2999.8661375210095</v>
      </c>
      <c r="G88" s="63">
        <v>-2709.5017009026092</v>
      </c>
      <c r="H88" s="65">
        <v>-2454.8193992382789</v>
      </c>
      <c r="I88" s="35"/>
      <c r="J88" s="72">
        <v>0.06</v>
      </c>
      <c r="K88" s="63">
        <v>-578497.68600925594</v>
      </c>
      <c r="L88" s="63">
        <v>-545752.53397099604</v>
      </c>
      <c r="M88" s="63">
        <v>-514860.88110471325</v>
      </c>
      <c r="N88" s="63">
        <v>-485717.81236293697</v>
      </c>
      <c r="O88" s="63">
        <v>-458224.35128578957</v>
      </c>
      <c r="P88" s="63">
        <v>-432287.1238545184</v>
      </c>
      <c r="Q88" s="65"/>
      <c r="R88" s="56"/>
    </row>
    <row r="89" spans="1:18" x14ac:dyDescent="0.35">
      <c r="A89" s="72">
        <v>0.08</v>
      </c>
      <c r="B89" s="63">
        <v>-4385.9329600779038</v>
      </c>
      <c r="C89" s="63">
        <v>-3866.3974546355576</v>
      </c>
      <c r="D89" s="63">
        <v>-3426.9905851809444</v>
      </c>
      <c r="E89" s="63">
        <v>-3051.5959491776939</v>
      </c>
      <c r="F89" s="63">
        <v>-2728.1217898840196</v>
      </c>
      <c r="G89" s="63">
        <v>-2447.3176000129442</v>
      </c>
      <c r="H89" s="65">
        <v>-2201.9851977032376</v>
      </c>
      <c r="I89" s="35"/>
      <c r="J89" s="72">
        <v>7.0000000000000007E-2</v>
      </c>
      <c r="K89" s="63">
        <v>-567735.17337758758</v>
      </c>
      <c r="L89" s="63">
        <v>-530593.61997905374</v>
      </c>
      <c r="M89" s="63">
        <v>-495881.88783089141</v>
      </c>
      <c r="N89" s="63">
        <v>-463441.01666438446</v>
      </c>
      <c r="O89" s="63">
        <v>-433122.44548073312</v>
      </c>
      <c r="P89" s="63">
        <v>-404787.33222498425</v>
      </c>
      <c r="Q89" s="65"/>
      <c r="R89" s="56"/>
    </row>
    <row r="90" spans="1:18" x14ac:dyDescent="0.35">
      <c r="A90" s="72"/>
      <c r="B90" s="63"/>
      <c r="C90" s="63"/>
      <c r="D90" s="63"/>
      <c r="E90" s="63"/>
      <c r="F90" s="63"/>
      <c r="G90" s="63"/>
      <c r="H90" s="65"/>
      <c r="I90" s="35"/>
      <c r="J90" s="72">
        <v>0.08</v>
      </c>
      <c r="K90" s="63">
        <v>-557270.23319615913</v>
      </c>
      <c r="L90" s="63">
        <v>-515990.95666311024</v>
      </c>
      <c r="M90" s="63">
        <v>-477769.4043176946</v>
      </c>
      <c r="N90" s="63">
        <v>-442379.07807193947</v>
      </c>
      <c r="O90" s="63">
        <v>-409610.25747401797</v>
      </c>
      <c r="P90" s="63">
        <v>-379268.75692038698</v>
      </c>
      <c r="Q90" s="65"/>
      <c r="R90" s="56"/>
    </row>
    <row r="91" spans="1:18" x14ac:dyDescent="0.35">
      <c r="A91" s="72"/>
      <c r="B91" s="63"/>
      <c r="C91" s="63"/>
      <c r="D91" s="63"/>
      <c r="E91" s="63"/>
      <c r="F91" s="63"/>
      <c r="G91" s="63"/>
      <c r="H91" s="65"/>
      <c r="I91" s="35"/>
      <c r="J91" s="72">
        <v>0.09</v>
      </c>
      <c r="K91" s="63">
        <v>-547091.995623264</v>
      </c>
      <c r="L91" s="63">
        <v>-501919.26203969168</v>
      </c>
      <c r="M91" s="63">
        <v>-460476.3871923777</v>
      </c>
      <c r="N91" s="63">
        <v>-422455.40109392442</v>
      </c>
      <c r="O91" s="63">
        <v>-387573.76247149031</v>
      </c>
      <c r="P91" s="63">
        <v>-355572.25914815621</v>
      </c>
      <c r="Q91" s="65"/>
      <c r="R91" s="56"/>
    </row>
    <row r="92" spans="1:18" x14ac:dyDescent="0.35">
      <c r="A92" s="72"/>
      <c r="B92" s="63"/>
      <c r="C92" s="63"/>
      <c r="D92" s="63"/>
      <c r="E92" s="63"/>
      <c r="F92" s="63"/>
      <c r="G92" s="63"/>
      <c r="H92" s="65"/>
      <c r="I92" s="35"/>
      <c r="J92" s="72"/>
      <c r="K92" s="63"/>
      <c r="L92" s="63"/>
      <c r="M92" s="63"/>
      <c r="N92" s="63"/>
      <c r="O92" s="63"/>
      <c r="P92" s="63"/>
      <c r="Q92" s="65"/>
      <c r="R92" s="56"/>
    </row>
    <row r="93" spans="1:18" x14ac:dyDescent="0.35">
      <c r="A93" s="72"/>
      <c r="B93" s="63"/>
      <c r="C93" s="63"/>
      <c r="D93" s="63"/>
      <c r="E93" s="63"/>
      <c r="F93" s="63"/>
      <c r="G93" s="63"/>
      <c r="H93" s="65"/>
      <c r="I93" s="35"/>
      <c r="J93" s="72"/>
      <c r="K93" s="63"/>
      <c r="L93" s="63"/>
      <c r="M93" s="63"/>
      <c r="N93" s="63"/>
      <c r="O93" s="63"/>
      <c r="P93" s="63"/>
      <c r="Q93" s="65"/>
      <c r="R93" s="56"/>
    </row>
    <row r="94" spans="1:18" x14ac:dyDescent="0.35">
      <c r="A94" s="38"/>
      <c r="B94" s="35"/>
      <c r="C94" s="35"/>
      <c r="D94" s="35"/>
      <c r="E94" s="35"/>
      <c r="F94" s="35"/>
      <c r="G94" s="35"/>
      <c r="H94" s="35"/>
      <c r="I94" s="35"/>
      <c r="J94" s="38"/>
      <c r="K94" s="35"/>
      <c r="L94" s="35"/>
      <c r="M94" s="35"/>
      <c r="N94" s="35"/>
      <c r="O94" s="35"/>
      <c r="P94" s="35"/>
      <c r="Q94" s="35"/>
      <c r="R94" s="56"/>
    </row>
    <row r="95" spans="1:18" x14ac:dyDescent="0.35">
      <c r="A95" s="83">
        <v>5</v>
      </c>
      <c r="B95" s="84"/>
      <c r="C95" s="84"/>
      <c r="D95" s="84"/>
      <c r="E95" s="84"/>
      <c r="F95" s="84"/>
      <c r="G95" s="84"/>
      <c r="H95" s="35"/>
      <c r="I95" s="35"/>
      <c r="J95" s="83">
        <v>5</v>
      </c>
      <c r="K95" s="84"/>
      <c r="L95" s="84"/>
      <c r="M95" s="84"/>
      <c r="N95" s="84"/>
      <c r="O95" s="84"/>
      <c r="P95" s="84"/>
      <c r="Q95" s="35"/>
      <c r="R95" s="56"/>
    </row>
    <row r="96" spans="1:18" x14ac:dyDescent="0.35">
      <c r="A96" s="39" t="s">
        <v>3</v>
      </c>
      <c r="B96" s="82" t="s">
        <v>47</v>
      </c>
      <c r="C96" s="82"/>
      <c r="D96" s="82"/>
      <c r="E96" s="82"/>
      <c r="F96" s="82"/>
      <c r="G96" s="82"/>
      <c r="H96" s="35"/>
      <c r="I96" s="35"/>
      <c r="J96" s="39" t="s">
        <v>3</v>
      </c>
      <c r="K96" s="82" t="s">
        <v>47</v>
      </c>
      <c r="L96" s="82"/>
      <c r="M96" s="82"/>
      <c r="N96" s="82"/>
      <c r="O96" s="82"/>
      <c r="P96" s="82"/>
      <c r="Q96" s="35"/>
      <c r="R96" s="56"/>
    </row>
    <row r="97" spans="1:18" x14ac:dyDescent="0.35">
      <c r="A97" s="71">
        <f>PMT($G$40/12,$G$41*12,0,$C$43,1)</f>
        <v>-900.39327236667305</v>
      </c>
      <c r="B97" s="29">
        <v>2</v>
      </c>
      <c r="C97" s="29">
        <v>3</v>
      </c>
      <c r="D97" s="29">
        <v>4</v>
      </c>
      <c r="E97" s="29">
        <v>5</v>
      </c>
      <c r="F97" s="29">
        <v>6</v>
      </c>
      <c r="G97" s="29"/>
      <c r="H97" s="35"/>
      <c r="I97" s="35"/>
      <c r="J97" s="71">
        <f>PV($P$40/2,$P$41*2,0,$L$45,1)</f>
        <v>-136694.08011892511</v>
      </c>
      <c r="K97" s="29">
        <v>2</v>
      </c>
      <c r="L97" s="29">
        <v>3</v>
      </c>
      <c r="M97" s="29">
        <v>4</v>
      </c>
      <c r="N97" s="29">
        <v>5</v>
      </c>
      <c r="O97" s="29">
        <v>6</v>
      </c>
      <c r="P97" s="29"/>
      <c r="Q97" s="35"/>
      <c r="R97" s="56"/>
    </row>
    <row r="98" spans="1:18" x14ac:dyDescent="0.35">
      <c r="A98" s="72">
        <v>0.06</v>
      </c>
      <c r="B98" s="63">
        <f t="dataTable" ref="B98:F102" dt2D="1" dtr="1" r1="G41" r2="G40"/>
        <v>-1956.2492663063131</v>
      </c>
      <c r="C98" s="63">
        <v>-1264.7730075400552</v>
      </c>
      <c r="D98" s="63">
        <v>-919.65318646445849</v>
      </c>
      <c r="E98" s="63">
        <v>-713.07470295661267</v>
      </c>
      <c r="F98" s="63">
        <v>-575.76556683941305</v>
      </c>
      <c r="G98" s="63"/>
      <c r="H98" s="35"/>
      <c r="I98" s="35"/>
      <c r="J98" s="72">
        <v>0.03</v>
      </c>
      <c r="K98" s="63">
        <f t="dataTable" ref="K98:O105" dt2D="1" dtr="1" r1="P41" r2="P40" ca="1"/>
        <v>-169593.16145161042</v>
      </c>
      <c r="L98" s="63">
        <v>-164617.59465321698</v>
      </c>
      <c r="M98" s="63">
        <v>-159788.00228417775</v>
      </c>
      <c r="N98" s="63">
        <v>-155100.10170999324</v>
      </c>
      <c r="O98" s="63">
        <v>-150549.73594117138</v>
      </c>
      <c r="P98" s="63"/>
      <c r="Q98" s="35"/>
      <c r="R98" s="56"/>
    </row>
    <row r="99" spans="1:18" x14ac:dyDescent="0.35">
      <c r="A99" s="72">
        <v>7.0000000000000007E-2</v>
      </c>
      <c r="B99" s="63">
        <v>-1935.6708750527964</v>
      </c>
      <c r="C99" s="63">
        <v>-1244.9261076406929</v>
      </c>
      <c r="D99" s="63">
        <v>-900.39327236667305</v>
      </c>
      <c r="E99" s="63">
        <v>-694.34292661223867</v>
      </c>
      <c r="F99" s="63">
        <v>-557.53139048730486</v>
      </c>
      <c r="G99" s="63"/>
      <c r="H99" s="35"/>
      <c r="I99" s="35"/>
      <c r="J99" s="72">
        <v>0.04</v>
      </c>
      <c r="K99" s="63">
        <v>-166292.17668477257</v>
      </c>
      <c r="L99" s="63">
        <v>-159834.84879351457</v>
      </c>
      <c r="M99" s="63">
        <v>-153628.26681422009</v>
      </c>
      <c r="N99" s="63">
        <v>-147662.69397752796</v>
      </c>
      <c r="O99" s="63">
        <v>-141928.77160469815</v>
      </c>
      <c r="P99" s="63"/>
      <c r="Q99" s="35"/>
      <c r="R99" s="56"/>
    </row>
    <row r="100" spans="1:18" x14ac:dyDescent="0.35">
      <c r="A100" s="72">
        <v>0.08</v>
      </c>
      <c r="B100" s="63">
        <v>-1915.262820671398</v>
      </c>
      <c r="C100" s="63">
        <v>-1225.3161653028567</v>
      </c>
      <c r="D100" s="63">
        <v>-881.43654014085166</v>
      </c>
      <c r="E100" s="63">
        <v>-675.97984876226894</v>
      </c>
      <c r="F100" s="63">
        <v>-539.73049397116495</v>
      </c>
      <c r="G100" s="63"/>
      <c r="H100" s="35"/>
      <c r="I100" s="35"/>
      <c r="J100" s="72">
        <v>0.05</v>
      </c>
      <c r="K100" s="63">
        <v>-163071.11606395591</v>
      </c>
      <c r="L100" s="63">
        <v>-155213.43587289084</v>
      </c>
      <c r="M100" s="63">
        <v>-147734.38274635654</v>
      </c>
      <c r="N100" s="63">
        <v>-140615.71231063089</v>
      </c>
      <c r="O100" s="63">
        <v>-133840.05930815553</v>
      </c>
      <c r="P100" s="63"/>
      <c r="Q100" s="35"/>
      <c r="R100" s="56"/>
    </row>
    <row r="101" spans="1:18" x14ac:dyDescent="0.35">
      <c r="A101" s="72">
        <v>0.09</v>
      </c>
      <c r="B101" s="63">
        <v>-1895.0244307281932</v>
      </c>
      <c r="C101" s="63">
        <v>-1205.9420674908529</v>
      </c>
      <c r="D101" s="63">
        <v>-862.78125925231802</v>
      </c>
      <c r="E101" s="63">
        <v>-657.98288964536027</v>
      </c>
      <c r="F101" s="63">
        <v>-522.35916467850291</v>
      </c>
      <c r="G101" s="63"/>
      <c r="H101" s="35"/>
      <c r="I101" s="35"/>
      <c r="J101" s="72">
        <v>0.06</v>
      </c>
      <c r="K101" s="63">
        <v>-159927.66862482403</v>
      </c>
      <c r="L101" s="63">
        <v>-150747.1662030578</v>
      </c>
      <c r="M101" s="63">
        <v>-142093.66217650843</v>
      </c>
      <c r="N101" s="63">
        <v>-133936.90468141052</v>
      </c>
      <c r="O101" s="63">
        <v>-126248.37843473518</v>
      </c>
      <c r="P101" s="63"/>
      <c r="Q101" s="35"/>
      <c r="R101" s="56"/>
    </row>
    <row r="102" spans="1:18" x14ac:dyDescent="0.35">
      <c r="A102" s="72">
        <v>0.1</v>
      </c>
      <c r="B102" s="63">
        <v>-1874.9550250008185</v>
      </c>
      <c r="C102" s="63">
        <v>-1186.8026707688011</v>
      </c>
      <c r="D102" s="63">
        <v>-844.42562486349698</v>
      </c>
      <c r="E102" s="63">
        <v>-640.34932452569967</v>
      </c>
      <c r="F102" s="63">
        <v>-505.4134434266353</v>
      </c>
      <c r="G102" s="63"/>
      <c r="H102" s="35"/>
      <c r="I102" s="35"/>
      <c r="J102" s="72">
        <v>7.0000000000000007E-2</v>
      </c>
      <c r="K102" s="63">
        <v>-156859.60098574302</v>
      </c>
      <c r="L102" s="63">
        <v>-146430.11597539549</v>
      </c>
      <c r="M102" s="63">
        <v>-136694.08011892511</v>
      </c>
      <c r="N102" s="63">
        <v>-127605.38646775899</v>
      </c>
      <c r="O102" s="63">
        <v>-119120.99369204322</v>
      </c>
      <c r="P102" s="63"/>
      <c r="Q102" s="35"/>
      <c r="R102" s="56"/>
    </row>
    <row r="103" spans="1:18" x14ac:dyDescent="0.35">
      <c r="A103" s="72"/>
      <c r="B103" s="63"/>
      <c r="C103" s="63"/>
      <c r="D103" s="63"/>
      <c r="E103" s="63"/>
      <c r="F103" s="63"/>
      <c r="G103" s="63"/>
      <c r="H103" s="35"/>
      <c r="I103" s="35"/>
      <c r="J103" s="72">
        <v>0.08</v>
      </c>
      <c r="K103" s="63">
        <v>-153864.75438535062</v>
      </c>
      <c r="L103" s="63">
        <v>-142256.61463142623</v>
      </c>
      <c r="M103" s="63">
        <v>-131524.23690035709</v>
      </c>
      <c r="N103" s="63">
        <v>-121601.55038864374</v>
      </c>
      <c r="O103" s="63">
        <v>-112427.46892441172</v>
      </c>
      <c r="P103" s="63"/>
      <c r="Q103" s="35"/>
      <c r="R103" s="56"/>
    </row>
    <row r="104" spans="1:18" x14ac:dyDescent="0.35">
      <c r="A104" s="72"/>
      <c r="B104" s="63"/>
      <c r="C104" s="63"/>
      <c r="D104" s="63"/>
      <c r="E104" s="63"/>
      <c r="F104" s="63"/>
      <c r="G104" s="63"/>
      <c r="H104" s="35"/>
      <c r="I104" s="35"/>
      <c r="J104" s="72">
        <v>0.09</v>
      </c>
      <c r="K104" s="63">
        <v>-150941.04184677868</v>
      </c>
      <c r="L104" s="63">
        <v>-138221.23289007004</v>
      </c>
      <c r="M104" s="63">
        <v>-126573.32285439441</v>
      </c>
      <c r="N104" s="63">
        <v>-115906.9827654078</v>
      </c>
      <c r="O104" s="63">
        <v>-106139.49567583876</v>
      </c>
      <c r="P104" s="63"/>
      <c r="Q104" s="35"/>
      <c r="R104" s="56"/>
    </row>
    <row r="105" spans="1:18" x14ac:dyDescent="0.35">
      <c r="A105" s="72"/>
      <c r="B105" s="63"/>
      <c r="C105" s="63"/>
      <c r="D105" s="63"/>
      <c r="E105" s="63"/>
      <c r="F105" s="63"/>
      <c r="G105" s="63"/>
      <c r="H105" s="35"/>
      <c r="I105" s="35"/>
      <c r="J105" s="72">
        <v>0.1</v>
      </c>
      <c r="K105" s="63">
        <v>-148086.44546253874</v>
      </c>
      <c r="L105" s="63">
        <v>-134318.77139459297</v>
      </c>
      <c r="M105" s="63">
        <v>-121831.08516516369</v>
      </c>
      <c r="N105" s="63">
        <v>-110504.38563733667</v>
      </c>
      <c r="O105" s="63">
        <v>-100230.73527196072</v>
      </c>
      <c r="P105" s="63"/>
      <c r="Q105" s="35"/>
      <c r="R105" s="56"/>
    </row>
    <row r="106" spans="1:18" ht="15" thickBot="1" x14ac:dyDescent="0.4">
      <c r="A106" s="50"/>
      <c r="B106" s="51"/>
      <c r="C106" s="51"/>
      <c r="D106" s="51"/>
      <c r="E106" s="51"/>
      <c r="F106" s="51"/>
      <c r="G106" s="51"/>
      <c r="H106" s="51"/>
      <c r="I106" s="51"/>
      <c r="J106" s="50"/>
      <c r="K106" s="51"/>
      <c r="L106" s="51"/>
      <c r="M106" s="51"/>
      <c r="N106" s="51"/>
      <c r="O106" s="51"/>
      <c r="P106" s="51"/>
      <c r="Q106" s="51"/>
      <c r="R106" s="52"/>
    </row>
  </sheetData>
  <mergeCells count="28">
    <mergeCell ref="K96:P96"/>
    <mergeCell ref="K48:Q48"/>
    <mergeCell ref="J47:Q47"/>
    <mergeCell ref="K60:Q60"/>
    <mergeCell ref="J59:Q59"/>
    <mergeCell ref="J71:P71"/>
    <mergeCell ref="K72:P72"/>
    <mergeCell ref="J83:Q83"/>
    <mergeCell ref="K84:Q84"/>
    <mergeCell ref="J95:P95"/>
    <mergeCell ref="A95:G95"/>
    <mergeCell ref="B96:G96"/>
    <mergeCell ref="A59:G59"/>
    <mergeCell ref="B60:G60"/>
    <mergeCell ref="A71:G71"/>
    <mergeCell ref="B72:G72"/>
    <mergeCell ref="A1:B1"/>
    <mergeCell ref="B8:G8"/>
    <mergeCell ref="A15:B15"/>
    <mergeCell ref="J39:N39"/>
    <mergeCell ref="B84:H84"/>
    <mergeCell ref="A83:H83"/>
    <mergeCell ref="A39:E39"/>
    <mergeCell ref="H15:Q15"/>
    <mergeCell ref="A24:B24"/>
    <mergeCell ref="B32:E32"/>
    <mergeCell ref="B48:G48"/>
    <mergeCell ref="A47:G47"/>
  </mergeCells>
  <pageMargins left="0.7" right="0.7" top="0.75" bottom="0.75" header="0.3" footer="0.3"/>
  <pageSetup paperSize="9" orientation="portrait" r:id="rId1"/>
  <ignoredErrors>
    <ignoredError sqref="B44 D41:D42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E6B698C6E6CEE4CADF2239ED4E135CB" ma:contentTypeVersion="7" ma:contentTypeDescription="Создание документа." ma:contentTypeScope="" ma:versionID="85ea0aec8ad6ea8009999acb62b0eda7">
  <xsd:schema xmlns:xsd="http://www.w3.org/2001/XMLSchema" xmlns:xs="http://www.w3.org/2001/XMLSchema" xmlns:p="http://schemas.microsoft.com/office/2006/metadata/properties" xmlns:ns3="67500ad2-7467-4915-8def-781b3ecd1a11" xmlns:ns4="384180df-aabc-4a26-810d-890b725e22d9" targetNamespace="http://schemas.microsoft.com/office/2006/metadata/properties" ma:root="true" ma:fieldsID="dd04ccb4640a432d2a1bec3c550ab1ca" ns3:_="" ns4:_="">
    <xsd:import namespace="67500ad2-7467-4915-8def-781b3ecd1a11"/>
    <xsd:import namespace="384180df-aabc-4a26-810d-890b725e22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00ad2-7467-4915-8def-781b3ecd1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180df-aabc-4a26-810d-890b725e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596F95-B9BC-4E2B-9DBD-5BA5DF5B2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00ad2-7467-4915-8def-781b3ecd1a11"/>
    <ds:schemaRef ds:uri="384180df-aabc-4a26-810d-890b725e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CE5A97-957B-40BA-B17B-DADB741D0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288C0-EFB3-4FFA-BB40-3B9E42231291}">
  <ds:schemaRefs>
    <ds:schemaRef ds:uri="http://purl.org/dc/terms/"/>
    <ds:schemaRef ds:uri="384180df-aabc-4a26-810d-890b725e22d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67500ad2-7467-4915-8def-781b3ecd1a1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Упр4</vt:lpstr>
      <vt:lpstr>Упр9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Малютин Павел Александрович</cp:lastModifiedBy>
  <dcterms:created xsi:type="dcterms:W3CDTF">2015-06-05T18:19:34Z</dcterms:created>
  <dcterms:modified xsi:type="dcterms:W3CDTF">2021-11-06T13:16:58Z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0x0101007E6B698C6E6CEE4CADF2239ED4E135CB</vt:lpwstr>
  </property>
</Properties>
</file>