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oston University\05_MS1\Spring\BE700 ML\HW4\"/>
    </mc:Choice>
  </mc:AlternateContent>
  <xr:revisionPtr revIDLastSave="0" documentId="8_{9BB02617-0B5B-48C8-A201-C25D9A298A5B}" xr6:coauthVersionLast="46" xr6:coauthVersionMax="46" xr10:uidLastSave="{00000000-0000-0000-0000-000000000000}"/>
  <bookViews>
    <workbookView xWindow="-120" yWindow="-120" windowWidth="28110" windowHeight="16440"/>
  </bookViews>
  <sheets>
    <sheet name="train_titanic" sheetId="1" r:id="rId1"/>
  </sheets>
  <calcPr calcId="0"/>
</workbook>
</file>

<file path=xl/calcChain.xml><?xml version="1.0" encoding="utf-8"?>
<calcChain xmlns="http://schemas.openxmlformats.org/spreadsheetml/2006/main">
  <c r="AJ48" i="1" l="1"/>
  <c r="AJ49" i="1"/>
  <c r="AJ50" i="1"/>
  <c r="AJ51" i="1"/>
  <c r="AJ52" i="1"/>
  <c r="AJ53" i="1"/>
  <c r="AJ40" i="1"/>
  <c r="AJ41" i="1"/>
  <c r="AJ42" i="1"/>
  <c r="AJ43" i="1"/>
  <c r="AJ44" i="1"/>
  <c r="AJ45" i="1"/>
  <c r="AJ32" i="1"/>
  <c r="AJ33" i="1"/>
  <c r="AJ34" i="1"/>
  <c r="AJ35" i="1"/>
  <c r="AJ36" i="1"/>
  <c r="AJ37" i="1"/>
  <c r="AJ47" i="1"/>
  <c r="AJ39" i="1"/>
  <c r="AJ31" i="1"/>
  <c r="AJ20" i="1"/>
  <c r="AJ21" i="1"/>
  <c r="AJ22" i="1"/>
  <c r="AJ23" i="1"/>
  <c r="AJ24" i="1"/>
  <c r="AJ25" i="1"/>
  <c r="AJ19" i="1"/>
  <c r="AJ12" i="1"/>
  <c r="AJ13" i="1"/>
  <c r="AJ14" i="1"/>
  <c r="AJ15" i="1"/>
  <c r="AJ16" i="1"/>
  <c r="AJ17" i="1"/>
  <c r="AJ11" i="1"/>
  <c r="AJ4" i="1"/>
  <c r="AJ5" i="1"/>
  <c r="AJ7" i="1"/>
  <c r="AJ3" i="1"/>
  <c r="AF54" i="1"/>
  <c r="AF46" i="1"/>
  <c r="AF38" i="1"/>
  <c r="AF26" i="1"/>
  <c r="AF18" i="1"/>
  <c r="AF10" i="1"/>
  <c r="AG37" i="1"/>
  <c r="AH37" i="1" s="1"/>
  <c r="AG36" i="1"/>
  <c r="AH36" i="1" s="1"/>
  <c r="AG35" i="1"/>
  <c r="AH35" i="1" s="1"/>
  <c r="AG34" i="1"/>
  <c r="AH34" i="1" s="1"/>
  <c r="AG33" i="1"/>
  <c r="AH33" i="1" s="1"/>
  <c r="AG32" i="1"/>
  <c r="AH32" i="1" s="1"/>
  <c r="AG31" i="1"/>
  <c r="AH31" i="1" s="1"/>
  <c r="AF47" i="1"/>
  <c r="AG45" i="1"/>
  <c r="AH45" i="1" s="1"/>
  <c r="AG44" i="1"/>
  <c r="AH44" i="1" s="1"/>
  <c r="AG43" i="1"/>
  <c r="AH43" i="1" s="1"/>
  <c r="AG42" i="1"/>
  <c r="AH42" i="1" s="1"/>
  <c r="AG41" i="1"/>
  <c r="AH41" i="1" s="1"/>
  <c r="AG40" i="1"/>
  <c r="AH40" i="1" s="1"/>
  <c r="AG39" i="1"/>
  <c r="AH39" i="1" s="1"/>
  <c r="AG53" i="1"/>
  <c r="AH53" i="1" s="1"/>
  <c r="AG52" i="1"/>
  <c r="AH52" i="1" s="1"/>
  <c r="AG51" i="1"/>
  <c r="AH51" i="1" s="1"/>
  <c r="AG50" i="1"/>
  <c r="AH50" i="1" s="1"/>
  <c r="AG49" i="1"/>
  <c r="AH49" i="1" s="1"/>
  <c r="AG48" i="1"/>
  <c r="AH48" i="1" s="1"/>
  <c r="AG47" i="1"/>
  <c r="AH20" i="1"/>
  <c r="AH21" i="1"/>
  <c r="AH22" i="1"/>
  <c r="AH23" i="1"/>
  <c r="AH24" i="1"/>
  <c r="AH25" i="1"/>
  <c r="AH19" i="1"/>
  <c r="AF19" i="1"/>
  <c r="AG25" i="1"/>
  <c r="AG24" i="1"/>
  <c r="AG23" i="1"/>
  <c r="AG22" i="1"/>
  <c r="AG21" i="1"/>
  <c r="AG20" i="1"/>
  <c r="AG19" i="1"/>
  <c r="AH12" i="1"/>
  <c r="AH13" i="1"/>
  <c r="AH14" i="1"/>
  <c r="AH15" i="1"/>
  <c r="AH16" i="1"/>
  <c r="AH17" i="1"/>
  <c r="AH11" i="1"/>
  <c r="AH4" i="1"/>
  <c r="AH5" i="1"/>
  <c r="AH6" i="1"/>
  <c r="AH7" i="1"/>
  <c r="AH8" i="1"/>
  <c r="AH9" i="1"/>
  <c r="AH3" i="1"/>
  <c r="AG17" i="1"/>
  <c r="AG16" i="1"/>
  <c r="AG15" i="1"/>
  <c r="AG14" i="1"/>
  <c r="AG13" i="1"/>
  <c r="AG12" i="1"/>
  <c r="AG11" i="1"/>
  <c r="AG9" i="1"/>
  <c r="AG8" i="1"/>
  <c r="AG7" i="1"/>
  <c r="AG6" i="1"/>
  <c r="AG5" i="1"/>
  <c r="AG4" i="1"/>
  <c r="AG3" i="1"/>
  <c r="AF53" i="1"/>
  <c r="AF52" i="1"/>
  <c r="AF51" i="1"/>
  <c r="AF50" i="1"/>
  <c r="AF49" i="1"/>
  <c r="AF48" i="1"/>
  <c r="AF45" i="1"/>
  <c r="AF44" i="1"/>
  <c r="AF43" i="1"/>
  <c r="AF42" i="1"/>
  <c r="AF41" i="1"/>
  <c r="AF40" i="1"/>
  <c r="AF39" i="1"/>
  <c r="AF37" i="1"/>
  <c r="AF36" i="1"/>
  <c r="AF35" i="1"/>
  <c r="AF34" i="1"/>
  <c r="AF33" i="1"/>
  <c r="AF32" i="1"/>
  <c r="AF31" i="1"/>
  <c r="AF25" i="1"/>
  <c r="AF24" i="1"/>
  <c r="AF23" i="1"/>
  <c r="AF22" i="1"/>
  <c r="AF21" i="1"/>
  <c r="AF20" i="1"/>
  <c r="AF17" i="1"/>
  <c r="AF16" i="1"/>
  <c r="AF14" i="1"/>
  <c r="AF15" i="1"/>
  <c r="AF13" i="1"/>
  <c r="AF12" i="1"/>
  <c r="AF11" i="1"/>
  <c r="AF9" i="1"/>
  <c r="AF8" i="1"/>
  <c r="AF7" i="1"/>
  <c r="AF6" i="1"/>
  <c r="AF5" i="1"/>
  <c r="AF4" i="1"/>
  <c r="AF3" i="1"/>
  <c r="AA30" i="1"/>
  <c r="AA21" i="1"/>
  <c r="W30" i="1"/>
  <c r="W21" i="1"/>
  <c r="AA24" i="1"/>
  <c r="AA25" i="1"/>
  <c r="AA26" i="1"/>
  <c r="AA28" i="1"/>
  <c r="AA23" i="1"/>
  <c r="AA15" i="1"/>
  <c r="AA16" i="1"/>
  <c r="AA14" i="1"/>
  <c r="Y24" i="1"/>
  <c r="Y25" i="1"/>
  <c r="Y26" i="1"/>
  <c r="Y27" i="1"/>
  <c r="Y28" i="1"/>
  <c r="Y29" i="1"/>
  <c r="Y23" i="1"/>
  <c r="X29" i="1"/>
  <c r="X28" i="1"/>
  <c r="X27" i="1"/>
  <c r="X26" i="1"/>
  <c r="X25" i="1"/>
  <c r="X24" i="1"/>
  <c r="X23" i="1"/>
  <c r="Y15" i="1"/>
  <c r="Y16" i="1"/>
  <c r="Y17" i="1"/>
  <c r="Y18" i="1"/>
  <c r="Y19" i="1"/>
  <c r="Y20" i="1"/>
  <c r="Y14" i="1"/>
  <c r="X20" i="1"/>
  <c r="X19" i="1"/>
  <c r="X18" i="1"/>
  <c r="X17" i="1"/>
  <c r="X16" i="1"/>
  <c r="X15" i="1"/>
  <c r="X14" i="1"/>
  <c r="AA11" i="1"/>
  <c r="AA6" i="1"/>
  <c r="W6" i="1"/>
  <c r="W11" i="1"/>
  <c r="AA10" i="1"/>
  <c r="AA9" i="1"/>
  <c r="AA8" i="1"/>
  <c r="AA4" i="1"/>
  <c r="AA5" i="1"/>
  <c r="AA3" i="1"/>
  <c r="K23" i="1"/>
  <c r="K12" i="1"/>
  <c r="K13" i="1"/>
  <c r="K14" i="1"/>
  <c r="K16" i="1"/>
  <c r="K11" i="1"/>
  <c r="K8" i="1"/>
  <c r="K7" i="1"/>
  <c r="K4" i="1"/>
  <c r="K5" i="1"/>
  <c r="K3" i="1"/>
  <c r="W29" i="1"/>
  <c r="W28" i="1"/>
  <c r="W27" i="1"/>
  <c r="W26" i="1"/>
  <c r="W25" i="1"/>
  <c r="W24" i="1"/>
  <c r="W23" i="1"/>
  <c r="W20" i="1"/>
  <c r="W19" i="1"/>
  <c r="W18" i="1"/>
  <c r="W17" i="1"/>
  <c r="W16" i="1"/>
  <c r="W15" i="1"/>
  <c r="W14" i="1"/>
  <c r="Y9" i="1"/>
  <c r="Y10" i="1"/>
  <c r="Y8" i="1"/>
  <c r="Y5" i="1"/>
  <c r="Y4" i="1"/>
  <c r="Y3" i="1"/>
  <c r="X10" i="1"/>
  <c r="X9" i="1"/>
  <c r="X8" i="1"/>
  <c r="X5" i="1"/>
  <c r="X4" i="1"/>
  <c r="X3" i="1"/>
  <c r="W10" i="1"/>
  <c r="W9" i="1"/>
  <c r="W8" i="1"/>
  <c r="W5" i="1"/>
  <c r="W4" i="1"/>
  <c r="W3" i="1"/>
  <c r="R3" i="1"/>
  <c r="R4" i="1"/>
  <c r="R5" i="1"/>
  <c r="R6" i="1"/>
  <c r="R7" i="1"/>
  <c r="R8" i="1"/>
  <c r="R9" i="1"/>
  <c r="Q9" i="1"/>
  <c r="Q8" i="1"/>
  <c r="Q7" i="1"/>
  <c r="Q6" i="1"/>
  <c r="Q5" i="1"/>
  <c r="Q4" i="1"/>
  <c r="Q3" i="1"/>
  <c r="R17" i="1"/>
  <c r="R16" i="1"/>
  <c r="R15" i="1"/>
  <c r="R14" i="1"/>
  <c r="R13" i="1"/>
  <c r="R12" i="1"/>
  <c r="R11" i="1"/>
  <c r="Q17" i="1"/>
  <c r="Q16" i="1"/>
  <c r="Q15" i="1"/>
  <c r="Q14" i="1"/>
  <c r="Q13" i="1"/>
  <c r="Q12" i="1"/>
  <c r="Q11" i="1"/>
  <c r="R25" i="1"/>
  <c r="R24" i="1"/>
  <c r="R23" i="1"/>
  <c r="R22" i="1"/>
  <c r="R21" i="1"/>
  <c r="R19" i="1"/>
  <c r="R20" i="1"/>
  <c r="Q25" i="1"/>
  <c r="Q24" i="1"/>
  <c r="Q23" i="1"/>
  <c r="Q22" i="1"/>
  <c r="Q21" i="1"/>
  <c r="Q20" i="1"/>
  <c r="Q19" i="1"/>
  <c r="P41" i="1"/>
  <c r="P40" i="1"/>
  <c r="P39" i="1"/>
  <c r="P38" i="1"/>
  <c r="P37" i="1"/>
  <c r="P36" i="1"/>
  <c r="P35" i="1"/>
  <c r="P33" i="1"/>
  <c r="P32" i="1"/>
  <c r="P31" i="1"/>
  <c r="P30" i="1"/>
  <c r="P28" i="1"/>
  <c r="P27" i="1"/>
  <c r="P29" i="1"/>
  <c r="P25" i="1"/>
  <c r="P24" i="1"/>
  <c r="P23" i="1"/>
  <c r="P21" i="1"/>
  <c r="P19" i="1"/>
  <c r="P20" i="1"/>
  <c r="P17" i="1"/>
  <c r="P16" i="1"/>
  <c r="P15" i="1"/>
  <c r="P14" i="1"/>
  <c r="P13" i="1"/>
  <c r="P12" i="1"/>
  <c r="P11" i="1"/>
  <c r="P22" i="1"/>
  <c r="P9" i="1"/>
  <c r="P8" i="1"/>
  <c r="P7" i="1"/>
  <c r="P6" i="1"/>
  <c r="P5" i="1"/>
  <c r="P4" i="1"/>
  <c r="P3" i="1"/>
  <c r="I23" i="1"/>
  <c r="H23" i="1"/>
  <c r="I17" i="1"/>
  <c r="I16" i="1"/>
  <c r="I15" i="1"/>
  <c r="I14" i="1"/>
  <c r="I13" i="1"/>
  <c r="I12" i="1"/>
  <c r="I11" i="1"/>
  <c r="H14" i="1"/>
  <c r="H17" i="1"/>
  <c r="H16" i="1"/>
  <c r="H15" i="1"/>
  <c r="H13" i="1"/>
  <c r="H12" i="1"/>
  <c r="H11" i="1"/>
  <c r="G17" i="1"/>
  <c r="G16" i="1"/>
  <c r="G15" i="1"/>
  <c r="G14" i="1"/>
  <c r="G13" i="1"/>
  <c r="G12" i="1"/>
  <c r="G11" i="1"/>
  <c r="I8" i="1"/>
  <c r="I7" i="1"/>
  <c r="H8" i="1"/>
  <c r="H7" i="1"/>
  <c r="G8" i="1"/>
  <c r="G7" i="1"/>
  <c r="I5" i="1"/>
  <c r="I4" i="1"/>
  <c r="H5" i="1"/>
  <c r="H4" i="1"/>
  <c r="I3" i="1"/>
  <c r="H3" i="1"/>
  <c r="G5" i="1"/>
  <c r="G4" i="1"/>
  <c r="G3" i="1"/>
  <c r="AH47" i="1" l="1"/>
  <c r="K6" i="1"/>
  <c r="K28" i="1" s="1"/>
  <c r="K9" i="1" l="1"/>
  <c r="K29" i="1" s="1"/>
  <c r="K18" i="1"/>
  <c r="K30" i="1" s="1"/>
</calcChain>
</file>

<file path=xl/sharedStrings.xml><?xml version="1.0" encoding="utf-8"?>
<sst xmlns="http://schemas.openxmlformats.org/spreadsheetml/2006/main" count="948" uniqueCount="36">
  <si>
    <t>Survived</t>
  </si>
  <si>
    <t>Pclass</t>
  </si>
  <si>
    <t>Sex</t>
  </si>
  <si>
    <t>Parch</t>
  </si>
  <si>
    <t>male</t>
  </si>
  <si>
    <t>female</t>
  </si>
  <si>
    <t>Pclass 1</t>
  </si>
  <si>
    <t>Pclass 2</t>
  </si>
  <si>
    <t>Pclass 3</t>
  </si>
  <si>
    <t>survived</t>
  </si>
  <si>
    <t>dead</t>
  </si>
  <si>
    <t>first Q</t>
  </si>
  <si>
    <t>Sex M</t>
  </si>
  <si>
    <t>Sex F</t>
  </si>
  <si>
    <t>count</t>
  </si>
  <si>
    <t>parch</t>
  </si>
  <si>
    <t>totals</t>
  </si>
  <si>
    <t>entropies</t>
  </si>
  <si>
    <t>H ref</t>
  </si>
  <si>
    <t>avg</t>
  </si>
  <si>
    <t>decisions</t>
  </si>
  <si>
    <t>second Q</t>
  </si>
  <si>
    <t>pclass1</t>
  </si>
  <si>
    <t>pr</t>
  </si>
  <si>
    <t>pclass2</t>
  </si>
  <si>
    <t>pclass3</t>
  </si>
  <si>
    <t>M</t>
  </si>
  <si>
    <t>F</t>
  </si>
  <si>
    <t>Second Q</t>
  </si>
  <si>
    <t>M + Class</t>
  </si>
  <si>
    <t>F+class</t>
  </si>
  <si>
    <t>M+parch</t>
  </si>
  <si>
    <t>F+parch</t>
  </si>
  <si>
    <t>Third Q</t>
  </si>
  <si>
    <t>M+Class+parch</t>
  </si>
  <si>
    <t>F+Class+parch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</si>
</sst>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  <xf numFmtId="0" fontId="0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92"/>
  <sheetViews>
    <sheetView tabSelected="1" topLeftCell="M10" workbookViewId="0">
      <selection activeCell="AJ10" sqref="AJ10"/>
    </sheetView>
  </sheetViews>
  <sheetFormatPr defaultRowHeight="15" x14ac:dyDescent="0.25"/>
  <cols>
    <col min="1" max="1" width="8.7109375" bestFit="1" customWidth="1"/>
    <col min="2" max="2" width="6.28515625" bestFit="1" customWidth="1"/>
    <col min="3" max="3" width="7.28515625" bestFit="1" customWidth="1"/>
    <col min="4" max="4" width="5.85546875" bestFit="1" customWidth="1"/>
    <col min="5" max="5" width="5.85546875" customWidth="1"/>
    <col min="30" max="30" width="1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G1" t="s">
        <v>11</v>
      </c>
      <c r="P1" t="s">
        <v>21</v>
      </c>
      <c r="U1" t="s">
        <v>28</v>
      </c>
      <c r="AD1" t="s">
        <v>33</v>
      </c>
    </row>
    <row r="2" spans="1:36" x14ac:dyDescent="0.25">
      <c r="A2">
        <v>0</v>
      </c>
      <c r="B2">
        <v>3</v>
      </c>
      <c r="C2" t="s">
        <v>4</v>
      </c>
      <c r="D2">
        <v>0</v>
      </c>
      <c r="F2" s="1"/>
      <c r="G2" s="2" t="s">
        <v>14</v>
      </c>
      <c r="H2" s="2" t="s">
        <v>9</v>
      </c>
      <c r="I2" s="2" t="s">
        <v>10</v>
      </c>
      <c r="K2" s="2" t="s">
        <v>17</v>
      </c>
      <c r="O2" t="s">
        <v>23</v>
      </c>
      <c r="P2" s="2" t="s">
        <v>14</v>
      </c>
      <c r="Q2" s="2" t="s">
        <v>9</v>
      </c>
      <c r="R2" s="2" t="s">
        <v>10</v>
      </c>
      <c r="W2" s="2" t="s">
        <v>14</v>
      </c>
      <c r="X2" s="2" t="s">
        <v>9</v>
      </c>
      <c r="Y2" s="2" t="s">
        <v>10</v>
      </c>
      <c r="AD2" t="s">
        <v>34</v>
      </c>
      <c r="AF2" s="2" t="s">
        <v>14</v>
      </c>
      <c r="AG2" s="2" t="s">
        <v>9</v>
      </c>
      <c r="AH2" s="2" t="s">
        <v>10</v>
      </c>
    </row>
    <row r="3" spans="1:36" x14ac:dyDescent="0.25">
      <c r="A3">
        <v>1</v>
      </c>
      <c r="B3">
        <v>1</v>
      </c>
      <c r="C3" t="s">
        <v>5</v>
      </c>
      <c r="D3">
        <v>0</v>
      </c>
      <c r="F3" s="4" t="s">
        <v>6</v>
      </c>
      <c r="G3" s="4">
        <f>COUNTIF(B$2:B$892, 1)</f>
        <v>216</v>
      </c>
      <c r="H3" s="4">
        <f>COUNTIFS(B$2:B$892, 1, A$2:A$892,1)</f>
        <v>136</v>
      </c>
      <c r="I3" s="4">
        <f>COUNTIFS(B$2:B$892, 1, A$2:A$892,0)</f>
        <v>80</v>
      </c>
      <c r="J3" s="4"/>
      <c r="K3" s="4">
        <f>-H3/G3*LOG(H3/G3,2)-I3/G3*LOG(I3/G3,2)</f>
        <v>0.9509560484549725</v>
      </c>
      <c r="N3" t="s">
        <v>22</v>
      </c>
      <c r="O3">
        <v>0</v>
      </c>
      <c r="P3">
        <f>COUNTIFS($B$2:$B$892,1, $D$2:$D$892,0)</f>
        <v>163</v>
      </c>
      <c r="Q3" s="3">
        <f>COUNTIFS($D$2:$D$892,0,$A$2:$A$892,1,$B$2:$B$892,1)</f>
        <v>99</v>
      </c>
      <c r="R3" s="3">
        <f>COUNTIFS($D$2:$D$892,0,$A$2:$A$892,1,$B$2:$B$892,1)</f>
        <v>99</v>
      </c>
      <c r="U3" t="s">
        <v>29</v>
      </c>
      <c r="V3" t="s">
        <v>22</v>
      </c>
      <c r="W3">
        <f>COUNTIFS($C$2:$C$892, "male",$B$2:$B$892, 1)</f>
        <v>122</v>
      </c>
      <c r="X3">
        <f>COUNTIFS($C$2:$C$892, "male",$B$2:$B$892, 1,$A$2:$A$892,1)</f>
        <v>45</v>
      </c>
      <c r="Y3">
        <f>COUNTIFS($C$2:$C$892, "male",$B$2:$B$892, 1,$A$2:$A$892,0)</f>
        <v>77</v>
      </c>
      <c r="AA3" s="4">
        <f>-X3/W3*LOG(X3/W3,2)-Y3/W3*LOG(Y3/W3,2)</f>
        <v>0.94978690339614236</v>
      </c>
      <c r="AD3" t="s">
        <v>22</v>
      </c>
      <c r="AE3">
        <v>0</v>
      </c>
      <c r="AF3">
        <f>COUNTIFS($C$2:$C$892,"male", $D$2:$D$892,0, $B$2:$B$892, 1)</f>
        <v>99</v>
      </c>
      <c r="AG3">
        <f>COUNTIFS($C$2:$C$892, "male",$B$2:$B$892, 1,$D$2:$D$892,0,$A$2:$A$892,1)</f>
        <v>36</v>
      </c>
      <c r="AH3">
        <f>AF3-AG3</f>
        <v>63</v>
      </c>
      <c r="AJ3" s="4">
        <f>-AG3/AF3*LOG(AG3/AF3,2)-AH3/AF3*LOG(AH3/AF3,2)</f>
        <v>0.94566030460064021</v>
      </c>
    </row>
    <row r="4" spans="1:36" x14ac:dyDescent="0.25">
      <c r="A4">
        <v>1</v>
      </c>
      <c r="B4">
        <v>3</v>
      </c>
      <c r="C4" t="s">
        <v>5</v>
      </c>
      <c r="D4">
        <v>0</v>
      </c>
      <c r="F4" s="4" t="s">
        <v>7</v>
      </c>
      <c r="G4" s="4">
        <f>COUNTIF(B$2:B$892, 2)</f>
        <v>184</v>
      </c>
      <c r="H4" s="4">
        <f>COUNTIFS(B$2:B$892, 2, A$2:A$892,1)</f>
        <v>87</v>
      </c>
      <c r="I4" s="4">
        <f>COUNTIFS(B$2:B$892, 2, A$2:A$892,0)</f>
        <v>97</v>
      </c>
      <c r="J4" s="4"/>
      <c r="K4" s="4">
        <f t="shared" ref="K4:K5" si="0">-H4/G4*LOG(H4/G4,2)-I4/G4*LOG(I4/G4,2)</f>
        <v>0.99786831567119361</v>
      </c>
      <c r="O4">
        <v>1</v>
      </c>
      <c r="P4">
        <f>COUNTIFS($B$2:$B$892,1, $D$2:$D$892,1)</f>
        <v>31</v>
      </c>
      <c r="Q4" s="3">
        <f>COUNTIFS($D$2:$D$892,1,$A$2:$A$892,1,$B$2:$B$892,1)</f>
        <v>21</v>
      </c>
      <c r="R4" s="3">
        <f>COUNTIFS($D$2:$D$892,1,$A$2:$A$892,1,$B$2:$B$892,1)</f>
        <v>21</v>
      </c>
      <c r="V4" t="s">
        <v>24</v>
      </c>
      <c r="W4">
        <f>COUNTIFS($C$2:$C$892, "male",$B$2:$B$892, 2)</f>
        <v>108</v>
      </c>
      <c r="X4">
        <f>COUNTIFS($C$2:$C$892, "male",$B$2:$B$892, 2,$A$2:$A$892,1)</f>
        <v>17</v>
      </c>
      <c r="Y4">
        <f>COUNTIFS($C$2:$C$892, "male",$B$2:$B$892, 2,$A$2:$A$892,0)</f>
        <v>91</v>
      </c>
      <c r="AA4" s="4">
        <f t="shared" ref="AA4:AA5" si="1">-X4/W4*LOG(X4/W4,2)-Y4/W4*LOG(Y4/W4,2)</f>
        <v>0.62807101550293964</v>
      </c>
      <c r="AE4">
        <v>1</v>
      </c>
      <c r="AF4">
        <f>COUNTIFS($C$2:$C$892,"male", $D$2:$D$892,1, $B$2:$B$892, 1)</f>
        <v>14</v>
      </c>
      <c r="AG4">
        <f>COUNTIFS($C$2:$C$892, "male",$B$2:$B$892, 1,$D$2:$D$892,1,$A$2:$A$892,1)</f>
        <v>4</v>
      </c>
      <c r="AH4">
        <f t="shared" ref="AH4:AH9" si="2">AF4-AG4</f>
        <v>10</v>
      </c>
      <c r="AJ4" s="4">
        <f t="shared" ref="AJ4:AJ8" si="3">-AG4/AF4*LOG(AG4/AF4,2)-AH4/AF4*LOG(AH4/AF4,2)</f>
        <v>0.863120568566631</v>
      </c>
    </row>
    <row r="5" spans="1:36" x14ac:dyDescent="0.25">
      <c r="A5">
        <v>1</v>
      </c>
      <c r="B5">
        <v>1</v>
      </c>
      <c r="C5" t="s">
        <v>5</v>
      </c>
      <c r="D5">
        <v>0</v>
      </c>
      <c r="F5" s="4" t="s">
        <v>8</v>
      </c>
      <c r="G5" s="4">
        <f>COUNTIF(B$2:B$892, 3)</f>
        <v>491</v>
      </c>
      <c r="H5" s="4">
        <f>COUNTIFS(B$2:B$892, 3, A$2:A$892,1)</f>
        <v>119</v>
      </c>
      <c r="I5" s="4">
        <f>COUNTIFS(B$2:B$892, 3, A$2:A$892,0)</f>
        <v>372</v>
      </c>
      <c r="J5" s="4"/>
      <c r="K5" s="4">
        <f t="shared" si="0"/>
        <v>0.79894705226615348</v>
      </c>
      <c r="O5">
        <v>2</v>
      </c>
      <c r="P5">
        <f>COUNTIFS($B$2:$B$892,1, $D$2:$D$892,2)</f>
        <v>21</v>
      </c>
      <c r="Q5" s="3">
        <f>COUNTIFS($D$2:$D$892, 2, $A$2:$A$892,1, $B$2:$B$892, 1)</f>
        <v>16</v>
      </c>
      <c r="R5" s="3">
        <f>COUNTIFS($D$2:$D$892, 2, $A$2:$A$892,1, $B$2:$B$892, 1)</f>
        <v>16</v>
      </c>
      <c r="V5" t="s">
        <v>25</v>
      </c>
      <c r="W5">
        <f>COUNTIFS($C$2:$C$892, "male",$B$2:$B$892, 3)</f>
        <v>347</v>
      </c>
      <c r="X5">
        <f>COUNTIFS($C$2:$C$892, "male",$B$2:$B$892, 3,$A$2:$A$892,1)</f>
        <v>47</v>
      </c>
      <c r="Y5">
        <f>COUNTIFS($C$2:$C$892, "male",$B$2:$B$892, 3,$A$2:$A$892,0)</f>
        <v>300</v>
      </c>
      <c r="AA5" s="4">
        <f t="shared" si="1"/>
        <v>0.5721887310289433</v>
      </c>
      <c r="AE5">
        <v>2</v>
      </c>
      <c r="AF5">
        <f>COUNTIFS($C$2:$C$892,"male", $D$2:$D$892,2, $B$2:$B$892, 1)</f>
        <v>8</v>
      </c>
      <c r="AG5">
        <f>COUNTIFS($C$2:$C$892, "male",$B$2:$B$892, 1,$D$2:$D$892,2,$A$2:$A$892,1)</f>
        <v>5</v>
      </c>
      <c r="AH5">
        <f t="shared" si="2"/>
        <v>3</v>
      </c>
      <c r="AJ5" s="4">
        <f t="shared" si="3"/>
        <v>0.95443400292496494</v>
      </c>
    </row>
    <row r="6" spans="1:36" x14ac:dyDescent="0.25">
      <c r="A6">
        <v>0</v>
      </c>
      <c r="B6">
        <v>3</v>
      </c>
      <c r="C6" t="s">
        <v>4</v>
      </c>
      <c r="D6">
        <v>0</v>
      </c>
      <c r="F6" t="s">
        <v>19</v>
      </c>
      <c r="K6">
        <f>G3/G23*K3+G4/G23*K4+G5/G23*K5</f>
        <v>0.87589381077629491</v>
      </c>
      <c r="O6">
        <v>3</v>
      </c>
      <c r="P6">
        <f>COUNTIFS($B$2:$B$892,1, $D$2:$D$892,3)</f>
        <v>0</v>
      </c>
      <c r="Q6" s="3">
        <f>COUNTIFS($D$2:$D$892, 3, $A$2:$A$892,1, $B$2:$B$892, 1)</f>
        <v>0</v>
      </c>
      <c r="R6" s="3">
        <f>COUNTIFS($D$2:$D$892, 3, $A$2:$A$892,1, $B$2:$B$892, 1)</f>
        <v>0</v>
      </c>
      <c r="W6">
        <f>SUM(W3:W5)</f>
        <v>577</v>
      </c>
      <c r="AA6">
        <f>W3/W6*AA3+W4/W6*AA4+W5/W6*AA5</f>
        <v>0.66248728172563287</v>
      </c>
      <c r="AE6">
        <v>3</v>
      </c>
      <c r="AF6">
        <f>COUNTIFS($C$2:$C$892,"male", $D$2:$D$892,3, $B$2:$B$892, 1)</f>
        <v>0</v>
      </c>
      <c r="AG6">
        <f>COUNTIFS($C$2:$C$892, "male",$B$2:$B$892, 1,$D$2:$D$892,3,$A$2:$A$892,1)</f>
        <v>0</v>
      </c>
      <c r="AH6">
        <f t="shared" si="2"/>
        <v>0</v>
      </c>
      <c r="AJ6" s="4">
        <v>0</v>
      </c>
    </row>
    <row r="7" spans="1:36" x14ac:dyDescent="0.25">
      <c r="A7">
        <v>0</v>
      </c>
      <c r="B7">
        <v>3</v>
      </c>
      <c r="C7" t="s">
        <v>4</v>
      </c>
      <c r="D7">
        <v>0</v>
      </c>
      <c r="F7" s="3" t="s">
        <v>12</v>
      </c>
      <c r="G7" s="3">
        <f>COUNTIF(C$2:C$892, "male")</f>
        <v>577</v>
      </c>
      <c r="H7" s="3">
        <f>COUNTIFS(C$2:C$892, "male", A$2:A$892,1)</f>
        <v>109</v>
      </c>
      <c r="I7" s="3">
        <f>COUNTIFS(C$2:C$892, "male", A$2:A$892,0)</f>
        <v>468</v>
      </c>
      <c r="J7" s="3"/>
      <c r="K7" s="3">
        <f>-H7/G7*LOG(H7/G7,2)-I7/G7*LOG(I7/G7,2)</f>
        <v>0.69918178912084072</v>
      </c>
      <c r="O7" s="5">
        <v>4</v>
      </c>
      <c r="P7" s="5">
        <f>COUNTIFS($B$2:$B$892,1, $D$2:$D$892,4)</f>
        <v>1</v>
      </c>
      <c r="Q7" s="6">
        <f>COUNTIFS($D$2:$D$892, 4, $A$2:$A$892,1, $B$2:$B$892, 1)</f>
        <v>0</v>
      </c>
      <c r="R7" s="6">
        <f>COUNTIFS($D$2:$D$892, 4, $A$2:$A$892,1, $B$2:$B$892, 1)</f>
        <v>0</v>
      </c>
      <c r="AE7">
        <v>4</v>
      </c>
      <c r="AF7">
        <f>COUNTIFS($C$2:$C$892,"male", $D$2:$D$892,4, $B$2:$B$892, 1)</f>
        <v>1</v>
      </c>
      <c r="AG7">
        <f>COUNTIFS($C$2:$C$892, "male",$B$2:$B$892, 1,$D$2:$D$892,4,$A$2:$A$892,1)</f>
        <v>0</v>
      </c>
      <c r="AH7">
        <f t="shared" si="2"/>
        <v>1</v>
      </c>
      <c r="AJ7" s="4" t="e">
        <f t="shared" si="3"/>
        <v>#NUM!</v>
      </c>
    </row>
    <row r="8" spans="1:36" x14ac:dyDescent="0.25">
      <c r="A8">
        <v>0</v>
      </c>
      <c r="B8">
        <v>1</v>
      </c>
      <c r="C8" t="s">
        <v>4</v>
      </c>
      <c r="D8">
        <v>0</v>
      </c>
      <c r="F8" s="3" t="s">
        <v>13</v>
      </c>
      <c r="G8" s="3">
        <f>COUNTIF(C$2:C$892, "female")</f>
        <v>314</v>
      </c>
      <c r="H8" s="3">
        <f>COUNTIFS(C$2:C$892, "female", A$2:A$892,1)</f>
        <v>233</v>
      </c>
      <c r="I8" s="3">
        <f>COUNTIFS(C$2:C$892, "female", A$2:A$892,0)</f>
        <v>81</v>
      </c>
      <c r="J8" s="3"/>
      <c r="K8" s="3">
        <f>-H8/G8*LOG(H8/G8,2)-I8/G8*LOG(I8/G8,2)</f>
        <v>0.82365507392951909</v>
      </c>
      <c r="O8">
        <v>5</v>
      </c>
      <c r="P8">
        <f>COUNTIFS($B$2:$B$892,1, $D$2:$D$892,5)</f>
        <v>0</v>
      </c>
      <c r="Q8" s="3">
        <f>COUNTIFS($D$2:$D$892, 5, $A$2:$A$892,1, $B$2:$B$892, 1)</f>
        <v>0</v>
      </c>
      <c r="R8" s="3">
        <f>COUNTIFS($D$2:$D$892, 5, $A$2:$A$892,1, $B$2:$B$892, 1)</f>
        <v>0</v>
      </c>
      <c r="U8" t="s">
        <v>30</v>
      </c>
      <c r="V8" t="s">
        <v>22</v>
      </c>
      <c r="W8">
        <f>COUNTIFS($C$2:$C$892, "female",$B$2:$B$892, 1)</f>
        <v>94</v>
      </c>
      <c r="X8">
        <f>COUNTIFS($C$2:$C$892, "female",$B$2:$B$892, 1,$A$2:$A$892,1)</f>
        <v>91</v>
      </c>
      <c r="Y8">
        <f>W8-X8</f>
        <v>3</v>
      </c>
      <c r="AA8" s="4">
        <f>-X8/W8*LOG(X8/W8,2)-Y8/W8*LOG(Y8/W8,2)</f>
        <v>0.20390587550482003</v>
      </c>
      <c r="AE8">
        <v>5</v>
      </c>
      <c r="AF8">
        <f>COUNTIFS($C$2:$C$892,"male", $D$2:$D$892,5, $B$2:$B$892, 1)</f>
        <v>0</v>
      </c>
      <c r="AG8">
        <f>COUNTIFS($C$2:$C$892, "male",$B$2:$B$892, 1,$D$2:$D$892,5,$A$2:$A$892,1)</f>
        <v>0</v>
      </c>
      <c r="AH8">
        <f t="shared" si="2"/>
        <v>0</v>
      </c>
      <c r="AJ8" s="4">
        <v>0</v>
      </c>
    </row>
    <row r="9" spans="1:36" x14ac:dyDescent="0.25">
      <c r="A9">
        <v>0</v>
      </c>
      <c r="B9">
        <v>3</v>
      </c>
      <c r="C9" t="s">
        <v>4</v>
      </c>
      <c r="D9">
        <v>1</v>
      </c>
      <c r="F9" s="3" t="s">
        <v>19</v>
      </c>
      <c r="G9" s="3"/>
      <c r="H9" s="3"/>
      <c r="I9" s="3"/>
      <c r="J9" s="3"/>
      <c r="K9" s="3">
        <f>G7/G23*K7+G8/G23*K8</f>
        <v>0.74221478199169744</v>
      </c>
      <c r="O9" s="5">
        <v>6</v>
      </c>
      <c r="P9" s="5">
        <f>COUNTIFS($B$2:$B$892,1, $D$2:$D$892,6)</f>
        <v>0</v>
      </c>
      <c r="Q9" s="6">
        <f>COUNTIFS($D$2:$D$892, 6, $A$2:$A$892,1, $B$2:$B$892, 1)</f>
        <v>0</v>
      </c>
      <c r="R9" s="6">
        <f>COUNTIFS($D$2:$D$892, 6, $A$2:$A$892,1, $B$2:$B$892, 1)</f>
        <v>0</v>
      </c>
      <c r="V9" t="s">
        <v>24</v>
      </c>
      <c r="W9">
        <f>COUNTIFS($C$2:$C$892, "female",$B$2:$B$892, 2)</f>
        <v>76</v>
      </c>
      <c r="X9">
        <f>COUNTIFS($C$2:$C$892, "female",$B$2:$B$892, 2,$A$2:$A$892,1)</f>
        <v>70</v>
      </c>
      <c r="Y9">
        <f t="shared" ref="Y9:Y10" si="4">W9-X9</f>
        <v>6</v>
      </c>
      <c r="AA9" s="4">
        <f t="shared" ref="AA9:AA10" si="5">-X9/W9*LOG(X9/W9,2)-Y9/W9*LOG(Y9/W9,2)</f>
        <v>0.39845927409523568</v>
      </c>
      <c r="AE9">
        <v>6</v>
      </c>
      <c r="AF9">
        <f>COUNTIFS($C$2:$C$892,"male", $D$2:$D$892,6, $B$2:$B$892, 1)</f>
        <v>0</v>
      </c>
      <c r="AG9">
        <f>COUNTIFS($C$2:$C$892, "male",$B$2:$B$892, 1,$D$2:$D$892,6,$A$2:$A$892,1)</f>
        <v>0</v>
      </c>
      <c r="AH9">
        <f t="shared" si="2"/>
        <v>0</v>
      </c>
      <c r="AJ9" s="4">
        <v>0</v>
      </c>
    </row>
    <row r="10" spans="1:36" x14ac:dyDescent="0.25">
      <c r="A10">
        <v>1</v>
      </c>
      <c r="B10">
        <v>3</v>
      </c>
      <c r="C10" t="s">
        <v>5</v>
      </c>
      <c r="D10">
        <v>2</v>
      </c>
      <c r="F10" s="4" t="s">
        <v>15</v>
      </c>
      <c r="G10" s="4"/>
      <c r="H10" s="4"/>
      <c r="I10" s="4"/>
      <c r="J10" s="4"/>
      <c r="K10" s="4"/>
      <c r="V10" t="s">
        <v>25</v>
      </c>
      <c r="W10">
        <f>COUNTIFS($C$2:$C$892, "female",$B$2:$B$892, 3)</f>
        <v>144</v>
      </c>
      <c r="X10">
        <f>COUNTIFS($C$2:$C$892, "female",$B$2:$B$892, 3,$A$2:$A$892,1)</f>
        <v>72</v>
      </c>
      <c r="Y10">
        <f t="shared" si="4"/>
        <v>72</v>
      </c>
      <c r="AA10" s="4">
        <f t="shared" si="5"/>
        <v>1</v>
      </c>
      <c r="AF10">
        <f>SUM(AF3:AF9)</f>
        <v>122</v>
      </c>
    </row>
    <row r="11" spans="1:36" x14ac:dyDescent="0.25">
      <c r="A11">
        <v>1</v>
      </c>
      <c r="B11">
        <v>2</v>
      </c>
      <c r="C11" t="s">
        <v>5</v>
      </c>
      <c r="D11">
        <v>0</v>
      </c>
      <c r="F11" s="4">
        <v>0</v>
      </c>
      <c r="G11" s="4">
        <f>COUNTIF(D$2:D$892, 0)</f>
        <v>678</v>
      </c>
      <c r="H11" s="4">
        <f>COUNTIFS(D$2:D$892, 0, A$2:A$892,1)</f>
        <v>233</v>
      </c>
      <c r="I11" s="4">
        <f>COUNTIFS(D$2:D$892, 0, A$2:A$892,0)</f>
        <v>445</v>
      </c>
      <c r="J11" s="4"/>
      <c r="K11" s="4">
        <f>-H11/G11*LOG(H11/G11,2)-I11/G11*LOG(I11/G11,2)</f>
        <v>0.92827604911072381</v>
      </c>
      <c r="N11" t="s">
        <v>24</v>
      </c>
      <c r="O11">
        <v>0</v>
      </c>
      <c r="P11">
        <f>COUNTIFS($B$2:$B$892,2, $D$2:$D$892,0)</f>
        <v>134</v>
      </c>
      <c r="Q11" s="3">
        <f>COUNTIFS($D$2:$D$892, 0, $A$2:$A$892,1, $B$2:$B$892, 2)</f>
        <v>48</v>
      </c>
      <c r="R11" s="3">
        <f>COUNTIFS($D$2:$D$892, 0, $A$2:$A$892,0, $B$2:$B$892, 2)</f>
        <v>86</v>
      </c>
      <c r="W11">
        <f>SUM(W8:W10)</f>
        <v>314</v>
      </c>
      <c r="AA11">
        <f>W8/W11*AA8+W9/W11*AA9+W10/W11*AA10</f>
        <v>0.61608298448627707</v>
      </c>
      <c r="AD11" t="s">
        <v>24</v>
      </c>
      <c r="AE11">
        <v>0</v>
      </c>
      <c r="AF11">
        <f>COUNTIFS($C$2:$C$892,"male", $D$2:$D$892,0, $B$2:$B$892, 2)</f>
        <v>89</v>
      </c>
      <c r="AG11">
        <f>COUNTIFS($C$2:$C$892, "male",$B$2:$B$892, 2,$D$2:$D$892,0,$A$2:$A$892,1)</f>
        <v>8</v>
      </c>
      <c r="AH11">
        <f>AF11-AG11</f>
        <v>81</v>
      </c>
      <c r="AJ11" s="4">
        <f>-AG11/AF11*LOG(AG11/AF11,2)-AH11/AF11*LOG(AH11/AF11,2)</f>
        <v>0.43609466429612131</v>
      </c>
    </row>
    <row r="12" spans="1:36" x14ac:dyDescent="0.25">
      <c r="A12">
        <v>1</v>
      </c>
      <c r="B12">
        <v>3</v>
      </c>
      <c r="C12" t="s">
        <v>5</v>
      </c>
      <c r="D12">
        <v>1</v>
      </c>
      <c r="F12" s="4">
        <v>1</v>
      </c>
      <c r="G12" s="4">
        <f>COUNTIF(D$2:D$892, 1)</f>
        <v>118</v>
      </c>
      <c r="H12" s="4">
        <f>COUNTIFS(D$2:D$892, 1, A$2:A$892,1)</f>
        <v>65</v>
      </c>
      <c r="I12" s="4">
        <f>COUNTIFS(D$2:D$892, 1, A$2:A$892,0)</f>
        <v>53</v>
      </c>
      <c r="J12" s="4"/>
      <c r="K12" s="4">
        <f t="shared" ref="K12:K17" si="6">-H12/G12*LOG(H12/G12,2)-I12/G12*LOG(I12/G12,2)</f>
        <v>0.9925270159830355</v>
      </c>
      <c r="O12">
        <v>1</v>
      </c>
      <c r="P12">
        <f>COUNTIFS($B$2:$B$892,2, $D$2:$D$892,1)</f>
        <v>32</v>
      </c>
      <c r="Q12" s="3">
        <f>COUNTIFS($D$2:$D$892, 1, $A$2:$A$892,1, $B$2:$B$892, 2)</f>
        <v>24</v>
      </c>
      <c r="R12" s="3">
        <f>COUNTIFS($D$2:$D$892, 1, $A$2:$A$892,0, $B$2:$B$892, 2)</f>
        <v>8</v>
      </c>
      <c r="AE12">
        <v>1</v>
      </c>
      <c r="AF12">
        <f>COUNTIFS($C$2:$C$892,"male", $D$2:$D$892,1, $B$2:$B$892, 2)</f>
        <v>14</v>
      </c>
      <c r="AG12">
        <f>COUNTIFS($C$2:$C$892, "male",$B$2:$B$892, 2,$D$2:$D$892,1,$A$2:$A$892,1)</f>
        <v>7</v>
      </c>
      <c r="AH12">
        <f t="shared" ref="AH12:AH17" si="7">AF12-AG12</f>
        <v>7</v>
      </c>
      <c r="AJ12" s="4">
        <f t="shared" ref="AJ12:AJ17" si="8">-AG12/AF12*LOG(AG12/AF12,2)-AH12/AF12*LOG(AH12/AF12,2)</f>
        <v>1</v>
      </c>
    </row>
    <row r="13" spans="1:36" x14ac:dyDescent="0.25">
      <c r="A13">
        <v>1</v>
      </c>
      <c r="B13">
        <v>1</v>
      </c>
      <c r="C13" t="s">
        <v>5</v>
      </c>
      <c r="D13">
        <v>0</v>
      </c>
      <c r="F13" s="4">
        <v>2</v>
      </c>
      <c r="G13" s="4">
        <f>COUNTIF(D$2:D$892, 2)</f>
        <v>80</v>
      </c>
      <c r="H13" s="4">
        <f>COUNTIFS(D$2:D$892, 2, A$2:A$892,1)</f>
        <v>40</v>
      </c>
      <c r="I13" s="4">
        <f>COUNTIFS(D$2:D$892, 2, A$2:A$892,0)</f>
        <v>40</v>
      </c>
      <c r="J13" s="4"/>
      <c r="K13" s="4">
        <f t="shared" si="6"/>
        <v>1</v>
      </c>
      <c r="O13">
        <v>2</v>
      </c>
      <c r="P13">
        <f>COUNTIFS($B$2:$B$892,2, $D$2:$D$892,2)</f>
        <v>16</v>
      </c>
      <c r="Q13" s="3">
        <f>COUNTIFS($D$2:$D$892, 2, $A$2:$A$892,1, $B$2:$B$892, 2)</f>
        <v>13</v>
      </c>
      <c r="R13" s="3">
        <f>COUNTIFS($D$2:$D$892, 2, $A$2:$A$892,0, $B$2:$B$892, 2)</f>
        <v>3</v>
      </c>
      <c r="AE13">
        <v>2</v>
      </c>
      <c r="AF13">
        <f>COUNTIFS($C$2:$C$892,"male", $D$2:$D$892,2, $B$2:$B$892, 2)</f>
        <v>5</v>
      </c>
      <c r="AG13">
        <f>COUNTIFS($C$2:$C$892, "male",$B$2:$B$892, 2,$D$2:$D$892,2,$A$2:$A$892,1)</f>
        <v>2</v>
      </c>
      <c r="AH13">
        <f t="shared" si="7"/>
        <v>3</v>
      </c>
      <c r="AJ13" s="4">
        <f t="shared" si="8"/>
        <v>0.97095059445466858</v>
      </c>
    </row>
    <row r="14" spans="1:36" x14ac:dyDescent="0.25">
      <c r="A14">
        <v>0</v>
      </c>
      <c r="B14">
        <v>3</v>
      </c>
      <c r="C14" t="s">
        <v>4</v>
      </c>
      <c r="D14">
        <v>0</v>
      </c>
      <c r="F14" s="4">
        <v>3</v>
      </c>
      <c r="G14" s="4">
        <f>COUNTIF(D$2:D$892, 3)</f>
        <v>5</v>
      </c>
      <c r="H14" s="4">
        <f>COUNTIFS(D$2:D$892, 3, A$2:A$892,1)</f>
        <v>3</v>
      </c>
      <c r="I14" s="4">
        <f>COUNTIFS(D$2:D$892, 3, A$2:A$892,0)</f>
        <v>2</v>
      </c>
      <c r="J14" s="4"/>
      <c r="K14" s="4">
        <f t="shared" si="6"/>
        <v>0.97095059445466858</v>
      </c>
      <c r="O14">
        <v>3</v>
      </c>
      <c r="P14">
        <f>COUNTIFS($B$2:$B$892,2, $D$2:$D$892,3)</f>
        <v>2</v>
      </c>
      <c r="Q14" s="3">
        <f>COUNTIFS($D$2:$D$892, 3, $A$2:$A$892,1, $B$2:$B$892, 2)</f>
        <v>2</v>
      </c>
      <c r="R14" s="3">
        <f>COUNTIFS($D$2:$D$892, 3, $A$2:$A$892,0, $B$2:$B$892, 2)</f>
        <v>0</v>
      </c>
      <c r="U14" t="s">
        <v>31</v>
      </c>
      <c r="V14">
        <v>0</v>
      </c>
      <c r="W14">
        <f>COUNTIFS($C$2:$C$892,"male", $D$2:$D$892,0)</f>
        <v>484</v>
      </c>
      <c r="X14">
        <f>COUNTIFS($C$2:$C$892,"male", $D$2:$D$892,0,$A$2:$A$892,1)</f>
        <v>80</v>
      </c>
      <c r="Y14">
        <f>W14-X14</f>
        <v>404</v>
      </c>
      <c r="AA14" s="4">
        <f>-X14/W14*LOG(X14/W14,2)-Y14/W14*LOG(Y14/W14,2)</f>
        <v>0.64681429797146617</v>
      </c>
      <c r="AE14">
        <v>3</v>
      </c>
      <c r="AF14">
        <f>COUNTIFS($C$2:$C$892,"male", $D$2:$D$892,3, $B$2:$B$892, 2)</f>
        <v>0</v>
      </c>
      <c r="AG14">
        <f>COUNTIFS($C$2:$C$892, "male",$B$2:$B$892, 2,$D$2:$D$892,3,$A$2:$A$892,1)</f>
        <v>0</v>
      </c>
      <c r="AH14">
        <f t="shared" si="7"/>
        <v>0</v>
      </c>
      <c r="AJ14" s="4" t="e">
        <f t="shared" si="8"/>
        <v>#DIV/0!</v>
      </c>
    </row>
    <row r="15" spans="1:36" x14ac:dyDescent="0.25">
      <c r="A15">
        <v>0</v>
      </c>
      <c r="B15">
        <v>3</v>
      </c>
      <c r="C15" t="s">
        <v>4</v>
      </c>
      <c r="D15">
        <v>5</v>
      </c>
      <c r="F15" s="4">
        <v>4</v>
      </c>
      <c r="G15" s="4">
        <f>COUNTIF(D$2:D$892, 4)</f>
        <v>4</v>
      </c>
      <c r="H15" s="4">
        <f>COUNTIFS(D$2:D$892, 4, A$2:A$892,1)</f>
        <v>0</v>
      </c>
      <c r="I15" s="4">
        <f>COUNTIFS(D$2:D$892, 4, A$2:A$892,0)</f>
        <v>4</v>
      </c>
      <c r="J15" s="4"/>
      <c r="K15" s="4">
        <v>0</v>
      </c>
      <c r="O15" s="5">
        <v>4</v>
      </c>
      <c r="P15" s="5">
        <f>COUNTIFS($B$2:$B$892,2, $D$2:$D$892,4)</f>
        <v>0</v>
      </c>
      <c r="Q15" s="6">
        <f>COUNTIFS($D$2:$D$892, 4, $A$2:$A$892,1, $B$2:$B$892, 2)</f>
        <v>0</v>
      </c>
      <c r="R15" s="6">
        <f>COUNTIFS($D$2:$D$892, 4, $A$2:$A$892,0, $B$2:$B$892, 2)</f>
        <v>0</v>
      </c>
      <c r="V15">
        <v>1</v>
      </c>
      <c r="W15">
        <f>COUNTIFS($C$2:$C$892,"male", $D$2:$D$892,1)</f>
        <v>58</v>
      </c>
      <c r="X15">
        <f>COUNTIFS($C$2:$C$892,"male", $D$2:$D$892,1,$A$2:$A$892,1)</f>
        <v>19</v>
      </c>
      <c r="Y15">
        <f t="shared" ref="Y15:Y20" si="9">W15-X15</f>
        <v>39</v>
      </c>
      <c r="AA15" s="4">
        <f t="shared" ref="AA15:AA20" si="10">-X15/W15*LOG(X15/W15,2)-Y15/W15*LOG(Y15/W15,2)</f>
        <v>0.91244117976454087</v>
      </c>
      <c r="AE15">
        <v>4</v>
      </c>
      <c r="AF15">
        <f>COUNTIFS($C$2:$C$892,"male", $D$2:$D$892,4, $B$2:$B$892, 2)</f>
        <v>0</v>
      </c>
      <c r="AG15">
        <f>COUNTIFS($C$2:$C$892, "male",$B$2:$B$892, 2,$D$2:$D$892,4,$A$2:$A$892,1)</f>
        <v>0</v>
      </c>
      <c r="AH15">
        <f t="shared" si="7"/>
        <v>0</v>
      </c>
      <c r="AJ15" s="4" t="e">
        <f t="shared" si="8"/>
        <v>#DIV/0!</v>
      </c>
    </row>
    <row r="16" spans="1:36" x14ac:dyDescent="0.25">
      <c r="A16">
        <v>0</v>
      </c>
      <c r="B16">
        <v>3</v>
      </c>
      <c r="C16" t="s">
        <v>5</v>
      </c>
      <c r="D16">
        <v>0</v>
      </c>
      <c r="F16" s="4">
        <v>5</v>
      </c>
      <c r="G16" s="4">
        <f>COUNTIF(D$2:D$892, 5)</f>
        <v>5</v>
      </c>
      <c r="H16" s="4">
        <f>COUNTIFS(D$2:D$892, 5, A$2:A$892,1)</f>
        <v>1</v>
      </c>
      <c r="I16" s="4">
        <f>COUNTIFS(D$2:D$892, 5, A$2:A$892,0)</f>
        <v>4</v>
      </c>
      <c r="J16" s="4"/>
      <c r="K16" s="4">
        <f t="shared" si="6"/>
        <v>0.72192809488736231</v>
      </c>
      <c r="O16">
        <v>5</v>
      </c>
      <c r="P16">
        <f>COUNTIFS($B$2:$B$892,2, $D$2:$D$892,5)</f>
        <v>0</v>
      </c>
      <c r="Q16" s="3">
        <f>COUNTIFS($D$2:$D$892, 5, $A$2:$A$892,1, $B$2:$B$892, 2)</f>
        <v>0</v>
      </c>
      <c r="R16" s="3">
        <f>COUNTIFS($D$2:$D$892, 5, $A$2:$A$892,0, $B$2:$B$892, 2)</f>
        <v>0</v>
      </c>
      <c r="V16">
        <v>2</v>
      </c>
      <c r="W16">
        <f>COUNTIFS($C$2:$C$892,"male", $D$2:$D$892,2)</f>
        <v>31</v>
      </c>
      <c r="X16">
        <f>COUNTIFS($C$2:$C$892,"male", $D$2:$D$892,2,$A$2:$A$892,1)</f>
        <v>10</v>
      </c>
      <c r="Y16">
        <f t="shared" si="9"/>
        <v>21</v>
      </c>
      <c r="AA16" s="4">
        <f t="shared" si="10"/>
        <v>0.90716576757308198</v>
      </c>
      <c r="AE16">
        <v>5</v>
      </c>
      <c r="AF16">
        <f>COUNTIFS($C$2:$C$892,"male", $D$2:$D$892,5, $B$2:$B$892, 2)</f>
        <v>0</v>
      </c>
      <c r="AG16">
        <f>COUNTIFS($C$2:$C$892, "male",$B$2:$B$892, 2,$D$2:$D$892,5,$A$2:$A$892,1)</f>
        <v>0</v>
      </c>
      <c r="AH16">
        <f t="shared" si="7"/>
        <v>0</v>
      </c>
      <c r="AJ16" s="4" t="e">
        <f t="shared" si="8"/>
        <v>#DIV/0!</v>
      </c>
    </row>
    <row r="17" spans="1:36" x14ac:dyDescent="0.25">
      <c r="A17">
        <v>1</v>
      </c>
      <c r="B17">
        <v>2</v>
      </c>
      <c r="C17" t="s">
        <v>5</v>
      </c>
      <c r="D17">
        <v>0</v>
      </c>
      <c r="F17" s="4">
        <v>6</v>
      </c>
      <c r="G17" s="4">
        <f>COUNTIF(D$2:D$892, 6)</f>
        <v>1</v>
      </c>
      <c r="H17" s="4">
        <f>COUNTIFS(D$2:D$892, 6, A$2:A$892,1)</f>
        <v>0</v>
      </c>
      <c r="I17" s="4">
        <f>COUNTIFS(D$2:D$892, 6, A$2:A$892,0)</f>
        <v>1</v>
      </c>
      <c r="J17" s="4"/>
      <c r="K17" s="4">
        <v>0</v>
      </c>
      <c r="O17" s="5">
        <v>6</v>
      </c>
      <c r="P17" s="5">
        <f>COUNTIFS($B$2:$B$892,2, $D$2:$D$892,6)</f>
        <v>0</v>
      </c>
      <c r="Q17" s="6">
        <f>COUNTIFS($D$2:$D$892, 6, $A$2:$A$892,1, $B$2:$B$892, 2)</f>
        <v>0</v>
      </c>
      <c r="R17" s="6">
        <f>COUNTIFS($D$2:$D$892, 6, $A$2:$A$892,0, $B$2:$B$892, 2)</f>
        <v>0</v>
      </c>
      <c r="V17">
        <v>3</v>
      </c>
      <c r="W17">
        <f>COUNTIFS($C$2:$C$892,"male", $D$2:$D$892,3)</f>
        <v>1</v>
      </c>
      <c r="X17">
        <f>COUNTIFS($C$2:$C$892,"male", $D$2:$D$892,3,$A$2:$A$892,1)</f>
        <v>0</v>
      </c>
      <c r="Y17">
        <f t="shared" si="9"/>
        <v>1</v>
      </c>
      <c r="AA17" s="4">
        <v>0</v>
      </c>
      <c r="AE17">
        <v>6</v>
      </c>
      <c r="AF17">
        <f>COUNTIFS($C$2:$C$892,"male", $D$2:$D$892,6, $B$2:$B$892, 2)</f>
        <v>0</v>
      </c>
      <c r="AG17">
        <f>COUNTIFS($C$2:$C$892, "male",$B$2:$B$892, 2,$D$2:$D$892,6,$A$2:$A$892,1)</f>
        <v>0</v>
      </c>
      <c r="AH17">
        <f t="shared" si="7"/>
        <v>0</v>
      </c>
      <c r="AJ17" s="4" t="e">
        <f t="shared" si="8"/>
        <v>#DIV/0!</v>
      </c>
    </row>
    <row r="18" spans="1:36" x14ac:dyDescent="0.25">
      <c r="A18">
        <v>0</v>
      </c>
      <c r="B18">
        <v>3</v>
      </c>
      <c r="C18" t="s">
        <v>4</v>
      </c>
      <c r="D18">
        <v>1</v>
      </c>
      <c r="F18" t="s">
        <v>19</v>
      </c>
      <c r="K18">
        <f>G11/G23*K11+G12/G23*K12+G13/G23*K13+G14/G23*K14+G15/G23*K15+G16/G23*K16+G17/G23*K17</f>
        <v>0.93604679667015589</v>
      </c>
      <c r="V18">
        <v>4</v>
      </c>
      <c r="W18">
        <f>COUNTIFS($C$2:$C$892,"male", $D$2:$D$892,4)</f>
        <v>2</v>
      </c>
      <c r="X18">
        <f>COUNTIFS($C$2:$C$892,"male", $D$2:$D$892,4,$A$2:$A$892,1)</f>
        <v>0</v>
      </c>
      <c r="Y18">
        <f t="shared" si="9"/>
        <v>2</v>
      </c>
      <c r="AA18" s="4">
        <v>0</v>
      </c>
      <c r="AF18">
        <f>SUM(AF11:AF17)</f>
        <v>108</v>
      </c>
    </row>
    <row r="19" spans="1:36" x14ac:dyDescent="0.25">
      <c r="A19">
        <v>1</v>
      </c>
      <c r="B19">
        <v>2</v>
      </c>
      <c r="C19" t="s">
        <v>4</v>
      </c>
      <c r="D19">
        <v>0</v>
      </c>
      <c r="N19" t="s">
        <v>25</v>
      </c>
      <c r="O19">
        <v>0</v>
      </c>
      <c r="P19">
        <f>COUNTIFS($B$2:$B$892,3, $D$2:$D$892,0)</f>
        <v>381</v>
      </c>
      <c r="Q19" s="3">
        <f>COUNTIFS($D$2:$D$892, 0, $A$2:$A$892,1, $B$2:$B$892, 3)</f>
        <v>86</v>
      </c>
      <c r="R19" s="3">
        <f>COUNTIFS($D$2:$D$892, 0, $A$2:$A$892,0, $B$2:$B$892, 3)</f>
        <v>295</v>
      </c>
      <c r="V19">
        <v>5</v>
      </c>
      <c r="W19">
        <f>COUNTIFS($C$2:$C$892,"male", $D$2:$D$892,5)</f>
        <v>1</v>
      </c>
      <c r="X19">
        <f>COUNTIFS($C$2:$C$892,"male", $D$2:$D$892,5,$A$2:$A$892,1)</f>
        <v>0</v>
      </c>
      <c r="Y19">
        <f t="shared" si="9"/>
        <v>1</v>
      </c>
      <c r="AA19" s="4">
        <v>0</v>
      </c>
      <c r="AD19" t="s">
        <v>25</v>
      </c>
      <c r="AE19">
        <v>0</v>
      </c>
      <c r="AF19">
        <f>COUNTIFS($C$2:$C$892,"male", $D$2:$D$892,0, $B$2:$B$892, 3)</f>
        <v>296</v>
      </c>
      <c r="AG19">
        <f>COUNTIFS($C$2:$C$892, "male",$B$2:$B$892, 3,$D$2:$D$892,0,$A$2:$A$892,1)</f>
        <v>36</v>
      </c>
      <c r="AH19">
        <f>AF19-AG19</f>
        <v>260</v>
      </c>
      <c r="AJ19" s="4">
        <f>-AG19/AF19*LOG(AG19/AF19,2)-AH19/AF19*LOG(AH19/AF19,2)</f>
        <v>0.53400427292853958</v>
      </c>
    </row>
    <row r="20" spans="1:36" x14ac:dyDescent="0.25">
      <c r="A20">
        <v>0</v>
      </c>
      <c r="B20">
        <v>3</v>
      </c>
      <c r="C20" t="s">
        <v>5</v>
      </c>
      <c r="D20">
        <v>0</v>
      </c>
      <c r="O20">
        <v>1</v>
      </c>
      <c r="P20">
        <f>COUNTIFS($B$2:$B$892,3, $D$2:$D$892,1)</f>
        <v>55</v>
      </c>
      <c r="Q20" s="3">
        <f>COUNTIFS($D$2:$D$892, 1, $A$2:$A$892,1, $B$2:$B$892, 3)</f>
        <v>20</v>
      </c>
      <c r="R20" s="3">
        <f>COUNTIFS($D$2:$D$892, 1, $A$2:$A$892,0, $B$2:$B$892, 3)</f>
        <v>35</v>
      </c>
      <c r="V20">
        <v>6</v>
      </c>
      <c r="W20">
        <f>COUNTIFS($C$2:$C$892,"male", $D$2:$D$892,6)</f>
        <v>0</v>
      </c>
      <c r="X20">
        <f>COUNTIFS($C$2:$C$892,"male", $D$2:$D$892,6,$A$2:$A$892,1)</f>
        <v>0</v>
      </c>
      <c r="Y20">
        <f t="shared" si="9"/>
        <v>0</v>
      </c>
      <c r="AA20" s="4">
        <v>0</v>
      </c>
      <c r="AE20">
        <v>1</v>
      </c>
      <c r="AF20">
        <f>COUNTIFS($C$2:$C$892,"male", $D$2:$D$892,1, $B$2:$B$892, 3)</f>
        <v>30</v>
      </c>
      <c r="AG20">
        <f>COUNTIFS($C$2:$C$892, "male",$B$2:$B$892, 3,$D$2:$D$892,1,$A$2:$A$892,1)</f>
        <v>8</v>
      </c>
      <c r="AH20">
        <f t="shared" ref="AH20:AH25" si="11">AF20-AG20</f>
        <v>22</v>
      </c>
      <c r="AJ20" s="4">
        <f t="shared" ref="AJ20:AJ25" si="12">-AG20/AF20*LOG(AG20/AF20,2)-AH20/AF20*LOG(AH20/AF20,2)</f>
        <v>0.83664074194116733</v>
      </c>
    </row>
    <row r="21" spans="1:36" x14ac:dyDescent="0.25">
      <c r="A21">
        <v>1</v>
      </c>
      <c r="B21">
        <v>3</v>
      </c>
      <c r="C21" t="s">
        <v>5</v>
      </c>
      <c r="D21">
        <v>0</v>
      </c>
      <c r="O21">
        <v>2</v>
      </c>
      <c r="P21">
        <f>COUNTIFS($B$2:$B$892,3, $D$2:$D$892,2)</f>
        <v>43</v>
      </c>
      <c r="Q21" s="3">
        <f>COUNTIFS($D$2:$D$892, 2, $A$2:$A$892,1, $B$2:$B$892, 3)</f>
        <v>11</v>
      </c>
      <c r="R21" s="3">
        <f>COUNTIFS($D$2:$D$892, 2, $A$2:$A$892,0, $B$2:$B$892, 3)</f>
        <v>32</v>
      </c>
      <c r="W21">
        <f>SUM(W14:W20)</f>
        <v>577</v>
      </c>
      <c r="AA21">
        <f>W14/W21*AA14+W15/W21*AA15+W16/W21*AA16</f>
        <v>0.68301879972148793</v>
      </c>
      <c r="AE21">
        <v>2</v>
      </c>
      <c r="AF21">
        <f>COUNTIFS($C$2:$C$892,"male", $D$2:$D$892,2, $B$2:$B$892, 3)</f>
        <v>18</v>
      </c>
      <c r="AG21">
        <f>COUNTIFS($C$2:$C$892, "male",$B$2:$B$892, 3,$D$2:$D$892,2,$A$2:$A$892,1)</f>
        <v>3</v>
      </c>
      <c r="AH21">
        <f t="shared" si="11"/>
        <v>15</v>
      </c>
      <c r="AJ21" s="4">
        <f t="shared" si="12"/>
        <v>0.65002242164835411</v>
      </c>
    </row>
    <row r="22" spans="1:36" x14ac:dyDescent="0.25">
      <c r="A22">
        <v>0</v>
      </c>
      <c r="B22">
        <v>2</v>
      </c>
      <c r="C22" t="s">
        <v>4</v>
      </c>
      <c r="D22">
        <v>0</v>
      </c>
      <c r="F22" t="s">
        <v>16</v>
      </c>
      <c r="K22" t="s">
        <v>18</v>
      </c>
      <c r="O22">
        <v>3</v>
      </c>
      <c r="P22">
        <f>COUNTIFS($B$2:$B$892,1, $D$2:$D$892,3)</f>
        <v>0</v>
      </c>
      <c r="Q22" s="3">
        <f>COUNTIFS($D$2:$D$892, 3, $A$2:$A$892,1, $B$2:$B$892, 3)</f>
        <v>1</v>
      </c>
      <c r="R22" s="3">
        <f>COUNTIFS($D$2:$D$892, 3, $A$2:$A$892,0, $B$2:$B$892, 3)</f>
        <v>2</v>
      </c>
      <c r="AE22">
        <v>3</v>
      </c>
      <c r="AF22">
        <f>COUNTIFS($C$2:$C$892,"male", $D$2:$D$892,3, $B$2:$B$892, 3)</f>
        <v>1</v>
      </c>
      <c r="AG22">
        <f>COUNTIFS($C$2:$C$892, "male",$B$2:$B$892, 3,$D$2:$D$892,3,$A$2:$A$892,1)</f>
        <v>0</v>
      </c>
      <c r="AH22">
        <f t="shared" si="11"/>
        <v>1</v>
      </c>
      <c r="AJ22" s="4" t="e">
        <f t="shared" si="12"/>
        <v>#NUM!</v>
      </c>
    </row>
    <row r="23" spans="1:36" x14ac:dyDescent="0.25">
      <c r="A23">
        <v>1</v>
      </c>
      <c r="B23">
        <v>2</v>
      </c>
      <c r="C23" t="s">
        <v>4</v>
      </c>
      <c r="D23">
        <v>0</v>
      </c>
      <c r="G23">
        <v>892</v>
      </c>
      <c r="H23">
        <f>COUNTIF(A2:A892, 1)</f>
        <v>342</v>
      </c>
      <c r="I23">
        <f>COUNTIF(A2:A892,0)</f>
        <v>549</v>
      </c>
      <c r="K23">
        <f>-H23/G23*LOG(H23/G23,2)-I23/G23*LOG(I23/G23,2)</f>
        <v>0.96124733926475381</v>
      </c>
      <c r="O23" s="5">
        <v>4</v>
      </c>
      <c r="P23" s="5">
        <f>COUNTIFS($B$2:$B$892,3, $D$2:$D$892,4)</f>
        <v>3</v>
      </c>
      <c r="Q23" s="6">
        <f>COUNTIFS($D$2:$D$892, 4, $A$2:$A$892,1, $B$2:$B$892, 3)</f>
        <v>0</v>
      </c>
      <c r="R23" s="6">
        <f>COUNTIFS($D$2:$D$892, 4, $A$2:$A$892,0, $B$2:$B$892, 3)</f>
        <v>3</v>
      </c>
      <c r="U23" t="s">
        <v>32</v>
      </c>
      <c r="V23">
        <v>0</v>
      </c>
      <c r="W23">
        <f>COUNTIFS($C$2:$C$892,"female", $D$2:$D$892,0)</f>
        <v>194</v>
      </c>
      <c r="X23">
        <f>COUNTIFS($C$2:$C$892,"female", $D$2:$D$892,0,$A$2:$A$892,1)</f>
        <v>153</v>
      </c>
      <c r="Y23">
        <f>W23-X23</f>
        <v>41</v>
      </c>
      <c r="AA23" s="4">
        <f>-X23/W23*LOG(X23/W23,2)-Y23/W23*LOG(Y23/W23,2)</f>
        <v>0.7440366972318847</v>
      </c>
      <c r="AE23">
        <v>4</v>
      </c>
      <c r="AF23">
        <f>COUNTIFS($C$2:$C$892,"male", $D$2:$D$892,4, $B$2:$B$892, 3)</f>
        <v>1</v>
      </c>
      <c r="AG23">
        <f>COUNTIFS($C$2:$C$892, "male",$B$2:$B$892, 3,$D$2:$D$892,4,$A$2:$A$892,1)</f>
        <v>0</v>
      </c>
      <c r="AH23">
        <f t="shared" si="11"/>
        <v>1</v>
      </c>
      <c r="AJ23" s="4" t="e">
        <f t="shared" si="12"/>
        <v>#NUM!</v>
      </c>
    </row>
    <row r="24" spans="1:36" x14ac:dyDescent="0.25">
      <c r="A24">
        <v>1</v>
      </c>
      <c r="B24">
        <v>3</v>
      </c>
      <c r="C24" t="s">
        <v>5</v>
      </c>
      <c r="D24">
        <v>0</v>
      </c>
      <c r="O24">
        <v>5</v>
      </c>
      <c r="P24">
        <f>COUNTIFS($B$2:$B$892,3, $D$2:$D$892,5)</f>
        <v>5</v>
      </c>
      <c r="Q24" s="3">
        <f>COUNTIFS($D$2:$D$892, 5, $A$2:$A$892,1, $B$2:$B$892, 3)</f>
        <v>1</v>
      </c>
      <c r="R24" s="3">
        <f>COUNTIFS($D$2:$D$892, 5, $A$2:$A$892,0, $B$2:$B$892, 3)</f>
        <v>4</v>
      </c>
      <c r="V24">
        <v>1</v>
      </c>
      <c r="W24">
        <f>COUNTIFS($C$2:$C$892,"female", $D$2:$D$892,1)</f>
        <v>60</v>
      </c>
      <c r="X24">
        <f>COUNTIFS($C$2:$C$892,"female", $D$2:$D$892,1,$A$2:$A$892,1)</f>
        <v>46</v>
      </c>
      <c r="Y24">
        <f t="shared" ref="Y24:Y29" si="13">W24-X24</f>
        <v>14</v>
      </c>
      <c r="AA24" s="4">
        <f t="shared" ref="AA24:AA29" si="14">-X24/W24*LOG(X24/W24,2)-Y24/W24*LOG(Y24/W24,2)</f>
        <v>0.78377694748470095</v>
      </c>
      <c r="AE24">
        <v>5</v>
      </c>
      <c r="AF24">
        <f>COUNTIFS($C$2:$C$892,"male", $D$2:$D$892,5, $B$2:$B$892, 3)</f>
        <v>1</v>
      </c>
      <c r="AG24">
        <f>COUNTIFS($C$2:$C$892, "male",$B$2:$B$892, 3,$D$2:$D$892,5,$A$2:$A$892,1)</f>
        <v>0</v>
      </c>
      <c r="AH24">
        <f t="shared" si="11"/>
        <v>1</v>
      </c>
      <c r="AJ24" s="4" t="e">
        <f t="shared" si="12"/>
        <v>#NUM!</v>
      </c>
    </row>
    <row r="25" spans="1:36" x14ac:dyDescent="0.25">
      <c r="A25">
        <v>1</v>
      </c>
      <c r="B25">
        <v>1</v>
      </c>
      <c r="C25" t="s">
        <v>4</v>
      </c>
      <c r="D25">
        <v>0</v>
      </c>
      <c r="O25" s="5">
        <v>6</v>
      </c>
      <c r="P25" s="5">
        <f>COUNTIFS($B$2:$B$892,3, $D$2:$D$892,6)</f>
        <v>1</v>
      </c>
      <c r="Q25" s="6">
        <f>COUNTIFS($D$2:$D$892, 6, $A$2:$A$892,1, $B$2:$B$892, 3)</f>
        <v>0</v>
      </c>
      <c r="R25" s="6">
        <f>COUNTIFS($D$2:$D$892, 6, $A$2:$A$892,0, $B$2:$B$892, 3)</f>
        <v>1</v>
      </c>
      <c r="V25">
        <v>2</v>
      </c>
      <c r="W25">
        <f>COUNTIFS($C$2:$C$892,"female", $D$2:$D$892,2)</f>
        <v>49</v>
      </c>
      <c r="X25">
        <f>COUNTIFS($C$2:$C$892,"female", $D$2:$D$892,2,$A$2:$A$892,1)</f>
        <v>30</v>
      </c>
      <c r="Y25">
        <f t="shared" si="13"/>
        <v>19</v>
      </c>
      <c r="AA25" s="4">
        <f t="shared" si="14"/>
        <v>0.9633355456726842</v>
      </c>
      <c r="AE25">
        <v>6</v>
      </c>
      <c r="AF25">
        <f>COUNTIFS($C$2:$C$892,"male", $D$2:$D$892,6, $B$2:$B$892, 3)</f>
        <v>0</v>
      </c>
      <c r="AG25">
        <f>COUNTIFS($C$2:$C$892, "male",$B$2:$B$892, 3,$D$2:$D$892,6,$A$2:$A$892,1)</f>
        <v>0</v>
      </c>
      <c r="AH25">
        <f t="shared" si="11"/>
        <v>0</v>
      </c>
      <c r="AJ25" s="4" t="e">
        <f t="shared" si="12"/>
        <v>#DIV/0!</v>
      </c>
    </row>
    <row r="26" spans="1:36" x14ac:dyDescent="0.25">
      <c r="A26">
        <v>0</v>
      </c>
      <c r="B26">
        <v>3</v>
      </c>
      <c r="C26" t="s">
        <v>5</v>
      </c>
      <c r="D26">
        <v>1</v>
      </c>
      <c r="V26">
        <v>3</v>
      </c>
      <c r="W26">
        <f>COUNTIFS($C$2:$C$892,"female", $D$2:$D$892,3)</f>
        <v>4</v>
      </c>
      <c r="X26">
        <f>COUNTIFS($C$2:$C$892,"female", $D$2:$D$892,3,$A$2:$A$892,1)</f>
        <v>3</v>
      </c>
      <c r="Y26">
        <f t="shared" si="13"/>
        <v>1</v>
      </c>
      <c r="AA26" s="4">
        <f t="shared" si="14"/>
        <v>0.81127812445913283</v>
      </c>
      <c r="AF26">
        <f>SUM(AF19:AF25)</f>
        <v>347</v>
      </c>
    </row>
    <row r="27" spans="1:36" x14ac:dyDescent="0.25">
      <c r="A27">
        <v>1</v>
      </c>
      <c r="B27">
        <v>3</v>
      </c>
      <c r="C27" t="s">
        <v>5</v>
      </c>
      <c r="D27">
        <v>5</v>
      </c>
      <c r="K27" t="s">
        <v>20</v>
      </c>
      <c r="N27" t="s">
        <v>26</v>
      </c>
      <c r="O27">
        <v>0</v>
      </c>
      <c r="P27">
        <f>COUNTIFS($C$2:$C$892,"male", $D$2:$D$892,0)</f>
        <v>484</v>
      </c>
      <c r="V27">
        <v>4</v>
      </c>
      <c r="W27">
        <f>COUNTIFS($C$2:$C$892,"female", $D$2:$D$892,4)</f>
        <v>2</v>
      </c>
      <c r="X27">
        <f>COUNTIFS($C$2:$C$892,"female", $D$2:$D$892,4,$A$2:$A$892,1)</f>
        <v>0</v>
      </c>
      <c r="Y27">
        <f t="shared" si="13"/>
        <v>2</v>
      </c>
      <c r="AA27" s="4">
        <v>0</v>
      </c>
    </row>
    <row r="28" spans="1:36" x14ac:dyDescent="0.25">
      <c r="A28">
        <v>0</v>
      </c>
      <c r="B28">
        <v>3</v>
      </c>
      <c r="C28" t="s">
        <v>4</v>
      </c>
      <c r="D28">
        <v>0</v>
      </c>
      <c r="K28">
        <f>K23-K6</f>
        <v>8.5353528488458896E-2</v>
      </c>
      <c r="O28">
        <v>1</v>
      </c>
      <c r="P28">
        <f>COUNTIFS($C$2:$C$892,"male", $D$2:$D$892,1)</f>
        <v>58</v>
      </c>
      <c r="V28">
        <v>5</v>
      </c>
      <c r="W28">
        <f>COUNTIFS($C$2:$C$892,"female", $D$2:$D$892,5)</f>
        <v>4</v>
      </c>
      <c r="X28">
        <f>COUNTIFS($C$2:$C$892,"female", $D$2:$D$892,5,$A$2:$A$892,1)</f>
        <v>1</v>
      </c>
      <c r="Y28">
        <f t="shared" si="13"/>
        <v>3</v>
      </c>
      <c r="AA28" s="4">
        <f t="shared" si="14"/>
        <v>0.81127812445913283</v>
      </c>
    </row>
    <row r="29" spans="1:36" x14ac:dyDescent="0.25">
      <c r="A29">
        <v>0</v>
      </c>
      <c r="B29">
        <v>1</v>
      </c>
      <c r="C29" t="s">
        <v>4</v>
      </c>
      <c r="D29">
        <v>2</v>
      </c>
      <c r="K29">
        <f>K23-K9</f>
        <v>0.21903255727305637</v>
      </c>
      <c r="O29">
        <v>2</v>
      </c>
      <c r="P29">
        <f>COUNTIFS($C$2:$C$892,"male", $D$2:$D$892,2)</f>
        <v>31</v>
      </c>
      <c r="V29">
        <v>6</v>
      </c>
      <c r="W29">
        <f>COUNTIFS($C$2:$C$892,"female", $D$2:$D$892,6)</f>
        <v>1</v>
      </c>
      <c r="X29">
        <f>COUNTIFS($C$2:$C$892,"female", $D$2:$D$892,6,$A$2:$A$892,1)</f>
        <v>0</v>
      </c>
      <c r="Y29">
        <f t="shared" si="13"/>
        <v>1</v>
      </c>
      <c r="AA29" s="4">
        <v>0</v>
      </c>
    </row>
    <row r="30" spans="1:36" x14ac:dyDescent="0.25">
      <c r="A30">
        <v>1</v>
      </c>
      <c r="B30">
        <v>3</v>
      </c>
      <c r="C30" t="s">
        <v>5</v>
      </c>
      <c r="D30">
        <v>0</v>
      </c>
      <c r="K30">
        <f>K23-K18</f>
        <v>2.5200542594597919E-2</v>
      </c>
      <c r="O30">
        <v>3</v>
      </c>
      <c r="P30">
        <f>COUNTIFS($C$2:$C$892,"male", $D$2:$D$892,3)</f>
        <v>1</v>
      </c>
      <c r="W30">
        <f>SUM(W23:W29)</f>
        <v>314</v>
      </c>
      <c r="AA30">
        <f>W23/W30*AA23+W24/W30*AA24+W25/W30*AA25+W26/W30*AA26+W28/W30*AA28</f>
        <v>0.78045669696083531</v>
      </c>
      <c r="AD30" t="s">
        <v>35</v>
      </c>
    </row>
    <row r="31" spans="1:36" x14ac:dyDescent="0.25">
      <c r="A31">
        <v>0</v>
      </c>
      <c r="B31">
        <v>3</v>
      </c>
      <c r="C31" t="s">
        <v>4</v>
      </c>
      <c r="D31">
        <v>0</v>
      </c>
      <c r="O31">
        <v>4</v>
      </c>
      <c r="P31">
        <f>COUNTIFS($C$2:$C$892,"male", $D$2:$D$892,4)</f>
        <v>2</v>
      </c>
      <c r="AD31" t="s">
        <v>22</v>
      </c>
      <c r="AE31">
        <v>0</v>
      </c>
      <c r="AF31">
        <f>COUNTIFS($C$2:$C$892,"female", $D$2:$D$892,0, $B$2:$B$892, 1)</f>
        <v>64</v>
      </c>
      <c r="AG31">
        <f>COUNTIFS($C$2:$C$892, "female",$B$2:$B$892, 1,$D$2:$D$892,0,$A$2:$A$892,1)</f>
        <v>63</v>
      </c>
      <c r="AH31">
        <f>AF31-AG31</f>
        <v>1</v>
      </c>
      <c r="AJ31" s="4">
        <f>-AG31/AF31*LOG(AG31/AF31,2)-AH31/AF31*LOG(AH31/AF31,2)</f>
        <v>0.11611507530476972</v>
      </c>
    </row>
    <row r="32" spans="1:36" x14ac:dyDescent="0.25">
      <c r="A32">
        <v>0</v>
      </c>
      <c r="B32">
        <v>1</v>
      </c>
      <c r="C32" t="s">
        <v>4</v>
      </c>
      <c r="D32">
        <v>0</v>
      </c>
      <c r="O32">
        <v>5</v>
      </c>
      <c r="P32">
        <f>COUNTIFS($C$2:$C$892,"male", $D$2:$D$892,5)</f>
        <v>1</v>
      </c>
      <c r="AE32">
        <v>1</v>
      </c>
      <c r="AF32">
        <f>COUNTIFS($C$2:$C$892,"female", $D$2:$D$892,1, $B$2:$B$892, 1)</f>
        <v>17</v>
      </c>
      <c r="AG32">
        <f>COUNTIFS($C$2:$C$892, "female",$B$2:$B$892, 1,$D$2:$D$892,1,$A$2:$A$892,1)</f>
        <v>17</v>
      </c>
      <c r="AH32">
        <f t="shared" ref="AH32:AH37" si="15">AF32-AG32</f>
        <v>0</v>
      </c>
      <c r="AJ32" s="4" t="e">
        <f t="shared" ref="AJ32:AJ37" si="16">-AG32/AF32*LOG(AG32/AF32,2)-AH32/AF32*LOG(AH32/AF32,2)</f>
        <v>#NUM!</v>
      </c>
    </row>
    <row r="33" spans="1:36" x14ac:dyDescent="0.25">
      <c r="A33">
        <v>1</v>
      </c>
      <c r="B33">
        <v>1</v>
      </c>
      <c r="C33" t="s">
        <v>5</v>
      </c>
      <c r="D33">
        <v>0</v>
      </c>
      <c r="O33">
        <v>6</v>
      </c>
      <c r="P33">
        <f>COUNTIFS($C$2:$C$892,"male", $D$2:$D$892,6)</f>
        <v>0</v>
      </c>
      <c r="AE33">
        <v>2</v>
      </c>
      <c r="AF33">
        <f>COUNTIFS($C$2:$C$892,"female", $D$2:$D$892,2, $B$2:$B$892, 1)</f>
        <v>13</v>
      </c>
      <c r="AG33">
        <f>COUNTIFS($C$2:$C$892, "female",$B$2:$B$892, 1,$D$2:$D$892,2,$A$2:$A$892,1)</f>
        <v>11</v>
      </c>
      <c r="AH33">
        <f t="shared" si="15"/>
        <v>2</v>
      </c>
      <c r="AJ33" s="4">
        <f t="shared" si="16"/>
        <v>0.61938219467876376</v>
      </c>
    </row>
    <row r="34" spans="1:36" x14ac:dyDescent="0.25">
      <c r="A34">
        <v>1</v>
      </c>
      <c r="B34">
        <v>3</v>
      </c>
      <c r="C34" t="s">
        <v>5</v>
      </c>
      <c r="D34">
        <v>0</v>
      </c>
      <c r="AE34">
        <v>3</v>
      </c>
      <c r="AF34">
        <f>COUNTIFS($C$2:$C$892,"female", $D$2:$D$892,3, $B$2:$B$892, 1)</f>
        <v>0</v>
      </c>
      <c r="AG34">
        <f>COUNTIFS($C$2:$C$892, "female",$B$2:$B$892, 1,$D$2:$D$892,3,$A$2:$A$892,1)</f>
        <v>0</v>
      </c>
      <c r="AH34">
        <f t="shared" si="15"/>
        <v>0</v>
      </c>
      <c r="AJ34" s="4" t="e">
        <f t="shared" si="16"/>
        <v>#DIV/0!</v>
      </c>
    </row>
    <row r="35" spans="1:36" x14ac:dyDescent="0.25">
      <c r="A35">
        <v>0</v>
      </c>
      <c r="B35">
        <v>2</v>
      </c>
      <c r="C35" t="s">
        <v>4</v>
      </c>
      <c r="D35">
        <v>0</v>
      </c>
      <c r="N35" t="s">
        <v>27</v>
      </c>
      <c r="O35">
        <v>0</v>
      </c>
      <c r="P35">
        <f>COUNTIFS($C$2:$C$892,"female", $D$2:$D$892,0)</f>
        <v>194</v>
      </c>
      <c r="AE35">
        <v>4</v>
      </c>
      <c r="AF35">
        <f>COUNTIFS($C$2:$C$892,"female", $D$2:$D$892,4, $B$2:$B$892, 1)</f>
        <v>0</v>
      </c>
      <c r="AG35">
        <f>COUNTIFS($C$2:$C$892, "female",$B$2:$B$892, 1,$D$2:$D$892,4,$A$2:$A$892,1)</f>
        <v>0</v>
      </c>
      <c r="AH35">
        <f t="shared" si="15"/>
        <v>0</v>
      </c>
      <c r="AJ35" s="4" t="e">
        <f t="shared" si="16"/>
        <v>#DIV/0!</v>
      </c>
    </row>
    <row r="36" spans="1:36" x14ac:dyDescent="0.25">
      <c r="A36">
        <v>0</v>
      </c>
      <c r="B36">
        <v>1</v>
      </c>
      <c r="C36" t="s">
        <v>4</v>
      </c>
      <c r="D36">
        <v>0</v>
      </c>
      <c r="O36">
        <v>1</v>
      </c>
      <c r="P36">
        <f>COUNTIFS($C$2:$C$892,"female", $D$2:$D$892,1)</f>
        <v>60</v>
      </c>
      <c r="AE36">
        <v>5</v>
      </c>
      <c r="AF36">
        <f>COUNTIFS($C$2:$C$892,"female", $D$2:$D$892,5, $B$2:$B$892, 1)</f>
        <v>0</v>
      </c>
      <c r="AG36">
        <f>COUNTIFS($C$2:$C$892, "female",$B$2:$B$892, 1,$D$2:$D$892,5,$A$2:$A$892,1)</f>
        <v>0</v>
      </c>
      <c r="AH36">
        <f t="shared" si="15"/>
        <v>0</v>
      </c>
      <c r="AJ36" s="4" t="e">
        <f t="shared" si="16"/>
        <v>#DIV/0!</v>
      </c>
    </row>
    <row r="37" spans="1:36" x14ac:dyDescent="0.25">
      <c r="A37">
        <v>0</v>
      </c>
      <c r="B37">
        <v>1</v>
      </c>
      <c r="C37" t="s">
        <v>4</v>
      </c>
      <c r="D37">
        <v>0</v>
      </c>
      <c r="O37">
        <v>2</v>
      </c>
      <c r="P37">
        <f>COUNTIFS($C$2:$C$892,"female", $D$2:$D$892,2)</f>
        <v>49</v>
      </c>
      <c r="AE37">
        <v>6</v>
      </c>
      <c r="AF37">
        <f>COUNTIFS($C$2:$C$892,"female", $D$2:$D$892,6, $B$2:$B$892, 1)</f>
        <v>0</v>
      </c>
      <c r="AG37">
        <f>COUNTIFS($C$2:$C$892, "female",$B$2:$B$892, 1,$D$2:$D$892,6,$A$2:$A$892,1)</f>
        <v>0</v>
      </c>
      <c r="AH37">
        <f t="shared" si="15"/>
        <v>0</v>
      </c>
      <c r="AJ37" s="4" t="e">
        <f t="shared" si="16"/>
        <v>#DIV/0!</v>
      </c>
    </row>
    <row r="38" spans="1:36" x14ac:dyDescent="0.25">
      <c r="A38">
        <v>1</v>
      </c>
      <c r="B38">
        <v>3</v>
      </c>
      <c r="C38" t="s">
        <v>4</v>
      </c>
      <c r="D38">
        <v>0</v>
      </c>
      <c r="O38">
        <v>3</v>
      </c>
      <c r="P38">
        <f>COUNTIFS($C$2:$C$892,"female", $D$2:$D$892,3)</f>
        <v>4</v>
      </c>
      <c r="AF38">
        <f>SUM(AF31:AF37)</f>
        <v>94</v>
      </c>
    </row>
    <row r="39" spans="1:36" x14ac:dyDescent="0.25">
      <c r="A39">
        <v>0</v>
      </c>
      <c r="B39">
        <v>3</v>
      </c>
      <c r="C39" t="s">
        <v>4</v>
      </c>
      <c r="D39">
        <v>0</v>
      </c>
      <c r="O39">
        <v>4</v>
      </c>
      <c r="P39">
        <f>COUNTIFS($C$2:$C$892,"female", $D$2:$D$892,4)</f>
        <v>2</v>
      </c>
      <c r="AD39" t="s">
        <v>24</v>
      </c>
      <c r="AE39">
        <v>0</v>
      </c>
      <c r="AF39">
        <f>COUNTIFS($C$2:$C$892,"female", $D$2:$D$892,0, $B$2:$B$892, 2)</f>
        <v>45</v>
      </c>
      <c r="AG39">
        <f>COUNTIFS($C$2:$C$892, "female",$B$2:$B$892, 2,$D$2:$D$892,0,$A$2:$A$892,1)</f>
        <v>40</v>
      </c>
      <c r="AH39">
        <f>AF39-AG39</f>
        <v>5</v>
      </c>
      <c r="AJ39" s="4">
        <f>-AG39/AF39*LOG(AG39/AF39,2)-AH39/AF39*LOG(AH39/AF39,2)</f>
        <v>0.50325833477564574</v>
      </c>
    </row>
    <row r="40" spans="1:36" x14ac:dyDescent="0.25">
      <c r="A40">
        <v>0</v>
      </c>
      <c r="B40">
        <v>3</v>
      </c>
      <c r="C40" t="s">
        <v>5</v>
      </c>
      <c r="D40">
        <v>0</v>
      </c>
      <c r="O40">
        <v>5</v>
      </c>
      <c r="P40">
        <f>COUNTIFS($C$2:$C$892,"female", $D$2:$D$892,5)</f>
        <v>4</v>
      </c>
      <c r="AE40">
        <v>1</v>
      </c>
      <c r="AF40">
        <f>COUNTIFS($C$2:$C$892,"female", $D$2:$D$892,1, $B$2:$B$892, 2)</f>
        <v>18</v>
      </c>
      <c r="AG40">
        <f>COUNTIFS($C$2:$C$892, "female",$B$2:$B$892, 2,$D$2:$D$892,1,$A$2:$A$892,1)</f>
        <v>17</v>
      </c>
      <c r="AH40">
        <f t="shared" ref="AH40:AH45" si="17">AF40-AG40</f>
        <v>1</v>
      </c>
      <c r="AJ40" s="4">
        <f t="shared" ref="AJ40:AJ45" si="18">-AG40/AF40*LOG(AG40/AF40,2)-AH40/AF40*LOG(AH40/AF40,2)</f>
        <v>0.30954342915032518</v>
      </c>
    </row>
    <row r="41" spans="1:36" x14ac:dyDescent="0.25">
      <c r="A41">
        <v>1</v>
      </c>
      <c r="B41">
        <v>3</v>
      </c>
      <c r="C41" t="s">
        <v>5</v>
      </c>
      <c r="D41">
        <v>0</v>
      </c>
      <c r="O41">
        <v>6</v>
      </c>
      <c r="P41">
        <f>COUNTIFS($C$2:$C$892,"female", $D$2:$D$892,6)</f>
        <v>1</v>
      </c>
      <c r="AE41">
        <v>2</v>
      </c>
      <c r="AF41">
        <f>COUNTIFS($C$2:$C$892,"female", $D$2:$D$892,2, $B$2:$B$892, 2)</f>
        <v>11</v>
      </c>
      <c r="AG41">
        <f>COUNTIFS($C$2:$C$892, "female",$B$2:$B$892, 2,$D$2:$D$892,2,$A$2:$A$892,1)</f>
        <v>11</v>
      </c>
      <c r="AH41">
        <f t="shared" si="17"/>
        <v>0</v>
      </c>
      <c r="AJ41" s="4" t="e">
        <f t="shared" si="18"/>
        <v>#NUM!</v>
      </c>
    </row>
    <row r="42" spans="1:36" x14ac:dyDescent="0.25">
      <c r="A42">
        <v>0</v>
      </c>
      <c r="B42">
        <v>3</v>
      </c>
      <c r="C42" t="s">
        <v>5</v>
      </c>
      <c r="D42">
        <v>0</v>
      </c>
      <c r="AE42">
        <v>3</v>
      </c>
      <c r="AF42">
        <f>COUNTIFS($C$2:$C$892,"female", $D$2:$D$892,3, $B$2:$B$892, 2)</f>
        <v>2</v>
      </c>
      <c r="AG42">
        <f>COUNTIFS($C$2:$C$892, "female",$B$2:$B$892, 2,$D$2:$D$892,3,$A$2:$A$892,1)</f>
        <v>2</v>
      </c>
      <c r="AH42">
        <f t="shared" si="17"/>
        <v>0</v>
      </c>
      <c r="AJ42" s="4" t="e">
        <f t="shared" si="18"/>
        <v>#NUM!</v>
      </c>
    </row>
    <row r="43" spans="1:36" x14ac:dyDescent="0.25">
      <c r="A43">
        <v>0</v>
      </c>
      <c r="B43">
        <v>2</v>
      </c>
      <c r="C43" t="s">
        <v>5</v>
      </c>
      <c r="D43">
        <v>0</v>
      </c>
      <c r="AE43">
        <v>4</v>
      </c>
      <c r="AF43">
        <f>COUNTIFS($C$2:$C$892,"female", $D$2:$D$892,4, $B$2:$B$892, 2)</f>
        <v>0</v>
      </c>
      <c r="AG43">
        <f>COUNTIFS($C$2:$C$892, "female",$B$2:$B$892, 2,$D$2:$D$892,4,$A$2:$A$892,1)</f>
        <v>0</v>
      </c>
      <c r="AH43">
        <f t="shared" si="17"/>
        <v>0</v>
      </c>
      <c r="AJ43" s="4" t="e">
        <f t="shared" si="18"/>
        <v>#DIV/0!</v>
      </c>
    </row>
    <row r="44" spans="1:36" x14ac:dyDescent="0.25">
      <c r="A44">
        <v>0</v>
      </c>
      <c r="B44">
        <v>3</v>
      </c>
      <c r="C44" t="s">
        <v>4</v>
      </c>
      <c r="D44">
        <v>0</v>
      </c>
      <c r="AE44">
        <v>5</v>
      </c>
      <c r="AF44">
        <f>COUNTIFS($C$2:$C$892,"female", $D$2:$D$892,5, $B$2:$B$892, 2)</f>
        <v>0</v>
      </c>
      <c r="AG44">
        <f>COUNTIFS($C$2:$C$892, "female",$B$2:$B$892, 2,$D$2:$D$892,5,$A$2:$A$892,1)</f>
        <v>0</v>
      </c>
      <c r="AH44">
        <f t="shared" si="17"/>
        <v>0</v>
      </c>
      <c r="AJ44" s="4" t="e">
        <f t="shared" si="18"/>
        <v>#DIV/0!</v>
      </c>
    </row>
    <row r="45" spans="1:36" x14ac:dyDescent="0.25">
      <c r="A45">
        <v>1</v>
      </c>
      <c r="B45">
        <v>2</v>
      </c>
      <c r="C45" t="s">
        <v>5</v>
      </c>
      <c r="D45">
        <v>2</v>
      </c>
      <c r="AE45">
        <v>6</v>
      </c>
      <c r="AF45">
        <f>COUNTIFS($C$2:$C$892,"female", $D$2:$D$892,6, $B$2:$B$892, 2)</f>
        <v>0</v>
      </c>
      <c r="AG45">
        <f>COUNTIFS($C$2:$C$892, "female",$B$2:$B$892, 2,$D$2:$D$892,6,$A$2:$A$892,1)</f>
        <v>0</v>
      </c>
      <c r="AH45">
        <f t="shared" si="17"/>
        <v>0</v>
      </c>
      <c r="AJ45" s="4" t="e">
        <f t="shared" si="18"/>
        <v>#DIV/0!</v>
      </c>
    </row>
    <row r="46" spans="1:36" x14ac:dyDescent="0.25">
      <c r="A46">
        <v>1</v>
      </c>
      <c r="B46">
        <v>3</v>
      </c>
      <c r="C46" t="s">
        <v>5</v>
      </c>
      <c r="D46">
        <v>0</v>
      </c>
      <c r="AF46">
        <f>SUM(AF39:AF45)</f>
        <v>76</v>
      </c>
    </row>
    <row r="47" spans="1:36" x14ac:dyDescent="0.25">
      <c r="A47">
        <v>0</v>
      </c>
      <c r="B47">
        <v>3</v>
      </c>
      <c r="C47" t="s">
        <v>4</v>
      </c>
      <c r="D47">
        <v>0</v>
      </c>
      <c r="AD47" t="s">
        <v>25</v>
      </c>
      <c r="AE47">
        <v>0</v>
      </c>
      <c r="AF47">
        <f>COUNTIFS($C$2:$C$892,"female", $D$2:$D$892,0, $B$2:$B$892,3)</f>
        <v>85</v>
      </c>
      <c r="AG47">
        <f>COUNTIFS($C$2:$C$892, "female",$B$2:$B$892, 3,$D$2:$D$892,0,$A$2:$A$892,1)</f>
        <v>50</v>
      </c>
      <c r="AH47">
        <f>AF47-AG47</f>
        <v>35</v>
      </c>
      <c r="AJ47" s="4">
        <f>-AG47/AF47*LOG(AG47/AF47,2)-AH47/AF47*LOG(AH47/AF47,2)</f>
        <v>0.97741781752817158</v>
      </c>
    </row>
    <row r="48" spans="1:36" x14ac:dyDescent="0.25">
      <c r="A48">
        <v>0</v>
      </c>
      <c r="B48">
        <v>3</v>
      </c>
      <c r="C48" t="s">
        <v>4</v>
      </c>
      <c r="D48">
        <v>0</v>
      </c>
      <c r="AE48">
        <v>1</v>
      </c>
      <c r="AF48">
        <f>COUNTIFS($C$2:$C$892,"female", $D$2:$D$892,1, $B$2:$B$892, 3)</f>
        <v>25</v>
      </c>
      <c r="AG48">
        <f>COUNTIFS($C$2:$C$892, "female",$B$2:$B$892, 3,$D$2:$D$892,1,$A$2:$A$892,1)</f>
        <v>12</v>
      </c>
      <c r="AH48">
        <f t="shared" ref="AH48:AH53" si="19">AF48-AG48</f>
        <v>13</v>
      </c>
      <c r="AJ48" s="4">
        <f t="shared" ref="AJ48:AJ53" si="20">-AG48/AF48*LOG(AG48/AF48,2)-AH48/AF48*LOG(AH48/AF48,2)</f>
        <v>0.99884553599520176</v>
      </c>
    </row>
    <row r="49" spans="1:36" x14ac:dyDescent="0.25">
      <c r="A49">
        <v>1</v>
      </c>
      <c r="B49">
        <v>3</v>
      </c>
      <c r="C49" t="s">
        <v>5</v>
      </c>
      <c r="D49">
        <v>0</v>
      </c>
      <c r="AE49">
        <v>2</v>
      </c>
      <c r="AF49">
        <f>COUNTIFS($C$2:$C$892,"female", $D$2:$D$892,2, $B$2:$B$892, 3)</f>
        <v>25</v>
      </c>
      <c r="AG49">
        <f>COUNTIFS($C$2:$C$892, "female",$B$2:$B$892, 3,$D$2:$D$892,2,$A$2:$A$892,1)</f>
        <v>8</v>
      </c>
      <c r="AH49">
        <f t="shared" si="19"/>
        <v>17</v>
      </c>
      <c r="AJ49" s="4">
        <f t="shared" si="20"/>
        <v>0.90438145772449396</v>
      </c>
    </row>
    <row r="50" spans="1:36" x14ac:dyDescent="0.25">
      <c r="A50">
        <v>0</v>
      </c>
      <c r="B50">
        <v>3</v>
      </c>
      <c r="C50" t="s">
        <v>4</v>
      </c>
      <c r="D50">
        <v>0</v>
      </c>
      <c r="AE50">
        <v>3</v>
      </c>
      <c r="AF50">
        <f>COUNTIFS($C$2:$C$892,"female", $D$2:$D$892,3, $B$2:$B$892, 3)</f>
        <v>2</v>
      </c>
      <c r="AG50">
        <f>COUNTIFS($C$2:$C$892, "female",$B$2:$B$892, 3,$D$2:$D$892,3,$A$2:$A$892,1)</f>
        <v>1</v>
      </c>
      <c r="AH50">
        <f t="shared" si="19"/>
        <v>1</v>
      </c>
      <c r="AJ50" s="4">
        <f t="shared" si="20"/>
        <v>1</v>
      </c>
    </row>
    <row r="51" spans="1:36" x14ac:dyDescent="0.25">
      <c r="A51">
        <v>0</v>
      </c>
      <c r="B51">
        <v>3</v>
      </c>
      <c r="C51" t="s">
        <v>5</v>
      </c>
      <c r="D51">
        <v>0</v>
      </c>
      <c r="AE51">
        <v>4</v>
      </c>
      <c r="AF51">
        <f>COUNTIFS($C$2:$C$892,"female", $D$2:$D$892,4, $B$2:$B$892, 3)</f>
        <v>2</v>
      </c>
      <c r="AG51">
        <f>COUNTIFS($C$2:$C$892, "female",$B$2:$B$892, 3,$D$2:$D$892,4,$A$2:$A$892,1)</f>
        <v>0</v>
      </c>
      <c r="AH51">
        <f t="shared" si="19"/>
        <v>2</v>
      </c>
      <c r="AJ51" s="4" t="e">
        <f t="shared" si="20"/>
        <v>#NUM!</v>
      </c>
    </row>
    <row r="52" spans="1:36" x14ac:dyDescent="0.25">
      <c r="A52">
        <v>0</v>
      </c>
      <c r="B52">
        <v>3</v>
      </c>
      <c r="C52" t="s">
        <v>4</v>
      </c>
      <c r="D52">
        <v>1</v>
      </c>
      <c r="AE52">
        <v>5</v>
      </c>
      <c r="AF52">
        <f>COUNTIFS($C$2:$C$892,"female", $D$2:$D$892,5, $B$2:$B$892, 3)</f>
        <v>4</v>
      </c>
      <c r="AG52">
        <f>COUNTIFS($C$2:$C$892, "female",$B$2:$B$892, 3,$D$2:$D$892,5,$A$2:$A$892,1)</f>
        <v>1</v>
      </c>
      <c r="AH52">
        <f t="shared" si="19"/>
        <v>3</v>
      </c>
      <c r="AJ52" s="4">
        <f t="shared" si="20"/>
        <v>0.81127812445913283</v>
      </c>
    </row>
    <row r="53" spans="1:36" x14ac:dyDescent="0.25">
      <c r="A53">
        <v>0</v>
      </c>
      <c r="B53">
        <v>3</v>
      </c>
      <c r="C53" t="s">
        <v>4</v>
      </c>
      <c r="D53">
        <v>0</v>
      </c>
      <c r="AE53">
        <v>6</v>
      </c>
      <c r="AF53">
        <f>COUNTIFS($C$2:$C$892,"female", $D$2:$D$892,6, $B$2:$B$892, 3)</f>
        <v>1</v>
      </c>
      <c r="AG53">
        <f>COUNTIFS($C$2:$C$892, "female",$B$2:$B$892, 3,$D$2:$D$892,6,$A$2:$A$892,1)</f>
        <v>0</v>
      </c>
      <c r="AH53">
        <f t="shared" si="19"/>
        <v>1</v>
      </c>
      <c r="AJ53" s="4" t="e">
        <f t="shared" si="20"/>
        <v>#NUM!</v>
      </c>
    </row>
    <row r="54" spans="1:36" x14ac:dyDescent="0.25">
      <c r="A54">
        <v>1</v>
      </c>
      <c r="B54">
        <v>1</v>
      </c>
      <c r="C54" t="s">
        <v>5</v>
      </c>
      <c r="D54">
        <v>0</v>
      </c>
      <c r="AF54">
        <f>SUM(AF47:AF53)</f>
        <v>144</v>
      </c>
    </row>
    <row r="55" spans="1:36" x14ac:dyDescent="0.25">
      <c r="A55">
        <v>1</v>
      </c>
      <c r="B55">
        <v>2</v>
      </c>
      <c r="C55" t="s">
        <v>5</v>
      </c>
      <c r="D55">
        <v>0</v>
      </c>
    </row>
    <row r="56" spans="1:36" x14ac:dyDescent="0.25">
      <c r="A56">
        <v>0</v>
      </c>
      <c r="B56">
        <v>1</v>
      </c>
      <c r="C56" t="s">
        <v>4</v>
      </c>
      <c r="D56">
        <v>1</v>
      </c>
    </row>
    <row r="57" spans="1:36" x14ac:dyDescent="0.25">
      <c r="A57">
        <v>1</v>
      </c>
      <c r="B57">
        <v>1</v>
      </c>
      <c r="C57" t="s">
        <v>4</v>
      </c>
      <c r="D57">
        <v>0</v>
      </c>
    </row>
    <row r="58" spans="1:36" x14ac:dyDescent="0.25">
      <c r="A58">
        <v>1</v>
      </c>
      <c r="B58">
        <v>2</v>
      </c>
      <c r="C58" t="s">
        <v>5</v>
      </c>
      <c r="D58">
        <v>0</v>
      </c>
    </row>
    <row r="59" spans="1:36" x14ac:dyDescent="0.25">
      <c r="A59">
        <v>0</v>
      </c>
      <c r="B59">
        <v>3</v>
      </c>
      <c r="C59" t="s">
        <v>4</v>
      </c>
      <c r="D59">
        <v>0</v>
      </c>
    </row>
    <row r="60" spans="1:36" x14ac:dyDescent="0.25">
      <c r="A60">
        <v>1</v>
      </c>
      <c r="B60">
        <v>2</v>
      </c>
      <c r="C60" t="s">
        <v>5</v>
      </c>
      <c r="D60">
        <v>2</v>
      </c>
    </row>
    <row r="61" spans="1:36" x14ac:dyDescent="0.25">
      <c r="A61">
        <v>0</v>
      </c>
      <c r="B61">
        <v>3</v>
      </c>
      <c r="C61" t="s">
        <v>4</v>
      </c>
      <c r="D61">
        <v>2</v>
      </c>
    </row>
    <row r="62" spans="1:36" x14ac:dyDescent="0.25">
      <c r="A62">
        <v>0</v>
      </c>
      <c r="B62">
        <v>3</v>
      </c>
      <c r="C62" t="s">
        <v>4</v>
      </c>
      <c r="D62">
        <v>0</v>
      </c>
    </row>
    <row r="63" spans="1:36" x14ac:dyDescent="0.25">
      <c r="A63">
        <v>1</v>
      </c>
      <c r="B63">
        <v>1</v>
      </c>
      <c r="C63" t="s">
        <v>5</v>
      </c>
      <c r="D63">
        <v>0</v>
      </c>
    </row>
    <row r="64" spans="1:36" x14ac:dyDescent="0.25">
      <c r="A64">
        <v>0</v>
      </c>
      <c r="B64">
        <v>1</v>
      </c>
      <c r="C64" t="s">
        <v>4</v>
      </c>
      <c r="D64">
        <v>0</v>
      </c>
    </row>
    <row r="65" spans="1:4" x14ac:dyDescent="0.25">
      <c r="A65">
        <v>0</v>
      </c>
      <c r="B65">
        <v>3</v>
      </c>
      <c r="C65" t="s">
        <v>4</v>
      </c>
      <c r="D65">
        <v>2</v>
      </c>
    </row>
    <row r="66" spans="1:4" x14ac:dyDescent="0.25">
      <c r="A66">
        <v>0</v>
      </c>
      <c r="B66">
        <v>1</v>
      </c>
      <c r="C66" t="s">
        <v>4</v>
      </c>
      <c r="D66">
        <v>0</v>
      </c>
    </row>
    <row r="67" spans="1:4" x14ac:dyDescent="0.25">
      <c r="A67">
        <v>1</v>
      </c>
      <c r="B67">
        <v>3</v>
      </c>
      <c r="C67" t="s">
        <v>4</v>
      </c>
      <c r="D67">
        <v>1</v>
      </c>
    </row>
    <row r="68" spans="1:4" x14ac:dyDescent="0.25">
      <c r="A68">
        <v>1</v>
      </c>
      <c r="B68">
        <v>2</v>
      </c>
      <c r="C68" t="s">
        <v>5</v>
      </c>
      <c r="D68">
        <v>0</v>
      </c>
    </row>
    <row r="69" spans="1:4" x14ac:dyDescent="0.25">
      <c r="A69">
        <v>0</v>
      </c>
      <c r="B69">
        <v>3</v>
      </c>
      <c r="C69" t="s">
        <v>4</v>
      </c>
      <c r="D69">
        <v>0</v>
      </c>
    </row>
    <row r="70" spans="1:4" x14ac:dyDescent="0.25">
      <c r="A70">
        <v>1</v>
      </c>
      <c r="B70">
        <v>3</v>
      </c>
      <c r="C70" t="s">
        <v>5</v>
      </c>
      <c r="D70">
        <v>2</v>
      </c>
    </row>
    <row r="71" spans="1:4" x14ac:dyDescent="0.25">
      <c r="A71">
        <v>0</v>
      </c>
      <c r="B71">
        <v>3</v>
      </c>
      <c r="C71" t="s">
        <v>4</v>
      </c>
      <c r="D71">
        <v>0</v>
      </c>
    </row>
    <row r="72" spans="1:4" x14ac:dyDescent="0.25">
      <c r="A72">
        <v>0</v>
      </c>
      <c r="B72">
        <v>2</v>
      </c>
      <c r="C72" t="s">
        <v>4</v>
      </c>
      <c r="D72">
        <v>0</v>
      </c>
    </row>
    <row r="73" spans="1:4" x14ac:dyDescent="0.25">
      <c r="A73">
        <v>0</v>
      </c>
      <c r="B73">
        <v>3</v>
      </c>
      <c r="C73" t="s">
        <v>5</v>
      </c>
      <c r="D73">
        <v>2</v>
      </c>
    </row>
    <row r="74" spans="1:4" x14ac:dyDescent="0.25">
      <c r="A74">
        <v>0</v>
      </c>
      <c r="B74">
        <v>2</v>
      </c>
      <c r="C74" t="s">
        <v>4</v>
      </c>
      <c r="D74">
        <v>0</v>
      </c>
    </row>
    <row r="75" spans="1:4" x14ac:dyDescent="0.25">
      <c r="A75">
        <v>0</v>
      </c>
      <c r="B75">
        <v>3</v>
      </c>
      <c r="C75" t="s">
        <v>4</v>
      </c>
      <c r="D75">
        <v>0</v>
      </c>
    </row>
    <row r="76" spans="1:4" x14ac:dyDescent="0.25">
      <c r="A76">
        <v>1</v>
      </c>
      <c r="B76">
        <v>3</v>
      </c>
      <c r="C76" t="s">
        <v>4</v>
      </c>
      <c r="D76">
        <v>0</v>
      </c>
    </row>
    <row r="77" spans="1:4" x14ac:dyDescent="0.25">
      <c r="A77">
        <v>0</v>
      </c>
      <c r="B77">
        <v>3</v>
      </c>
      <c r="C77" t="s">
        <v>4</v>
      </c>
      <c r="D77">
        <v>0</v>
      </c>
    </row>
    <row r="78" spans="1:4" x14ac:dyDescent="0.25">
      <c r="A78">
        <v>0</v>
      </c>
      <c r="B78">
        <v>3</v>
      </c>
      <c r="C78" t="s">
        <v>4</v>
      </c>
      <c r="D78">
        <v>0</v>
      </c>
    </row>
    <row r="79" spans="1:4" x14ac:dyDescent="0.25">
      <c r="A79">
        <v>0</v>
      </c>
      <c r="B79">
        <v>3</v>
      </c>
      <c r="C79" t="s">
        <v>4</v>
      </c>
      <c r="D79">
        <v>0</v>
      </c>
    </row>
    <row r="80" spans="1:4" x14ac:dyDescent="0.25">
      <c r="A80">
        <v>1</v>
      </c>
      <c r="B80">
        <v>2</v>
      </c>
      <c r="C80" t="s">
        <v>4</v>
      </c>
      <c r="D80">
        <v>2</v>
      </c>
    </row>
    <row r="81" spans="1:4" x14ac:dyDescent="0.25">
      <c r="A81">
        <v>1</v>
      </c>
      <c r="B81">
        <v>3</v>
      </c>
      <c r="C81" t="s">
        <v>5</v>
      </c>
      <c r="D81">
        <v>0</v>
      </c>
    </row>
    <row r="82" spans="1:4" x14ac:dyDescent="0.25">
      <c r="A82">
        <v>0</v>
      </c>
      <c r="B82">
        <v>3</v>
      </c>
      <c r="C82" t="s">
        <v>4</v>
      </c>
      <c r="D82">
        <v>0</v>
      </c>
    </row>
    <row r="83" spans="1:4" x14ac:dyDescent="0.25">
      <c r="A83">
        <v>1</v>
      </c>
      <c r="B83">
        <v>3</v>
      </c>
      <c r="C83" t="s">
        <v>4</v>
      </c>
      <c r="D83">
        <v>0</v>
      </c>
    </row>
    <row r="84" spans="1:4" x14ac:dyDescent="0.25">
      <c r="A84">
        <v>1</v>
      </c>
      <c r="B84">
        <v>3</v>
      </c>
      <c r="C84" t="s">
        <v>5</v>
      </c>
      <c r="D84">
        <v>0</v>
      </c>
    </row>
    <row r="85" spans="1:4" x14ac:dyDescent="0.25">
      <c r="A85">
        <v>0</v>
      </c>
      <c r="B85">
        <v>1</v>
      </c>
      <c r="C85" t="s">
        <v>4</v>
      </c>
      <c r="D85">
        <v>0</v>
      </c>
    </row>
    <row r="86" spans="1:4" x14ac:dyDescent="0.25">
      <c r="A86">
        <v>1</v>
      </c>
      <c r="B86">
        <v>2</v>
      </c>
      <c r="C86" t="s">
        <v>5</v>
      </c>
      <c r="D86">
        <v>0</v>
      </c>
    </row>
    <row r="87" spans="1:4" x14ac:dyDescent="0.25">
      <c r="A87">
        <v>1</v>
      </c>
      <c r="B87">
        <v>3</v>
      </c>
      <c r="C87" t="s">
        <v>5</v>
      </c>
      <c r="D87">
        <v>0</v>
      </c>
    </row>
    <row r="88" spans="1:4" x14ac:dyDescent="0.25">
      <c r="A88">
        <v>0</v>
      </c>
      <c r="B88">
        <v>3</v>
      </c>
      <c r="C88" t="s">
        <v>4</v>
      </c>
      <c r="D88">
        <v>3</v>
      </c>
    </row>
    <row r="89" spans="1:4" x14ac:dyDescent="0.25">
      <c r="A89">
        <v>0</v>
      </c>
      <c r="B89">
        <v>3</v>
      </c>
      <c r="C89" t="s">
        <v>4</v>
      </c>
      <c r="D89">
        <v>0</v>
      </c>
    </row>
    <row r="90" spans="1:4" x14ac:dyDescent="0.25">
      <c r="A90">
        <v>1</v>
      </c>
      <c r="B90">
        <v>1</v>
      </c>
      <c r="C90" t="s">
        <v>5</v>
      </c>
      <c r="D90">
        <v>2</v>
      </c>
    </row>
    <row r="91" spans="1:4" x14ac:dyDescent="0.25">
      <c r="A91">
        <v>0</v>
      </c>
      <c r="B91">
        <v>3</v>
      </c>
      <c r="C91" t="s">
        <v>4</v>
      </c>
      <c r="D91">
        <v>0</v>
      </c>
    </row>
    <row r="92" spans="1:4" x14ac:dyDescent="0.25">
      <c r="A92">
        <v>0</v>
      </c>
      <c r="B92">
        <v>3</v>
      </c>
      <c r="C92" t="s">
        <v>4</v>
      </c>
      <c r="D92">
        <v>0</v>
      </c>
    </row>
    <row r="93" spans="1:4" x14ac:dyDescent="0.25">
      <c r="A93">
        <v>0</v>
      </c>
      <c r="B93">
        <v>3</v>
      </c>
      <c r="C93" t="s">
        <v>4</v>
      </c>
      <c r="D93">
        <v>0</v>
      </c>
    </row>
    <row r="94" spans="1:4" x14ac:dyDescent="0.25">
      <c r="A94">
        <v>0</v>
      </c>
      <c r="B94">
        <v>1</v>
      </c>
      <c r="C94" t="s">
        <v>4</v>
      </c>
      <c r="D94">
        <v>0</v>
      </c>
    </row>
    <row r="95" spans="1:4" x14ac:dyDescent="0.25">
      <c r="A95">
        <v>0</v>
      </c>
      <c r="B95">
        <v>3</v>
      </c>
      <c r="C95" t="s">
        <v>4</v>
      </c>
      <c r="D95">
        <v>2</v>
      </c>
    </row>
    <row r="96" spans="1:4" x14ac:dyDescent="0.25">
      <c r="A96">
        <v>0</v>
      </c>
      <c r="B96">
        <v>3</v>
      </c>
      <c r="C96" t="s">
        <v>4</v>
      </c>
      <c r="D96">
        <v>0</v>
      </c>
    </row>
    <row r="97" spans="1:4" x14ac:dyDescent="0.25">
      <c r="A97">
        <v>0</v>
      </c>
      <c r="B97">
        <v>3</v>
      </c>
      <c r="C97" t="s">
        <v>4</v>
      </c>
      <c r="D97">
        <v>0</v>
      </c>
    </row>
    <row r="98" spans="1:4" x14ac:dyDescent="0.25">
      <c r="A98">
        <v>0</v>
      </c>
      <c r="B98">
        <v>1</v>
      </c>
      <c r="C98" t="s">
        <v>4</v>
      </c>
      <c r="D98">
        <v>0</v>
      </c>
    </row>
    <row r="99" spans="1:4" x14ac:dyDescent="0.25">
      <c r="A99">
        <v>1</v>
      </c>
      <c r="B99">
        <v>1</v>
      </c>
      <c r="C99" t="s">
        <v>4</v>
      </c>
      <c r="D99">
        <v>1</v>
      </c>
    </row>
    <row r="100" spans="1:4" x14ac:dyDescent="0.25">
      <c r="A100">
        <v>1</v>
      </c>
      <c r="B100">
        <v>2</v>
      </c>
      <c r="C100" t="s">
        <v>5</v>
      </c>
      <c r="D100">
        <v>1</v>
      </c>
    </row>
    <row r="101" spans="1:4" x14ac:dyDescent="0.25">
      <c r="A101">
        <v>0</v>
      </c>
      <c r="B101">
        <v>2</v>
      </c>
      <c r="C101" t="s">
        <v>4</v>
      </c>
      <c r="D101">
        <v>0</v>
      </c>
    </row>
    <row r="102" spans="1:4" x14ac:dyDescent="0.25">
      <c r="A102">
        <v>0</v>
      </c>
      <c r="B102">
        <v>3</v>
      </c>
      <c r="C102" t="s">
        <v>5</v>
      </c>
      <c r="D102">
        <v>0</v>
      </c>
    </row>
    <row r="103" spans="1:4" x14ac:dyDescent="0.25">
      <c r="A103">
        <v>0</v>
      </c>
      <c r="B103">
        <v>3</v>
      </c>
      <c r="C103" t="s">
        <v>4</v>
      </c>
      <c r="D103">
        <v>0</v>
      </c>
    </row>
    <row r="104" spans="1:4" x14ac:dyDescent="0.25">
      <c r="A104">
        <v>0</v>
      </c>
      <c r="B104">
        <v>1</v>
      </c>
      <c r="C104" t="s">
        <v>4</v>
      </c>
      <c r="D104">
        <v>1</v>
      </c>
    </row>
    <row r="105" spans="1:4" x14ac:dyDescent="0.25">
      <c r="A105">
        <v>0</v>
      </c>
      <c r="B105">
        <v>3</v>
      </c>
      <c r="C105" t="s">
        <v>4</v>
      </c>
      <c r="D105">
        <v>0</v>
      </c>
    </row>
    <row r="106" spans="1:4" x14ac:dyDescent="0.25">
      <c r="A106">
        <v>0</v>
      </c>
      <c r="B106">
        <v>3</v>
      </c>
      <c r="C106" t="s">
        <v>4</v>
      </c>
      <c r="D106">
        <v>0</v>
      </c>
    </row>
    <row r="107" spans="1:4" x14ac:dyDescent="0.25">
      <c r="A107">
        <v>0</v>
      </c>
      <c r="B107">
        <v>3</v>
      </c>
      <c r="C107" t="s">
        <v>4</v>
      </c>
      <c r="D107">
        <v>0</v>
      </c>
    </row>
    <row r="108" spans="1:4" x14ac:dyDescent="0.25">
      <c r="A108">
        <v>1</v>
      </c>
      <c r="B108">
        <v>3</v>
      </c>
      <c r="C108" t="s">
        <v>5</v>
      </c>
      <c r="D108">
        <v>0</v>
      </c>
    </row>
    <row r="109" spans="1:4" x14ac:dyDescent="0.25">
      <c r="A109">
        <v>1</v>
      </c>
      <c r="B109">
        <v>3</v>
      </c>
      <c r="C109" t="s">
        <v>4</v>
      </c>
      <c r="D109">
        <v>0</v>
      </c>
    </row>
    <row r="110" spans="1:4" x14ac:dyDescent="0.25">
      <c r="A110">
        <v>0</v>
      </c>
      <c r="B110">
        <v>3</v>
      </c>
      <c r="C110" t="s">
        <v>4</v>
      </c>
      <c r="D110">
        <v>0</v>
      </c>
    </row>
    <row r="111" spans="1:4" x14ac:dyDescent="0.25">
      <c r="A111">
        <v>1</v>
      </c>
      <c r="B111">
        <v>3</v>
      </c>
      <c r="C111" t="s">
        <v>5</v>
      </c>
      <c r="D111">
        <v>0</v>
      </c>
    </row>
    <row r="112" spans="1:4" x14ac:dyDescent="0.25">
      <c r="A112">
        <v>0</v>
      </c>
      <c r="B112">
        <v>1</v>
      </c>
      <c r="C112" t="s">
        <v>4</v>
      </c>
      <c r="D112">
        <v>0</v>
      </c>
    </row>
    <row r="113" spans="1:4" x14ac:dyDescent="0.25">
      <c r="A113">
        <v>0</v>
      </c>
      <c r="B113">
        <v>3</v>
      </c>
      <c r="C113" t="s">
        <v>5</v>
      </c>
      <c r="D113">
        <v>0</v>
      </c>
    </row>
    <row r="114" spans="1:4" x14ac:dyDescent="0.25">
      <c r="A114">
        <v>0</v>
      </c>
      <c r="B114">
        <v>3</v>
      </c>
      <c r="C114" t="s">
        <v>4</v>
      </c>
      <c r="D114">
        <v>0</v>
      </c>
    </row>
    <row r="115" spans="1:4" x14ac:dyDescent="0.25">
      <c r="A115">
        <v>0</v>
      </c>
      <c r="B115">
        <v>3</v>
      </c>
      <c r="C115" t="s">
        <v>5</v>
      </c>
      <c r="D115">
        <v>0</v>
      </c>
    </row>
    <row r="116" spans="1:4" x14ac:dyDescent="0.25">
      <c r="A116">
        <v>0</v>
      </c>
      <c r="B116">
        <v>3</v>
      </c>
      <c r="C116" t="s">
        <v>5</v>
      </c>
      <c r="D116">
        <v>0</v>
      </c>
    </row>
    <row r="117" spans="1:4" x14ac:dyDescent="0.25">
      <c r="A117">
        <v>0</v>
      </c>
      <c r="B117">
        <v>3</v>
      </c>
      <c r="C117" t="s">
        <v>4</v>
      </c>
      <c r="D117">
        <v>0</v>
      </c>
    </row>
    <row r="118" spans="1:4" x14ac:dyDescent="0.25">
      <c r="A118">
        <v>0</v>
      </c>
      <c r="B118">
        <v>3</v>
      </c>
      <c r="C118" t="s">
        <v>4</v>
      </c>
      <c r="D118">
        <v>0</v>
      </c>
    </row>
    <row r="119" spans="1:4" x14ac:dyDescent="0.25">
      <c r="A119">
        <v>0</v>
      </c>
      <c r="B119">
        <v>2</v>
      </c>
      <c r="C119" t="s">
        <v>4</v>
      </c>
      <c r="D119">
        <v>0</v>
      </c>
    </row>
    <row r="120" spans="1:4" x14ac:dyDescent="0.25">
      <c r="A120">
        <v>0</v>
      </c>
      <c r="B120">
        <v>1</v>
      </c>
      <c r="C120" t="s">
        <v>4</v>
      </c>
      <c r="D120">
        <v>1</v>
      </c>
    </row>
    <row r="121" spans="1:4" x14ac:dyDescent="0.25">
      <c r="A121">
        <v>0</v>
      </c>
      <c r="B121">
        <v>3</v>
      </c>
      <c r="C121" t="s">
        <v>5</v>
      </c>
      <c r="D121">
        <v>2</v>
      </c>
    </row>
    <row r="122" spans="1:4" x14ac:dyDescent="0.25">
      <c r="A122">
        <v>0</v>
      </c>
      <c r="B122">
        <v>2</v>
      </c>
      <c r="C122" t="s">
        <v>4</v>
      </c>
      <c r="D122">
        <v>0</v>
      </c>
    </row>
    <row r="123" spans="1:4" x14ac:dyDescent="0.25">
      <c r="A123">
        <v>0</v>
      </c>
      <c r="B123">
        <v>3</v>
      </c>
      <c r="C123" t="s">
        <v>4</v>
      </c>
      <c r="D123">
        <v>0</v>
      </c>
    </row>
    <row r="124" spans="1:4" x14ac:dyDescent="0.25">
      <c r="A124">
        <v>0</v>
      </c>
      <c r="B124">
        <v>2</v>
      </c>
      <c r="C124" t="s">
        <v>4</v>
      </c>
      <c r="D124">
        <v>0</v>
      </c>
    </row>
    <row r="125" spans="1:4" x14ac:dyDescent="0.25">
      <c r="A125">
        <v>1</v>
      </c>
      <c r="B125">
        <v>2</v>
      </c>
      <c r="C125" t="s">
        <v>5</v>
      </c>
      <c r="D125">
        <v>0</v>
      </c>
    </row>
    <row r="126" spans="1:4" x14ac:dyDescent="0.25">
      <c r="A126">
        <v>0</v>
      </c>
      <c r="B126">
        <v>1</v>
      </c>
      <c r="C126" t="s">
        <v>4</v>
      </c>
      <c r="D126">
        <v>1</v>
      </c>
    </row>
    <row r="127" spans="1:4" x14ac:dyDescent="0.25">
      <c r="A127">
        <v>1</v>
      </c>
      <c r="B127">
        <v>3</v>
      </c>
      <c r="C127" t="s">
        <v>4</v>
      </c>
      <c r="D127">
        <v>0</v>
      </c>
    </row>
    <row r="128" spans="1:4" x14ac:dyDescent="0.25">
      <c r="A128">
        <v>0</v>
      </c>
      <c r="B128">
        <v>3</v>
      </c>
      <c r="C128" t="s">
        <v>4</v>
      </c>
      <c r="D128">
        <v>0</v>
      </c>
    </row>
    <row r="129" spans="1:4" x14ac:dyDescent="0.25">
      <c r="A129">
        <v>1</v>
      </c>
      <c r="B129">
        <v>3</v>
      </c>
      <c r="C129" t="s">
        <v>4</v>
      </c>
      <c r="D129">
        <v>0</v>
      </c>
    </row>
    <row r="130" spans="1:4" x14ac:dyDescent="0.25">
      <c r="A130">
        <v>1</v>
      </c>
      <c r="B130">
        <v>3</v>
      </c>
      <c r="C130" t="s">
        <v>5</v>
      </c>
      <c r="D130">
        <v>1</v>
      </c>
    </row>
    <row r="131" spans="1:4" x14ac:dyDescent="0.25">
      <c r="A131">
        <v>0</v>
      </c>
      <c r="B131">
        <v>3</v>
      </c>
      <c r="C131" t="s">
        <v>4</v>
      </c>
      <c r="D131">
        <v>0</v>
      </c>
    </row>
    <row r="132" spans="1:4" x14ac:dyDescent="0.25">
      <c r="A132">
        <v>0</v>
      </c>
      <c r="B132">
        <v>3</v>
      </c>
      <c r="C132" t="s">
        <v>4</v>
      </c>
      <c r="D132">
        <v>0</v>
      </c>
    </row>
    <row r="133" spans="1:4" x14ac:dyDescent="0.25">
      <c r="A133">
        <v>0</v>
      </c>
      <c r="B133">
        <v>3</v>
      </c>
      <c r="C133" t="s">
        <v>4</v>
      </c>
      <c r="D133">
        <v>0</v>
      </c>
    </row>
    <row r="134" spans="1:4" x14ac:dyDescent="0.25">
      <c r="A134">
        <v>0</v>
      </c>
      <c r="B134">
        <v>3</v>
      </c>
      <c r="C134" t="s">
        <v>5</v>
      </c>
      <c r="D134">
        <v>0</v>
      </c>
    </row>
    <row r="135" spans="1:4" x14ac:dyDescent="0.25">
      <c r="A135">
        <v>1</v>
      </c>
      <c r="B135">
        <v>2</v>
      </c>
      <c r="C135" t="s">
        <v>5</v>
      </c>
      <c r="D135">
        <v>0</v>
      </c>
    </row>
    <row r="136" spans="1:4" x14ac:dyDescent="0.25">
      <c r="A136">
        <v>0</v>
      </c>
      <c r="B136">
        <v>2</v>
      </c>
      <c r="C136" t="s">
        <v>4</v>
      </c>
      <c r="D136">
        <v>0</v>
      </c>
    </row>
    <row r="137" spans="1:4" x14ac:dyDescent="0.25">
      <c r="A137">
        <v>0</v>
      </c>
      <c r="B137">
        <v>2</v>
      </c>
      <c r="C137" t="s">
        <v>4</v>
      </c>
      <c r="D137">
        <v>0</v>
      </c>
    </row>
    <row r="138" spans="1:4" x14ac:dyDescent="0.25">
      <c r="A138">
        <v>1</v>
      </c>
      <c r="B138">
        <v>1</v>
      </c>
      <c r="C138" t="s">
        <v>5</v>
      </c>
      <c r="D138">
        <v>2</v>
      </c>
    </row>
    <row r="139" spans="1:4" x14ac:dyDescent="0.25">
      <c r="A139">
        <v>0</v>
      </c>
      <c r="B139">
        <v>1</v>
      </c>
      <c r="C139" t="s">
        <v>4</v>
      </c>
      <c r="D139">
        <v>0</v>
      </c>
    </row>
    <row r="140" spans="1:4" x14ac:dyDescent="0.25">
      <c r="A140">
        <v>0</v>
      </c>
      <c r="B140">
        <v>3</v>
      </c>
      <c r="C140" t="s">
        <v>4</v>
      </c>
      <c r="D140">
        <v>0</v>
      </c>
    </row>
    <row r="141" spans="1:4" x14ac:dyDescent="0.25">
      <c r="A141">
        <v>0</v>
      </c>
      <c r="B141">
        <v>1</v>
      </c>
      <c r="C141" t="s">
        <v>4</v>
      </c>
      <c r="D141">
        <v>0</v>
      </c>
    </row>
    <row r="142" spans="1:4" x14ac:dyDescent="0.25">
      <c r="A142">
        <v>0</v>
      </c>
      <c r="B142">
        <v>3</v>
      </c>
      <c r="C142" t="s">
        <v>5</v>
      </c>
      <c r="D142">
        <v>2</v>
      </c>
    </row>
    <row r="143" spans="1:4" x14ac:dyDescent="0.25">
      <c r="A143">
        <v>1</v>
      </c>
      <c r="B143">
        <v>3</v>
      </c>
      <c r="C143" t="s">
        <v>5</v>
      </c>
      <c r="D143">
        <v>0</v>
      </c>
    </row>
    <row r="144" spans="1:4" x14ac:dyDescent="0.25">
      <c r="A144">
        <v>1</v>
      </c>
      <c r="B144">
        <v>3</v>
      </c>
      <c r="C144" t="s">
        <v>5</v>
      </c>
      <c r="D144">
        <v>0</v>
      </c>
    </row>
    <row r="145" spans="1:4" x14ac:dyDescent="0.25">
      <c r="A145">
        <v>0</v>
      </c>
      <c r="B145">
        <v>3</v>
      </c>
      <c r="C145" t="s">
        <v>4</v>
      </c>
      <c r="D145">
        <v>0</v>
      </c>
    </row>
    <row r="146" spans="1:4" x14ac:dyDescent="0.25">
      <c r="A146">
        <v>0</v>
      </c>
      <c r="B146">
        <v>2</v>
      </c>
      <c r="C146" t="s">
        <v>4</v>
      </c>
      <c r="D146">
        <v>0</v>
      </c>
    </row>
    <row r="147" spans="1:4" x14ac:dyDescent="0.25">
      <c r="A147">
        <v>0</v>
      </c>
      <c r="B147">
        <v>2</v>
      </c>
      <c r="C147" t="s">
        <v>4</v>
      </c>
      <c r="D147">
        <v>1</v>
      </c>
    </row>
    <row r="148" spans="1:4" x14ac:dyDescent="0.25">
      <c r="A148">
        <v>1</v>
      </c>
      <c r="B148">
        <v>3</v>
      </c>
      <c r="C148" t="s">
        <v>4</v>
      </c>
      <c r="D148">
        <v>0</v>
      </c>
    </row>
    <row r="149" spans="1:4" x14ac:dyDescent="0.25">
      <c r="A149">
        <v>0</v>
      </c>
      <c r="B149">
        <v>3</v>
      </c>
      <c r="C149" t="s">
        <v>5</v>
      </c>
      <c r="D149">
        <v>2</v>
      </c>
    </row>
    <row r="150" spans="1:4" x14ac:dyDescent="0.25">
      <c r="A150">
        <v>0</v>
      </c>
      <c r="B150">
        <v>2</v>
      </c>
      <c r="C150" t="s">
        <v>4</v>
      </c>
      <c r="D150">
        <v>2</v>
      </c>
    </row>
    <row r="151" spans="1:4" x14ac:dyDescent="0.25">
      <c r="A151">
        <v>0</v>
      </c>
      <c r="B151">
        <v>2</v>
      </c>
      <c r="C151" t="s">
        <v>4</v>
      </c>
      <c r="D151">
        <v>0</v>
      </c>
    </row>
    <row r="152" spans="1:4" x14ac:dyDescent="0.25">
      <c r="A152">
        <v>0</v>
      </c>
      <c r="B152">
        <v>2</v>
      </c>
      <c r="C152" t="s">
        <v>4</v>
      </c>
      <c r="D152">
        <v>0</v>
      </c>
    </row>
    <row r="153" spans="1:4" x14ac:dyDescent="0.25">
      <c r="A153">
        <v>1</v>
      </c>
      <c r="B153">
        <v>1</v>
      </c>
      <c r="C153" t="s">
        <v>5</v>
      </c>
      <c r="D153">
        <v>0</v>
      </c>
    </row>
    <row r="154" spans="1:4" x14ac:dyDescent="0.25">
      <c r="A154">
        <v>0</v>
      </c>
      <c r="B154">
        <v>3</v>
      </c>
      <c r="C154" t="s">
        <v>4</v>
      </c>
      <c r="D154">
        <v>0</v>
      </c>
    </row>
    <row r="155" spans="1:4" x14ac:dyDescent="0.25">
      <c r="A155">
        <v>0</v>
      </c>
      <c r="B155">
        <v>3</v>
      </c>
      <c r="C155" t="s">
        <v>4</v>
      </c>
      <c r="D155">
        <v>2</v>
      </c>
    </row>
    <row r="156" spans="1:4" x14ac:dyDescent="0.25">
      <c r="A156">
        <v>0</v>
      </c>
      <c r="B156">
        <v>3</v>
      </c>
      <c r="C156" t="s">
        <v>4</v>
      </c>
      <c r="D156">
        <v>0</v>
      </c>
    </row>
    <row r="157" spans="1:4" x14ac:dyDescent="0.25">
      <c r="A157">
        <v>0</v>
      </c>
      <c r="B157">
        <v>1</v>
      </c>
      <c r="C157" t="s">
        <v>4</v>
      </c>
      <c r="D157">
        <v>1</v>
      </c>
    </row>
    <row r="158" spans="1:4" x14ac:dyDescent="0.25">
      <c r="A158">
        <v>1</v>
      </c>
      <c r="B158">
        <v>3</v>
      </c>
      <c r="C158" t="s">
        <v>5</v>
      </c>
      <c r="D158">
        <v>0</v>
      </c>
    </row>
    <row r="159" spans="1:4" x14ac:dyDescent="0.25">
      <c r="A159">
        <v>0</v>
      </c>
      <c r="B159">
        <v>3</v>
      </c>
      <c r="C159" t="s">
        <v>4</v>
      </c>
      <c r="D159">
        <v>0</v>
      </c>
    </row>
    <row r="160" spans="1:4" x14ac:dyDescent="0.25">
      <c r="A160">
        <v>0</v>
      </c>
      <c r="B160">
        <v>3</v>
      </c>
      <c r="C160" t="s">
        <v>4</v>
      </c>
      <c r="D160">
        <v>0</v>
      </c>
    </row>
    <row r="161" spans="1:4" x14ac:dyDescent="0.25">
      <c r="A161">
        <v>0</v>
      </c>
      <c r="B161">
        <v>3</v>
      </c>
      <c r="C161" t="s">
        <v>4</v>
      </c>
      <c r="D161">
        <v>2</v>
      </c>
    </row>
    <row r="162" spans="1:4" x14ac:dyDescent="0.25">
      <c r="A162">
        <v>0</v>
      </c>
      <c r="B162">
        <v>3</v>
      </c>
      <c r="C162" t="s">
        <v>4</v>
      </c>
      <c r="D162">
        <v>1</v>
      </c>
    </row>
    <row r="163" spans="1:4" x14ac:dyDescent="0.25">
      <c r="A163">
        <v>1</v>
      </c>
      <c r="B163">
        <v>2</v>
      </c>
      <c r="C163" t="s">
        <v>5</v>
      </c>
      <c r="D163">
        <v>0</v>
      </c>
    </row>
    <row r="164" spans="1:4" x14ac:dyDescent="0.25">
      <c r="A164">
        <v>0</v>
      </c>
      <c r="B164">
        <v>3</v>
      </c>
      <c r="C164" t="s">
        <v>4</v>
      </c>
      <c r="D164">
        <v>0</v>
      </c>
    </row>
    <row r="165" spans="1:4" x14ac:dyDescent="0.25">
      <c r="A165">
        <v>0</v>
      </c>
      <c r="B165">
        <v>3</v>
      </c>
      <c r="C165" t="s">
        <v>4</v>
      </c>
      <c r="D165">
        <v>0</v>
      </c>
    </row>
    <row r="166" spans="1:4" x14ac:dyDescent="0.25">
      <c r="A166">
        <v>0</v>
      </c>
      <c r="B166">
        <v>3</v>
      </c>
      <c r="C166" t="s">
        <v>4</v>
      </c>
      <c r="D166">
        <v>1</v>
      </c>
    </row>
    <row r="167" spans="1:4" x14ac:dyDescent="0.25">
      <c r="A167">
        <v>1</v>
      </c>
      <c r="B167">
        <v>3</v>
      </c>
      <c r="C167" t="s">
        <v>4</v>
      </c>
      <c r="D167">
        <v>2</v>
      </c>
    </row>
    <row r="168" spans="1:4" x14ac:dyDescent="0.25">
      <c r="A168">
        <v>1</v>
      </c>
      <c r="B168">
        <v>1</v>
      </c>
      <c r="C168" t="s">
        <v>5</v>
      </c>
      <c r="D168">
        <v>1</v>
      </c>
    </row>
    <row r="169" spans="1:4" x14ac:dyDescent="0.25">
      <c r="A169">
        <v>0</v>
      </c>
      <c r="B169">
        <v>3</v>
      </c>
      <c r="C169" t="s">
        <v>5</v>
      </c>
      <c r="D169">
        <v>4</v>
      </c>
    </row>
    <row r="170" spans="1:4" x14ac:dyDescent="0.25">
      <c r="A170">
        <v>0</v>
      </c>
      <c r="B170">
        <v>1</v>
      </c>
      <c r="C170" t="s">
        <v>4</v>
      </c>
      <c r="D170">
        <v>0</v>
      </c>
    </row>
    <row r="171" spans="1:4" x14ac:dyDescent="0.25">
      <c r="A171">
        <v>0</v>
      </c>
      <c r="B171">
        <v>3</v>
      </c>
      <c r="C171" t="s">
        <v>4</v>
      </c>
      <c r="D171">
        <v>0</v>
      </c>
    </row>
    <row r="172" spans="1:4" x14ac:dyDescent="0.25">
      <c r="A172">
        <v>0</v>
      </c>
      <c r="B172">
        <v>1</v>
      </c>
      <c r="C172" t="s">
        <v>4</v>
      </c>
      <c r="D172">
        <v>0</v>
      </c>
    </row>
    <row r="173" spans="1:4" x14ac:dyDescent="0.25">
      <c r="A173">
        <v>0</v>
      </c>
      <c r="B173">
        <v>3</v>
      </c>
      <c r="C173" t="s">
        <v>4</v>
      </c>
      <c r="D173">
        <v>1</v>
      </c>
    </row>
    <row r="174" spans="1:4" x14ac:dyDescent="0.25">
      <c r="A174">
        <v>1</v>
      </c>
      <c r="B174">
        <v>3</v>
      </c>
      <c r="C174" t="s">
        <v>5</v>
      </c>
      <c r="D174">
        <v>1</v>
      </c>
    </row>
    <row r="175" spans="1:4" x14ac:dyDescent="0.25">
      <c r="A175">
        <v>0</v>
      </c>
      <c r="B175">
        <v>3</v>
      </c>
      <c r="C175" t="s">
        <v>4</v>
      </c>
      <c r="D175">
        <v>0</v>
      </c>
    </row>
    <row r="176" spans="1:4" x14ac:dyDescent="0.25">
      <c r="A176">
        <v>0</v>
      </c>
      <c r="B176">
        <v>1</v>
      </c>
      <c r="C176" t="s">
        <v>4</v>
      </c>
      <c r="D176">
        <v>0</v>
      </c>
    </row>
    <row r="177" spans="1:4" x14ac:dyDescent="0.25">
      <c r="A177">
        <v>0</v>
      </c>
      <c r="B177">
        <v>3</v>
      </c>
      <c r="C177" t="s">
        <v>4</v>
      </c>
      <c r="D177">
        <v>1</v>
      </c>
    </row>
    <row r="178" spans="1:4" x14ac:dyDescent="0.25">
      <c r="A178">
        <v>0</v>
      </c>
      <c r="B178">
        <v>3</v>
      </c>
      <c r="C178" t="s">
        <v>4</v>
      </c>
      <c r="D178">
        <v>1</v>
      </c>
    </row>
    <row r="179" spans="1:4" x14ac:dyDescent="0.25">
      <c r="A179">
        <v>0</v>
      </c>
      <c r="B179">
        <v>1</v>
      </c>
      <c r="C179" t="s">
        <v>5</v>
      </c>
      <c r="D179">
        <v>0</v>
      </c>
    </row>
    <row r="180" spans="1:4" x14ac:dyDescent="0.25">
      <c r="A180">
        <v>0</v>
      </c>
      <c r="B180">
        <v>2</v>
      </c>
      <c r="C180" t="s">
        <v>4</v>
      </c>
      <c r="D180">
        <v>0</v>
      </c>
    </row>
    <row r="181" spans="1:4" x14ac:dyDescent="0.25">
      <c r="A181">
        <v>0</v>
      </c>
      <c r="B181">
        <v>3</v>
      </c>
      <c r="C181" t="s">
        <v>4</v>
      </c>
      <c r="D181">
        <v>0</v>
      </c>
    </row>
    <row r="182" spans="1:4" x14ac:dyDescent="0.25">
      <c r="A182">
        <v>0</v>
      </c>
      <c r="B182">
        <v>3</v>
      </c>
      <c r="C182" t="s">
        <v>5</v>
      </c>
      <c r="D182">
        <v>2</v>
      </c>
    </row>
    <row r="183" spans="1:4" x14ac:dyDescent="0.25">
      <c r="A183">
        <v>0</v>
      </c>
      <c r="B183">
        <v>2</v>
      </c>
      <c r="C183" t="s">
        <v>4</v>
      </c>
      <c r="D183">
        <v>0</v>
      </c>
    </row>
    <row r="184" spans="1:4" x14ac:dyDescent="0.25">
      <c r="A184">
        <v>0</v>
      </c>
      <c r="B184">
        <v>3</v>
      </c>
      <c r="C184" t="s">
        <v>4</v>
      </c>
      <c r="D184">
        <v>2</v>
      </c>
    </row>
    <row r="185" spans="1:4" x14ac:dyDescent="0.25">
      <c r="A185">
        <v>1</v>
      </c>
      <c r="B185">
        <v>2</v>
      </c>
      <c r="C185" t="s">
        <v>4</v>
      </c>
      <c r="D185">
        <v>1</v>
      </c>
    </row>
    <row r="186" spans="1:4" x14ac:dyDescent="0.25">
      <c r="A186">
        <v>1</v>
      </c>
      <c r="B186">
        <v>3</v>
      </c>
      <c r="C186" t="s">
        <v>5</v>
      </c>
      <c r="D186">
        <v>2</v>
      </c>
    </row>
    <row r="187" spans="1:4" x14ac:dyDescent="0.25">
      <c r="A187">
        <v>0</v>
      </c>
      <c r="B187">
        <v>1</v>
      </c>
      <c r="C187" t="s">
        <v>4</v>
      </c>
      <c r="D187">
        <v>0</v>
      </c>
    </row>
    <row r="188" spans="1:4" x14ac:dyDescent="0.25">
      <c r="A188">
        <v>1</v>
      </c>
      <c r="B188">
        <v>3</v>
      </c>
      <c r="C188" t="s">
        <v>5</v>
      </c>
      <c r="D188">
        <v>0</v>
      </c>
    </row>
    <row r="189" spans="1:4" x14ac:dyDescent="0.25">
      <c r="A189">
        <v>1</v>
      </c>
      <c r="B189">
        <v>1</v>
      </c>
      <c r="C189" t="s">
        <v>4</v>
      </c>
      <c r="D189">
        <v>0</v>
      </c>
    </row>
    <row r="190" spans="1:4" x14ac:dyDescent="0.25">
      <c r="A190">
        <v>0</v>
      </c>
      <c r="B190">
        <v>3</v>
      </c>
      <c r="C190" t="s">
        <v>4</v>
      </c>
      <c r="D190">
        <v>1</v>
      </c>
    </row>
    <row r="191" spans="1:4" x14ac:dyDescent="0.25">
      <c r="A191">
        <v>0</v>
      </c>
      <c r="B191">
        <v>3</v>
      </c>
      <c r="C191" t="s">
        <v>4</v>
      </c>
      <c r="D191">
        <v>0</v>
      </c>
    </row>
    <row r="192" spans="1:4" x14ac:dyDescent="0.25">
      <c r="A192">
        <v>1</v>
      </c>
      <c r="B192">
        <v>2</v>
      </c>
      <c r="C192" t="s">
        <v>5</v>
      </c>
      <c r="D192">
        <v>0</v>
      </c>
    </row>
    <row r="193" spans="1:4" x14ac:dyDescent="0.25">
      <c r="A193">
        <v>0</v>
      </c>
      <c r="B193">
        <v>2</v>
      </c>
      <c r="C193" t="s">
        <v>4</v>
      </c>
      <c r="D193">
        <v>0</v>
      </c>
    </row>
    <row r="194" spans="1:4" x14ac:dyDescent="0.25">
      <c r="A194">
        <v>1</v>
      </c>
      <c r="B194">
        <v>3</v>
      </c>
      <c r="C194" t="s">
        <v>5</v>
      </c>
      <c r="D194">
        <v>0</v>
      </c>
    </row>
    <row r="195" spans="1:4" x14ac:dyDescent="0.25">
      <c r="A195">
        <v>1</v>
      </c>
      <c r="B195">
        <v>2</v>
      </c>
      <c r="C195" t="s">
        <v>4</v>
      </c>
      <c r="D195">
        <v>1</v>
      </c>
    </row>
    <row r="196" spans="1:4" x14ac:dyDescent="0.25">
      <c r="A196">
        <v>1</v>
      </c>
      <c r="B196">
        <v>1</v>
      </c>
      <c r="C196" t="s">
        <v>5</v>
      </c>
      <c r="D196">
        <v>0</v>
      </c>
    </row>
    <row r="197" spans="1:4" x14ac:dyDescent="0.25">
      <c r="A197">
        <v>1</v>
      </c>
      <c r="B197">
        <v>1</v>
      </c>
      <c r="C197" t="s">
        <v>5</v>
      </c>
      <c r="D197">
        <v>0</v>
      </c>
    </row>
    <row r="198" spans="1:4" x14ac:dyDescent="0.25">
      <c r="A198">
        <v>0</v>
      </c>
      <c r="B198">
        <v>3</v>
      </c>
      <c r="C198" t="s">
        <v>4</v>
      </c>
      <c r="D198">
        <v>0</v>
      </c>
    </row>
    <row r="199" spans="1:4" x14ac:dyDescent="0.25">
      <c r="A199">
        <v>0</v>
      </c>
      <c r="B199">
        <v>3</v>
      </c>
      <c r="C199" t="s">
        <v>4</v>
      </c>
      <c r="D199">
        <v>1</v>
      </c>
    </row>
    <row r="200" spans="1:4" x14ac:dyDescent="0.25">
      <c r="A200">
        <v>1</v>
      </c>
      <c r="B200">
        <v>3</v>
      </c>
      <c r="C200" t="s">
        <v>5</v>
      </c>
      <c r="D200">
        <v>0</v>
      </c>
    </row>
    <row r="201" spans="1:4" x14ac:dyDescent="0.25">
      <c r="A201">
        <v>0</v>
      </c>
      <c r="B201">
        <v>2</v>
      </c>
      <c r="C201" t="s">
        <v>5</v>
      </c>
      <c r="D201">
        <v>0</v>
      </c>
    </row>
    <row r="202" spans="1:4" x14ac:dyDescent="0.25">
      <c r="A202">
        <v>0</v>
      </c>
      <c r="B202">
        <v>3</v>
      </c>
      <c r="C202" t="s">
        <v>4</v>
      </c>
      <c r="D202">
        <v>0</v>
      </c>
    </row>
    <row r="203" spans="1:4" x14ac:dyDescent="0.25">
      <c r="A203">
        <v>0</v>
      </c>
      <c r="B203">
        <v>3</v>
      </c>
      <c r="C203" t="s">
        <v>4</v>
      </c>
      <c r="D203">
        <v>2</v>
      </c>
    </row>
    <row r="204" spans="1:4" x14ac:dyDescent="0.25">
      <c r="A204">
        <v>0</v>
      </c>
      <c r="B204">
        <v>3</v>
      </c>
      <c r="C204" t="s">
        <v>4</v>
      </c>
      <c r="D204">
        <v>0</v>
      </c>
    </row>
    <row r="205" spans="1:4" x14ac:dyDescent="0.25">
      <c r="A205">
        <v>0</v>
      </c>
      <c r="B205">
        <v>3</v>
      </c>
      <c r="C205" t="s">
        <v>4</v>
      </c>
      <c r="D205">
        <v>0</v>
      </c>
    </row>
    <row r="206" spans="1:4" x14ac:dyDescent="0.25">
      <c r="A206">
        <v>1</v>
      </c>
      <c r="B206">
        <v>3</v>
      </c>
      <c r="C206" t="s">
        <v>4</v>
      </c>
      <c r="D206">
        <v>0</v>
      </c>
    </row>
    <row r="207" spans="1:4" x14ac:dyDescent="0.25">
      <c r="A207">
        <v>0</v>
      </c>
      <c r="B207">
        <v>3</v>
      </c>
      <c r="C207" t="s">
        <v>5</v>
      </c>
      <c r="D207">
        <v>1</v>
      </c>
    </row>
    <row r="208" spans="1:4" x14ac:dyDescent="0.25">
      <c r="A208">
        <v>0</v>
      </c>
      <c r="B208">
        <v>3</v>
      </c>
      <c r="C208" t="s">
        <v>4</v>
      </c>
      <c r="D208">
        <v>0</v>
      </c>
    </row>
    <row r="209" spans="1:4" x14ac:dyDescent="0.25">
      <c r="A209">
        <v>1</v>
      </c>
      <c r="B209">
        <v>3</v>
      </c>
      <c r="C209" t="s">
        <v>4</v>
      </c>
      <c r="D209">
        <v>0</v>
      </c>
    </row>
    <row r="210" spans="1:4" x14ac:dyDescent="0.25">
      <c r="A210">
        <v>1</v>
      </c>
      <c r="B210">
        <v>3</v>
      </c>
      <c r="C210" t="s">
        <v>5</v>
      </c>
      <c r="D210">
        <v>0</v>
      </c>
    </row>
    <row r="211" spans="1:4" x14ac:dyDescent="0.25">
      <c r="A211">
        <v>1</v>
      </c>
      <c r="B211">
        <v>1</v>
      </c>
      <c r="C211" t="s">
        <v>4</v>
      </c>
      <c r="D211">
        <v>0</v>
      </c>
    </row>
    <row r="212" spans="1:4" x14ac:dyDescent="0.25">
      <c r="A212">
        <v>0</v>
      </c>
      <c r="B212">
        <v>3</v>
      </c>
      <c r="C212" t="s">
        <v>4</v>
      </c>
      <c r="D212">
        <v>0</v>
      </c>
    </row>
    <row r="213" spans="1:4" x14ac:dyDescent="0.25">
      <c r="A213">
        <v>1</v>
      </c>
      <c r="B213">
        <v>2</v>
      </c>
      <c r="C213" t="s">
        <v>5</v>
      </c>
      <c r="D213">
        <v>0</v>
      </c>
    </row>
    <row r="214" spans="1:4" x14ac:dyDescent="0.25">
      <c r="A214">
        <v>0</v>
      </c>
      <c r="B214">
        <v>3</v>
      </c>
      <c r="C214" t="s">
        <v>4</v>
      </c>
      <c r="D214">
        <v>0</v>
      </c>
    </row>
    <row r="215" spans="1:4" x14ac:dyDescent="0.25">
      <c r="A215">
        <v>0</v>
      </c>
      <c r="B215">
        <v>2</v>
      </c>
      <c r="C215" t="s">
        <v>4</v>
      </c>
      <c r="D215">
        <v>0</v>
      </c>
    </row>
    <row r="216" spans="1:4" x14ac:dyDescent="0.25">
      <c r="A216">
        <v>0</v>
      </c>
      <c r="B216">
        <v>3</v>
      </c>
      <c r="C216" t="s">
        <v>4</v>
      </c>
      <c r="D216">
        <v>0</v>
      </c>
    </row>
    <row r="217" spans="1:4" x14ac:dyDescent="0.25">
      <c r="A217">
        <v>1</v>
      </c>
      <c r="B217">
        <v>1</v>
      </c>
      <c r="C217" t="s">
        <v>5</v>
      </c>
      <c r="D217">
        <v>0</v>
      </c>
    </row>
    <row r="218" spans="1:4" x14ac:dyDescent="0.25">
      <c r="A218">
        <v>1</v>
      </c>
      <c r="B218">
        <v>3</v>
      </c>
      <c r="C218" t="s">
        <v>5</v>
      </c>
      <c r="D218">
        <v>0</v>
      </c>
    </row>
    <row r="219" spans="1:4" x14ac:dyDescent="0.25">
      <c r="A219">
        <v>0</v>
      </c>
      <c r="B219">
        <v>2</v>
      </c>
      <c r="C219" t="s">
        <v>4</v>
      </c>
      <c r="D219">
        <v>0</v>
      </c>
    </row>
    <row r="220" spans="1:4" x14ac:dyDescent="0.25">
      <c r="A220">
        <v>1</v>
      </c>
      <c r="B220">
        <v>1</v>
      </c>
      <c r="C220" t="s">
        <v>5</v>
      </c>
      <c r="D220">
        <v>0</v>
      </c>
    </row>
    <row r="221" spans="1:4" x14ac:dyDescent="0.25">
      <c r="A221">
        <v>0</v>
      </c>
      <c r="B221">
        <v>2</v>
      </c>
      <c r="C221" t="s">
        <v>4</v>
      </c>
      <c r="D221">
        <v>0</v>
      </c>
    </row>
    <row r="222" spans="1:4" x14ac:dyDescent="0.25">
      <c r="A222">
        <v>1</v>
      </c>
      <c r="B222">
        <v>3</v>
      </c>
      <c r="C222" t="s">
        <v>4</v>
      </c>
      <c r="D222">
        <v>0</v>
      </c>
    </row>
    <row r="223" spans="1:4" x14ac:dyDescent="0.25">
      <c r="A223">
        <v>0</v>
      </c>
      <c r="B223">
        <v>2</v>
      </c>
      <c r="C223" t="s">
        <v>4</v>
      </c>
      <c r="D223">
        <v>0</v>
      </c>
    </row>
    <row r="224" spans="1:4" x14ac:dyDescent="0.25">
      <c r="A224">
        <v>0</v>
      </c>
      <c r="B224">
        <v>3</v>
      </c>
      <c r="C224" t="s">
        <v>4</v>
      </c>
      <c r="D224">
        <v>0</v>
      </c>
    </row>
    <row r="225" spans="1:4" x14ac:dyDescent="0.25">
      <c r="A225">
        <v>0</v>
      </c>
      <c r="B225">
        <v>3</v>
      </c>
      <c r="C225" t="s">
        <v>4</v>
      </c>
      <c r="D225">
        <v>0</v>
      </c>
    </row>
    <row r="226" spans="1:4" x14ac:dyDescent="0.25">
      <c r="A226">
        <v>1</v>
      </c>
      <c r="B226">
        <v>1</v>
      </c>
      <c r="C226" t="s">
        <v>4</v>
      </c>
      <c r="D226">
        <v>0</v>
      </c>
    </row>
    <row r="227" spans="1:4" x14ac:dyDescent="0.25">
      <c r="A227">
        <v>0</v>
      </c>
      <c r="B227">
        <v>3</v>
      </c>
      <c r="C227" t="s">
        <v>4</v>
      </c>
      <c r="D227">
        <v>0</v>
      </c>
    </row>
    <row r="228" spans="1:4" x14ac:dyDescent="0.25">
      <c r="A228">
        <v>1</v>
      </c>
      <c r="B228">
        <v>2</v>
      </c>
      <c r="C228" t="s">
        <v>4</v>
      </c>
      <c r="D228">
        <v>0</v>
      </c>
    </row>
    <row r="229" spans="1:4" x14ac:dyDescent="0.25">
      <c r="A229">
        <v>0</v>
      </c>
      <c r="B229">
        <v>3</v>
      </c>
      <c r="C229" t="s">
        <v>4</v>
      </c>
      <c r="D229">
        <v>0</v>
      </c>
    </row>
    <row r="230" spans="1:4" x14ac:dyDescent="0.25">
      <c r="A230">
        <v>0</v>
      </c>
      <c r="B230">
        <v>2</v>
      </c>
      <c r="C230" t="s">
        <v>4</v>
      </c>
      <c r="D230">
        <v>0</v>
      </c>
    </row>
    <row r="231" spans="1:4" x14ac:dyDescent="0.25">
      <c r="A231">
        <v>0</v>
      </c>
      <c r="B231">
        <v>3</v>
      </c>
      <c r="C231" t="s">
        <v>5</v>
      </c>
      <c r="D231">
        <v>1</v>
      </c>
    </row>
    <row r="232" spans="1:4" x14ac:dyDescent="0.25">
      <c r="A232">
        <v>1</v>
      </c>
      <c r="B232">
        <v>1</v>
      </c>
      <c r="C232" t="s">
        <v>5</v>
      </c>
      <c r="D232">
        <v>0</v>
      </c>
    </row>
    <row r="233" spans="1:4" x14ac:dyDescent="0.25">
      <c r="A233">
        <v>0</v>
      </c>
      <c r="B233">
        <v>3</v>
      </c>
      <c r="C233" t="s">
        <v>4</v>
      </c>
      <c r="D233">
        <v>0</v>
      </c>
    </row>
    <row r="234" spans="1:4" x14ac:dyDescent="0.25">
      <c r="A234">
        <v>0</v>
      </c>
      <c r="B234">
        <v>2</v>
      </c>
      <c r="C234" t="s">
        <v>4</v>
      </c>
      <c r="D234">
        <v>0</v>
      </c>
    </row>
    <row r="235" spans="1:4" x14ac:dyDescent="0.25">
      <c r="A235">
        <v>1</v>
      </c>
      <c r="B235">
        <v>3</v>
      </c>
      <c r="C235" t="s">
        <v>5</v>
      </c>
      <c r="D235">
        <v>2</v>
      </c>
    </row>
    <row r="236" spans="1:4" x14ac:dyDescent="0.25">
      <c r="A236">
        <v>0</v>
      </c>
      <c r="B236">
        <v>2</v>
      </c>
      <c r="C236" t="s">
        <v>4</v>
      </c>
      <c r="D236">
        <v>0</v>
      </c>
    </row>
    <row r="237" spans="1:4" x14ac:dyDescent="0.25">
      <c r="A237">
        <v>0</v>
      </c>
      <c r="B237">
        <v>3</v>
      </c>
      <c r="C237" t="s">
        <v>5</v>
      </c>
      <c r="D237">
        <v>0</v>
      </c>
    </row>
    <row r="238" spans="1:4" x14ac:dyDescent="0.25">
      <c r="A238">
        <v>0</v>
      </c>
      <c r="B238">
        <v>2</v>
      </c>
      <c r="C238" t="s">
        <v>4</v>
      </c>
      <c r="D238">
        <v>0</v>
      </c>
    </row>
    <row r="239" spans="1:4" x14ac:dyDescent="0.25">
      <c r="A239">
        <v>1</v>
      </c>
      <c r="B239">
        <v>2</v>
      </c>
      <c r="C239" t="s">
        <v>5</v>
      </c>
      <c r="D239">
        <v>2</v>
      </c>
    </row>
    <row r="240" spans="1:4" x14ac:dyDescent="0.25">
      <c r="A240">
        <v>0</v>
      </c>
      <c r="B240">
        <v>2</v>
      </c>
      <c r="C240" t="s">
        <v>4</v>
      </c>
      <c r="D240">
        <v>0</v>
      </c>
    </row>
    <row r="241" spans="1:4" x14ac:dyDescent="0.25">
      <c r="A241">
        <v>0</v>
      </c>
      <c r="B241">
        <v>2</v>
      </c>
      <c r="C241" t="s">
        <v>4</v>
      </c>
      <c r="D241">
        <v>0</v>
      </c>
    </row>
    <row r="242" spans="1:4" x14ac:dyDescent="0.25">
      <c r="A242">
        <v>0</v>
      </c>
      <c r="B242">
        <v>3</v>
      </c>
      <c r="C242" t="s">
        <v>5</v>
      </c>
      <c r="D242">
        <v>0</v>
      </c>
    </row>
    <row r="243" spans="1:4" x14ac:dyDescent="0.25">
      <c r="A243">
        <v>1</v>
      </c>
      <c r="B243">
        <v>3</v>
      </c>
      <c r="C243" t="s">
        <v>5</v>
      </c>
      <c r="D243">
        <v>0</v>
      </c>
    </row>
    <row r="244" spans="1:4" x14ac:dyDescent="0.25">
      <c r="A244">
        <v>0</v>
      </c>
      <c r="B244">
        <v>2</v>
      </c>
      <c r="C244" t="s">
        <v>4</v>
      </c>
      <c r="D244">
        <v>0</v>
      </c>
    </row>
    <row r="245" spans="1:4" x14ac:dyDescent="0.25">
      <c r="A245">
        <v>0</v>
      </c>
      <c r="B245">
        <v>3</v>
      </c>
      <c r="C245" t="s">
        <v>4</v>
      </c>
      <c r="D245">
        <v>0</v>
      </c>
    </row>
    <row r="246" spans="1:4" x14ac:dyDescent="0.25">
      <c r="A246">
        <v>0</v>
      </c>
      <c r="B246">
        <v>3</v>
      </c>
      <c r="C246" t="s">
        <v>4</v>
      </c>
      <c r="D246">
        <v>0</v>
      </c>
    </row>
    <row r="247" spans="1:4" x14ac:dyDescent="0.25">
      <c r="A247">
        <v>0</v>
      </c>
      <c r="B247">
        <v>1</v>
      </c>
      <c r="C247" t="s">
        <v>4</v>
      </c>
      <c r="D247">
        <v>0</v>
      </c>
    </row>
    <row r="248" spans="1:4" x14ac:dyDescent="0.25">
      <c r="A248">
        <v>0</v>
      </c>
      <c r="B248">
        <v>3</v>
      </c>
      <c r="C248" t="s">
        <v>5</v>
      </c>
      <c r="D248">
        <v>0</v>
      </c>
    </row>
    <row r="249" spans="1:4" x14ac:dyDescent="0.25">
      <c r="A249">
        <v>1</v>
      </c>
      <c r="B249">
        <v>2</v>
      </c>
      <c r="C249" t="s">
        <v>5</v>
      </c>
      <c r="D249">
        <v>2</v>
      </c>
    </row>
    <row r="250" spans="1:4" x14ac:dyDescent="0.25">
      <c r="A250">
        <v>1</v>
      </c>
      <c r="B250">
        <v>1</v>
      </c>
      <c r="C250" t="s">
        <v>4</v>
      </c>
      <c r="D250">
        <v>1</v>
      </c>
    </row>
    <row r="251" spans="1:4" x14ac:dyDescent="0.25">
      <c r="A251">
        <v>0</v>
      </c>
      <c r="B251">
        <v>2</v>
      </c>
      <c r="C251" t="s">
        <v>4</v>
      </c>
      <c r="D251">
        <v>0</v>
      </c>
    </row>
    <row r="252" spans="1:4" x14ac:dyDescent="0.25">
      <c r="A252">
        <v>0</v>
      </c>
      <c r="B252">
        <v>3</v>
      </c>
      <c r="C252" t="s">
        <v>4</v>
      </c>
      <c r="D252">
        <v>0</v>
      </c>
    </row>
    <row r="253" spans="1:4" x14ac:dyDescent="0.25">
      <c r="A253">
        <v>0</v>
      </c>
      <c r="B253">
        <v>3</v>
      </c>
      <c r="C253" t="s">
        <v>5</v>
      </c>
      <c r="D253">
        <v>1</v>
      </c>
    </row>
    <row r="254" spans="1:4" x14ac:dyDescent="0.25">
      <c r="A254">
        <v>0</v>
      </c>
      <c r="B254">
        <v>1</v>
      </c>
      <c r="C254" t="s">
        <v>4</v>
      </c>
      <c r="D254">
        <v>0</v>
      </c>
    </row>
    <row r="255" spans="1:4" x14ac:dyDescent="0.25">
      <c r="A255">
        <v>0</v>
      </c>
      <c r="B255">
        <v>3</v>
      </c>
      <c r="C255" t="s">
        <v>4</v>
      </c>
      <c r="D255">
        <v>0</v>
      </c>
    </row>
    <row r="256" spans="1:4" x14ac:dyDescent="0.25">
      <c r="A256">
        <v>0</v>
      </c>
      <c r="B256">
        <v>3</v>
      </c>
      <c r="C256" t="s">
        <v>5</v>
      </c>
      <c r="D256">
        <v>2</v>
      </c>
    </row>
    <row r="257" spans="1:4" x14ac:dyDescent="0.25">
      <c r="A257">
        <v>1</v>
      </c>
      <c r="B257">
        <v>3</v>
      </c>
      <c r="C257" t="s">
        <v>5</v>
      </c>
      <c r="D257">
        <v>2</v>
      </c>
    </row>
    <row r="258" spans="1:4" x14ac:dyDescent="0.25">
      <c r="A258">
        <v>1</v>
      </c>
      <c r="B258">
        <v>1</v>
      </c>
      <c r="C258" t="s">
        <v>5</v>
      </c>
      <c r="D258">
        <v>0</v>
      </c>
    </row>
    <row r="259" spans="1:4" x14ac:dyDescent="0.25">
      <c r="A259">
        <v>1</v>
      </c>
      <c r="B259">
        <v>1</v>
      </c>
      <c r="C259" t="s">
        <v>5</v>
      </c>
      <c r="D259">
        <v>0</v>
      </c>
    </row>
    <row r="260" spans="1:4" x14ac:dyDescent="0.25">
      <c r="A260">
        <v>1</v>
      </c>
      <c r="B260">
        <v>1</v>
      </c>
      <c r="C260" t="s">
        <v>5</v>
      </c>
      <c r="D260">
        <v>0</v>
      </c>
    </row>
    <row r="261" spans="1:4" x14ac:dyDescent="0.25">
      <c r="A261">
        <v>1</v>
      </c>
      <c r="B261">
        <v>2</v>
      </c>
      <c r="C261" t="s">
        <v>5</v>
      </c>
      <c r="D261">
        <v>1</v>
      </c>
    </row>
    <row r="262" spans="1:4" x14ac:dyDescent="0.25">
      <c r="A262">
        <v>0</v>
      </c>
      <c r="B262">
        <v>3</v>
      </c>
      <c r="C262" t="s">
        <v>4</v>
      </c>
      <c r="D262">
        <v>0</v>
      </c>
    </row>
    <row r="263" spans="1:4" x14ac:dyDescent="0.25">
      <c r="A263">
        <v>1</v>
      </c>
      <c r="B263">
        <v>3</v>
      </c>
      <c r="C263" t="s">
        <v>4</v>
      </c>
      <c r="D263">
        <v>2</v>
      </c>
    </row>
    <row r="264" spans="1:4" x14ac:dyDescent="0.25">
      <c r="A264">
        <v>0</v>
      </c>
      <c r="B264">
        <v>1</v>
      </c>
      <c r="C264" t="s">
        <v>4</v>
      </c>
      <c r="D264">
        <v>1</v>
      </c>
    </row>
    <row r="265" spans="1:4" x14ac:dyDescent="0.25">
      <c r="A265">
        <v>0</v>
      </c>
      <c r="B265">
        <v>1</v>
      </c>
      <c r="C265" t="s">
        <v>4</v>
      </c>
      <c r="D265">
        <v>0</v>
      </c>
    </row>
    <row r="266" spans="1:4" x14ac:dyDescent="0.25">
      <c r="A266">
        <v>0</v>
      </c>
      <c r="B266">
        <v>3</v>
      </c>
      <c r="C266" t="s">
        <v>5</v>
      </c>
      <c r="D266">
        <v>0</v>
      </c>
    </row>
    <row r="267" spans="1:4" x14ac:dyDescent="0.25">
      <c r="A267">
        <v>0</v>
      </c>
      <c r="B267">
        <v>2</v>
      </c>
      <c r="C267" t="s">
        <v>4</v>
      </c>
      <c r="D267">
        <v>0</v>
      </c>
    </row>
    <row r="268" spans="1:4" x14ac:dyDescent="0.25">
      <c r="A268">
        <v>0</v>
      </c>
      <c r="B268">
        <v>3</v>
      </c>
      <c r="C268" t="s">
        <v>4</v>
      </c>
      <c r="D268">
        <v>1</v>
      </c>
    </row>
    <row r="269" spans="1:4" x14ac:dyDescent="0.25">
      <c r="A269">
        <v>1</v>
      </c>
      <c r="B269">
        <v>3</v>
      </c>
      <c r="C269" t="s">
        <v>4</v>
      </c>
      <c r="D269">
        <v>0</v>
      </c>
    </row>
    <row r="270" spans="1:4" x14ac:dyDescent="0.25">
      <c r="A270">
        <v>1</v>
      </c>
      <c r="B270">
        <v>1</v>
      </c>
      <c r="C270" t="s">
        <v>5</v>
      </c>
      <c r="D270">
        <v>1</v>
      </c>
    </row>
    <row r="271" spans="1:4" x14ac:dyDescent="0.25">
      <c r="A271">
        <v>1</v>
      </c>
      <c r="B271">
        <v>1</v>
      </c>
      <c r="C271" t="s">
        <v>5</v>
      </c>
      <c r="D271">
        <v>0</v>
      </c>
    </row>
    <row r="272" spans="1:4" x14ac:dyDescent="0.25">
      <c r="A272">
        <v>0</v>
      </c>
      <c r="B272">
        <v>1</v>
      </c>
      <c r="C272" t="s">
        <v>4</v>
      </c>
      <c r="D272">
        <v>0</v>
      </c>
    </row>
    <row r="273" spans="1:4" x14ac:dyDescent="0.25">
      <c r="A273">
        <v>1</v>
      </c>
      <c r="B273">
        <v>3</v>
      </c>
      <c r="C273" t="s">
        <v>4</v>
      </c>
      <c r="D273">
        <v>0</v>
      </c>
    </row>
    <row r="274" spans="1:4" x14ac:dyDescent="0.25">
      <c r="A274">
        <v>1</v>
      </c>
      <c r="B274">
        <v>2</v>
      </c>
      <c r="C274" t="s">
        <v>5</v>
      </c>
      <c r="D274">
        <v>1</v>
      </c>
    </row>
    <row r="275" spans="1:4" x14ac:dyDescent="0.25">
      <c r="A275">
        <v>0</v>
      </c>
      <c r="B275">
        <v>1</v>
      </c>
      <c r="C275" t="s">
        <v>4</v>
      </c>
      <c r="D275">
        <v>1</v>
      </c>
    </row>
    <row r="276" spans="1:4" x14ac:dyDescent="0.25">
      <c r="A276">
        <v>1</v>
      </c>
      <c r="B276">
        <v>3</v>
      </c>
      <c r="C276" t="s">
        <v>5</v>
      </c>
      <c r="D276">
        <v>0</v>
      </c>
    </row>
    <row r="277" spans="1:4" x14ac:dyDescent="0.25">
      <c r="A277">
        <v>1</v>
      </c>
      <c r="B277">
        <v>1</v>
      </c>
      <c r="C277" t="s">
        <v>5</v>
      </c>
      <c r="D277">
        <v>0</v>
      </c>
    </row>
    <row r="278" spans="1:4" x14ac:dyDescent="0.25">
      <c r="A278">
        <v>0</v>
      </c>
      <c r="B278">
        <v>3</v>
      </c>
      <c r="C278" t="s">
        <v>5</v>
      </c>
      <c r="D278">
        <v>0</v>
      </c>
    </row>
    <row r="279" spans="1:4" x14ac:dyDescent="0.25">
      <c r="A279">
        <v>0</v>
      </c>
      <c r="B279">
        <v>2</v>
      </c>
      <c r="C279" t="s">
        <v>4</v>
      </c>
      <c r="D279">
        <v>0</v>
      </c>
    </row>
    <row r="280" spans="1:4" x14ac:dyDescent="0.25">
      <c r="A280">
        <v>0</v>
      </c>
      <c r="B280">
        <v>3</v>
      </c>
      <c r="C280" t="s">
        <v>4</v>
      </c>
      <c r="D280">
        <v>1</v>
      </c>
    </row>
    <row r="281" spans="1:4" x14ac:dyDescent="0.25">
      <c r="A281">
        <v>1</v>
      </c>
      <c r="B281">
        <v>3</v>
      </c>
      <c r="C281" t="s">
        <v>5</v>
      </c>
      <c r="D281">
        <v>1</v>
      </c>
    </row>
    <row r="282" spans="1:4" x14ac:dyDescent="0.25">
      <c r="A282">
        <v>0</v>
      </c>
      <c r="B282">
        <v>3</v>
      </c>
      <c r="C282" t="s">
        <v>4</v>
      </c>
      <c r="D282">
        <v>0</v>
      </c>
    </row>
    <row r="283" spans="1:4" x14ac:dyDescent="0.25">
      <c r="A283">
        <v>0</v>
      </c>
      <c r="B283">
        <v>3</v>
      </c>
      <c r="C283" t="s">
        <v>4</v>
      </c>
      <c r="D283">
        <v>0</v>
      </c>
    </row>
    <row r="284" spans="1:4" x14ac:dyDescent="0.25">
      <c r="A284">
        <v>0</v>
      </c>
      <c r="B284">
        <v>3</v>
      </c>
      <c r="C284" t="s">
        <v>4</v>
      </c>
      <c r="D284">
        <v>0</v>
      </c>
    </row>
    <row r="285" spans="1:4" x14ac:dyDescent="0.25">
      <c r="A285">
        <v>1</v>
      </c>
      <c r="B285">
        <v>3</v>
      </c>
      <c r="C285" t="s">
        <v>4</v>
      </c>
      <c r="D285">
        <v>0</v>
      </c>
    </row>
    <row r="286" spans="1:4" x14ac:dyDescent="0.25">
      <c r="A286">
        <v>0</v>
      </c>
      <c r="B286">
        <v>1</v>
      </c>
      <c r="C286" t="s">
        <v>4</v>
      </c>
      <c r="D286">
        <v>0</v>
      </c>
    </row>
    <row r="287" spans="1:4" x14ac:dyDescent="0.25">
      <c r="A287">
        <v>0</v>
      </c>
      <c r="B287">
        <v>3</v>
      </c>
      <c r="C287" t="s">
        <v>4</v>
      </c>
      <c r="D287">
        <v>0</v>
      </c>
    </row>
    <row r="288" spans="1:4" x14ac:dyDescent="0.25">
      <c r="A288">
        <v>1</v>
      </c>
      <c r="B288">
        <v>3</v>
      </c>
      <c r="C288" t="s">
        <v>4</v>
      </c>
      <c r="D288">
        <v>0</v>
      </c>
    </row>
    <row r="289" spans="1:4" x14ac:dyDescent="0.25">
      <c r="A289">
        <v>0</v>
      </c>
      <c r="B289">
        <v>3</v>
      </c>
      <c r="C289" t="s">
        <v>4</v>
      </c>
      <c r="D289">
        <v>0</v>
      </c>
    </row>
    <row r="290" spans="1:4" x14ac:dyDescent="0.25">
      <c r="A290">
        <v>1</v>
      </c>
      <c r="B290">
        <v>2</v>
      </c>
      <c r="C290" t="s">
        <v>4</v>
      </c>
      <c r="D290">
        <v>0</v>
      </c>
    </row>
    <row r="291" spans="1:4" x14ac:dyDescent="0.25">
      <c r="A291">
        <v>1</v>
      </c>
      <c r="B291">
        <v>3</v>
      </c>
      <c r="C291" t="s">
        <v>5</v>
      </c>
      <c r="D291">
        <v>0</v>
      </c>
    </row>
    <row r="292" spans="1:4" x14ac:dyDescent="0.25">
      <c r="A292">
        <v>1</v>
      </c>
      <c r="B292">
        <v>1</v>
      </c>
      <c r="C292" t="s">
        <v>5</v>
      </c>
      <c r="D292">
        <v>0</v>
      </c>
    </row>
    <row r="293" spans="1:4" x14ac:dyDescent="0.25">
      <c r="A293">
        <v>1</v>
      </c>
      <c r="B293">
        <v>1</v>
      </c>
      <c r="C293" t="s">
        <v>5</v>
      </c>
      <c r="D293">
        <v>0</v>
      </c>
    </row>
    <row r="294" spans="1:4" x14ac:dyDescent="0.25">
      <c r="A294">
        <v>0</v>
      </c>
      <c r="B294">
        <v>2</v>
      </c>
      <c r="C294" t="s">
        <v>4</v>
      </c>
      <c r="D294">
        <v>0</v>
      </c>
    </row>
    <row r="295" spans="1:4" x14ac:dyDescent="0.25">
      <c r="A295">
        <v>0</v>
      </c>
      <c r="B295">
        <v>3</v>
      </c>
      <c r="C295" t="s">
        <v>5</v>
      </c>
      <c r="D295">
        <v>0</v>
      </c>
    </row>
    <row r="296" spans="1:4" x14ac:dyDescent="0.25">
      <c r="A296">
        <v>0</v>
      </c>
      <c r="B296">
        <v>3</v>
      </c>
      <c r="C296" t="s">
        <v>4</v>
      </c>
      <c r="D296">
        <v>0</v>
      </c>
    </row>
    <row r="297" spans="1:4" x14ac:dyDescent="0.25">
      <c r="A297">
        <v>0</v>
      </c>
      <c r="B297">
        <v>1</v>
      </c>
      <c r="C297" t="s">
        <v>4</v>
      </c>
      <c r="D297">
        <v>0</v>
      </c>
    </row>
    <row r="298" spans="1:4" x14ac:dyDescent="0.25">
      <c r="A298">
        <v>0</v>
      </c>
      <c r="B298">
        <v>3</v>
      </c>
      <c r="C298" t="s">
        <v>4</v>
      </c>
      <c r="D298">
        <v>0</v>
      </c>
    </row>
    <row r="299" spans="1:4" x14ac:dyDescent="0.25">
      <c r="A299">
        <v>0</v>
      </c>
      <c r="B299">
        <v>1</v>
      </c>
      <c r="C299" t="s">
        <v>5</v>
      </c>
      <c r="D299">
        <v>2</v>
      </c>
    </row>
    <row r="300" spans="1:4" x14ac:dyDescent="0.25">
      <c r="A300">
        <v>1</v>
      </c>
      <c r="B300">
        <v>1</v>
      </c>
      <c r="C300" t="s">
        <v>4</v>
      </c>
      <c r="D300">
        <v>0</v>
      </c>
    </row>
    <row r="301" spans="1:4" x14ac:dyDescent="0.25">
      <c r="A301">
        <v>1</v>
      </c>
      <c r="B301">
        <v>1</v>
      </c>
      <c r="C301" t="s">
        <v>5</v>
      </c>
      <c r="D301">
        <v>1</v>
      </c>
    </row>
    <row r="302" spans="1:4" x14ac:dyDescent="0.25">
      <c r="A302">
        <v>1</v>
      </c>
      <c r="B302">
        <v>3</v>
      </c>
      <c r="C302" t="s">
        <v>5</v>
      </c>
      <c r="D302">
        <v>0</v>
      </c>
    </row>
    <row r="303" spans="1:4" x14ac:dyDescent="0.25">
      <c r="A303">
        <v>1</v>
      </c>
      <c r="B303">
        <v>3</v>
      </c>
      <c r="C303" t="s">
        <v>4</v>
      </c>
      <c r="D303">
        <v>0</v>
      </c>
    </row>
    <row r="304" spans="1:4" x14ac:dyDescent="0.25">
      <c r="A304">
        <v>0</v>
      </c>
      <c r="B304">
        <v>3</v>
      </c>
      <c r="C304" t="s">
        <v>4</v>
      </c>
      <c r="D304">
        <v>0</v>
      </c>
    </row>
    <row r="305" spans="1:4" x14ac:dyDescent="0.25">
      <c r="A305">
        <v>1</v>
      </c>
      <c r="B305">
        <v>2</v>
      </c>
      <c r="C305" t="s">
        <v>5</v>
      </c>
      <c r="D305">
        <v>0</v>
      </c>
    </row>
    <row r="306" spans="1:4" x14ac:dyDescent="0.25">
      <c r="A306">
        <v>0</v>
      </c>
      <c r="B306">
        <v>3</v>
      </c>
      <c r="C306" t="s">
        <v>4</v>
      </c>
      <c r="D306">
        <v>0</v>
      </c>
    </row>
    <row r="307" spans="1:4" x14ac:dyDescent="0.25">
      <c r="A307">
        <v>1</v>
      </c>
      <c r="B307">
        <v>1</v>
      </c>
      <c r="C307" t="s">
        <v>4</v>
      </c>
      <c r="D307">
        <v>2</v>
      </c>
    </row>
    <row r="308" spans="1:4" x14ac:dyDescent="0.25">
      <c r="A308">
        <v>1</v>
      </c>
      <c r="B308">
        <v>1</v>
      </c>
      <c r="C308" t="s">
        <v>5</v>
      </c>
      <c r="D308">
        <v>0</v>
      </c>
    </row>
    <row r="309" spans="1:4" x14ac:dyDescent="0.25">
      <c r="A309">
        <v>1</v>
      </c>
      <c r="B309">
        <v>1</v>
      </c>
      <c r="C309" t="s">
        <v>5</v>
      </c>
      <c r="D309">
        <v>0</v>
      </c>
    </row>
    <row r="310" spans="1:4" x14ac:dyDescent="0.25">
      <c r="A310">
        <v>0</v>
      </c>
      <c r="B310">
        <v>2</v>
      </c>
      <c r="C310" t="s">
        <v>4</v>
      </c>
      <c r="D310">
        <v>0</v>
      </c>
    </row>
    <row r="311" spans="1:4" x14ac:dyDescent="0.25">
      <c r="A311">
        <v>1</v>
      </c>
      <c r="B311">
        <v>1</v>
      </c>
      <c r="C311" t="s">
        <v>5</v>
      </c>
      <c r="D311">
        <v>0</v>
      </c>
    </row>
    <row r="312" spans="1:4" x14ac:dyDescent="0.25">
      <c r="A312">
        <v>1</v>
      </c>
      <c r="B312">
        <v>1</v>
      </c>
      <c r="C312" t="s">
        <v>5</v>
      </c>
      <c r="D312">
        <v>0</v>
      </c>
    </row>
    <row r="313" spans="1:4" x14ac:dyDescent="0.25">
      <c r="A313">
        <v>1</v>
      </c>
      <c r="B313">
        <v>1</v>
      </c>
      <c r="C313" t="s">
        <v>5</v>
      </c>
      <c r="D313">
        <v>2</v>
      </c>
    </row>
    <row r="314" spans="1:4" x14ac:dyDescent="0.25">
      <c r="A314">
        <v>0</v>
      </c>
      <c r="B314">
        <v>2</v>
      </c>
      <c r="C314" t="s">
        <v>5</v>
      </c>
      <c r="D314">
        <v>1</v>
      </c>
    </row>
    <row r="315" spans="1:4" x14ac:dyDescent="0.25">
      <c r="A315">
        <v>0</v>
      </c>
      <c r="B315">
        <v>3</v>
      </c>
      <c r="C315" t="s">
        <v>4</v>
      </c>
      <c r="D315">
        <v>0</v>
      </c>
    </row>
    <row r="316" spans="1:4" x14ac:dyDescent="0.25">
      <c r="A316">
        <v>0</v>
      </c>
      <c r="B316">
        <v>2</v>
      </c>
      <c r="C316" t="s">
        <v>4</v>
      </c>
      <c r="D316">
        <v>1</v>
      </c>
    </row>
    <row r="317" spans="1:4" x14ac:dyDescent="0.25">
      <c r="A317">
        <v>1</v>
      </c>
      <c r="B317">
        <v>3</v>
      </c>
      <c r="C317" t="s">
        <v>5</v>
      </c>
      <c r="D317">
        <v>0</v>
      </c>
    </row>
    <row r="318" spans="1:4" x14ac:dyDescent="0.25">
      <c r="A318">
        <v>1</v>
      </c>
      <c r="B318">
        <v>2</v>
      </c>
      <c r="C318" t="s">
        <v>5</v>
      </c>
      <c r="D318">
        <v>0</v>
      </c>
    </row>
    <row r="319" spans="1:4" x14ac:dyDescent="0.25">
      <c r="A319">
        <v>0</v>
      </c>
      <c r="B319">
        <v>2</v>
      </c>
      <c r="C319" t="s">
        <v>4</v>
      </c>
      <c r="D319">
        <v>0</v>
      </c>
    </row>
    <row r="320" spans="1:4" x14ac:dyDescent="0.25">
      <c r="A320">
        <v>1</v>
      </c>
      <c r="B320">
        <v>1</v>
      </c>
      <c r="C320" t="s">
        <v>5</v>
      </c>
      <c r="D320">
        <v>2</v>
      </c>
    </row>
    <row r="321" spans="1:4" x14ac:dyDescent="0.25">
      <c r="A321">
        <v>1</v>
      </c>
      <c r="B321">
        <v>1</v>
      </c>
      <c r="C321" t="s">
        <v>5</v>
      </c>
      <c r="D321">
        <v>1</v>
      </c>
    </row>
    <row r="322" spans="1:4" x14ac:dyDescent="0.25">
      <c r="A322">
        <v>0</v>
      </c>
      <c r="B322">
        <v>3</v>
      </c>
      <c r="C322" t="s">
        <v>4</v>
      </c>
      <c r="D322">
        <v>0</v>
      </c>
    </row>
    <row r="323" spans="1:4" x14ac:dyDescent="0.25">
      <c r="A323">
        <v>0</v>
      </c>
      <c r="B323">
        <v>3</v>
      </c>
      <c r="C323" t="s">
        <v>4</v>
      </c>
      <c r="D323">
        <v>0</v>
      </c>
    </row>
    <row r="324" spans="1:4" x14ac:dyDescent="0.25">
      <c r="A324">
        <v>1</v>
      </c>
      <c r="B324">
        <v>2</v>
      </c>
      <c r="C324" t="s">
        <v>5</v>
      </c>
      <c r="D324">
        <v>0</v>
      </c>
    </row>
    <row r="325" spans="1:4" x14ac:dyDescent="0.25">
      <c r="A325">
        <v>1</v>
      </c>
      <c r="B325">
        <v>2</v>
      </c>
      <c r="C325" t="s">
        <v>5</v>
      </c>
      <c r="D325">
        <v>1</v>
      </c>
    </row>
    <row r="326" spans="1:4" x14ac:dyDescent="0.25">
      <c r="A326">
        <v>0</v>
      </c>
      <c r="B326">
        <v>3</v>
      </c>
      <c r="C326" t="s">
        <v>4</v>
      </c>
      <c r="D326">
        <v>2</v>
      </c>
    </row>
    <row r="327" spans="1:4" x14ac:dyDescent="0.25">
      <c r="A327">
        <v>1</v>
      </c>
      <c r="B327">
        <v>1</v>
      </c>
      <c r="C327" t="s">
        <v>5</v>
      </c>
      <c r="D327">
        <v>0</v>
      </c>
    </row>
    <row r="328" spans="1:4" x14ac:dyDescent="0.25">
      <c r="A328">
        <v>0</v>
      </c>
      <c r="B328">
        <v>3</v>
      </c>
      <c r="C328" t="s">
        <v>4</v>
      </c>
      <c r="D328">
        <v>0</v>
      </c>
    </row>
    <row r="329" spans="1:4" x14ac:dyDescent="0.25">
      <c r="A329">
        <v>1</v>
      </c>
      <c r="B329">
        <v>2</v>
      </c>
      <c r="C329" t="s">
        <v>5</v>
      </c>
      <c r="D329">
        <v>0</v>
      </c>
    </row>
    <row r="330" spans="1:4" x14ac:dyDescent="0.25">
      <c r="A330">
        <v>1</v>
      </c>
      <c r="B330">
        <v>3</v>
      </c>
      <c r="C330" t="s">
        <v>5</v>
      </c>
      <c r="D330">
        <v>1</v>
      </c>
    </row>
    <row r="331" spans="1:4" x14ac:dyDescent="0.25">
      <c r="A331">
        <v>1</v>
      </c>
      <c r="B331">
        <v>1</v>
      </c>
      <c r="C331" t="s">
        <v>5</v>
      </c>
      <c r="D331">
        <v>1</v>
      </c>
    </row>
    <row r="332" spans="1:4" x14ac:dyDescent="0.25">
      <c r="A332">
        <v>1</v>
      </c>
      <c r="B332">
        <v>3</v>
      </c>
      <c r="C332" t="s">
        <v>5</v>
      </c>
      <c r="D332">
        <v>0</v>
      </c>
    </row>
    <row r="333" spans="1:4" x14ac:dyDescent="0.25">
      <c r="A333">
        <v>0</v>
      </c>
      <c r="B333">
        <v>1</v>
      </c>
      <c r="C333" t="s">
        <v>4</v>
      </c>
      <c r="D333">
        <v>0</v>
      </c>
    </row>
    <row r="334" spans="1:4" x14ac:dyDescent="0.25">
      <c r="A334">
        <v>0</v>
      </c>
      <c r="B334">
        <v>1</v>
      </c>
      <c r="C334" t="s">
        <v>4</v>
      </c>
      <c r="D334">
        <v>1</v>
      </c>
    </row>
    <row r="335" spans="1:4" x14ac:dyDescent="0.25">
      <c r="A335">
        <v>0</v>
      </c>
      <c r="B335">
        <v>3</v>
      </c>
      <c r="C335" t="s">
        <v>4</v>
      </c>
      <c r="D335">
        <v>0</v>
      </c>
    </row>
    <row r="336" spans="1:4" x14ac:dyDescent="0.25">
      <c r="A336">
        <v>1</v>
      </c>
      <c r="B336">
        <v>1</v>
      </c>
      <c r="C336" t="s">
        <v>5</v>
      </c>
      <c r="D336">
        <v>0</v>
      </c>
    </row>
    <row r="337" spans="1:4" x14ac:dyDescent="0.25">
      <c r="A337">
        <v>0</v>
      </c>
      <c r="B337">
        <v>3</v>
      </c>
      <c r="C337" t="s">
        <v>4</v>
      </c>
      <c r="D337">
        <v>0</v>
      </c>
    </row>
    <row r="338" spans="1:4" x14ac:dyDescent="0.25">
      <c r="A338">
        <v>0</v>
      </c>
      <c r="B338">
        <v>1</v>
      </c>
      <c r="C338" t="s">
        <v>4</v>
      </c>
      <c r="D338">
        <v>0</v>
      </c>
    </row>
    <row r="339" spans="1:4" x14ac:dyDescent="0.25">
      <c r="A339">
        <v>1</v>
      </c>
      <c r="B339">
        <v>1</v>
      </c>
      <c r="C339" t="s">
        <v>5</v>
      </c>
      <c r="D339">
        <v>0</v>
      </c>
    </row>
    <row r="340" spans="1:4" x14ac:dyDescent="0.25">
      <c r="A340">
        <v>1</v>
      </c>
      <c r="B340">
        <v>3</v>
      </c>
      <c r="C340" t="s">
        <v>4</v>
      </c>
      <c r="D340">
        <v>0</v>
      </c>
    </row>
    <row r="341" spans="1:4" x14ac:dyDescent="0.25">
      <c r="A341">
        <v>0</v>
      </c>
      <c r="B341">
        <v>1</v>
      </c>
      <c r="C341" t="s">
        <v>4</v>
      </c>
      <c r="D341">
        <v>0</v>
      </c>
    </row>
    <row r="342" spans="1:4" x14ac:dyDescent="0.25">
      <c r="A342">
        <v>1</v>
      </c>
      <c r="B342">
        <v>2</v>
      </c>
      <c r="C342" t="s">
        <v>4</v>
      </c>
      <c r="D342">
        <v>1</v>
      </c>
    </row>
    <row r="343" spans="1:4" x14ac:dyDescent="0.25">
      <c r="A343">
        <v>1</v>
      </c>
      <c r="B343">
        <v>1</v>
      </c>
      <c r="C343" t="s">
        <v>5</v>
      </c>
      <c r="D343">
        <v>2</v>
      </c>
    </row>
    <row r="344" spans="1:4" x14ac:dyDescent="0.25">
      <c r="A344">
        <v>0</v>
      </c>
      <c r="B344">
        <v>2</v>
      </c>
      <c r="C344" t="s">
        <v>4</v>
      </c>
      <c r="D344">
        <v>0</v>
      </c>
    </row>
    <row r="345" spans="1:4" x14ac:dyDescent="0.25">
      <c r="A345">
        <v>0</v>
      </c>
      <c r="B345">
        <v>2</v>
      </c>
      <c r="C345" t="s">
        <v>4</v>
      </c>
      <c r="D345">
        <v>0</v>
      </c>
    </row>
    <row r="346" spans="1:4" x14ac:dyDescent="0.25">
      <c r="A346">
        <v>0</v>
      </c>
      <c r="B346">
        <v>2</v>
      </c>
      <c r="C346" t="s">
        <v>4</v>
      </c>
      <c r="D346">
        <v>0</v>
      </c>
    </row>
    <row r="347" spans="1:4" x14ac:dyDescent="0.25">
      <c r="A347">
        <v>1</v>
      </c>
      <c r="B347">
        <v>2</v>
      </c>
      <c r="C347" t="s">
        <v>5</v>
      </c>
      <c r="D347">
        <v>0</v>
      </c>
    </row>
    <row r="348" spans="1:4" x14ac:dyDescent="0.25">
      <c r="A348">
        <v>1</v>
      </c>
      <c r="B348">
        <v>2</v>
      </c>
      <c r="C348" t="s">
        <v>5</v>
      </c>
      <c r="D348">
        <v>0</v>
      </c>
    </row>
    <row r="349" spans="1:4" x14ac:dyDescent="0.25">
      <c r="A349">
        <v>1</v>
      </c>
      <c r="B349">
        <v>3</v>
      </c>
      <c r="C349" t="s">
        <v>5</v>
      </c>
      <c r="D349">
        <v>0</v>
      </c>
    </row>
    <row r="350" spans="1:4" x14ac:dyDescent="0.25">
      <c r="A350">
        <v>1</v>
      </c>
      <c r="B350">
        <v>3</v>
      </c>
      <c r="C350" t="s">
        <v>4</v>
      </c>
      <c r="D350">
        <v>1</v>
      </c>
    </row>
    <row r="351" spans="1:4" x14ac:dyDescent="0.25">
      <c r="A351">
        <v>0</v>
      </c>
      <c r="B351">
        <v>3</v>
      </c>
      <c r="C351" t="s">
        <v>4</v>
      </c>
      <c r="D351">
        <v>0</v>
      </c>
    </row>
    <row r="352" spans="1:4" x14ac:dyDescent="0.25">
      <c r="A352">
        <v>0</v>
      </c>
      <c r="B352">
        <v>3</v>
      </c>
      <c r="C352" t="s">
        <v>4</v>
      </c>
      <c r="D352">
        <v>0</v>
      </c>
    </row>
    <row r="353" spans="1:4" x14ac:dyDescent="0.25">
      <c r="A353">
        <v>0</v>
      </c>
      <c r="B353">
        <v>1</v>
      </c>
      <c r="C353" t="s">
        <v>4</v>
      </c>
      <c r="D353">
        <v>0</v>
      </c>
    </row>
    <row r="354" spans="1:4" x14ac:dyDescent="0.25">
      <c r="A354">
        <v>0</v>
      </c>
      <c r="B354">
        <v>3</v>
      </c>
      <c r="C354" t="s">
        <v>4</v>
      </c>
      <c r="D354">
        <v>1</v>
      </c>
    </row>
    <row r="355" spans="1:4" x14ac:dyDescent="0.25">
      <c r="A355">
        <v>0</v>
      </c>
      <c r="B355">
        <v>3</v>
      </c>
      <c r="C355" t="s">
        <v>4</v>
      </c>
      <c r="D355">
        <v>0</v>
      </c>
    </row>
    <row r="356" spans="1:4" x14ac:dyDescent="0.25">
      <c r="A356">
        <v>0</v>
      </c>
      <c r="B356">
        <v>3</v>
      </c>
      <c r="C356" t="s">
        <v>4</v>
      </c>
      <c r="D356">
        <v>0</v>
      </c>
    </row>
    <row r="357" spans="1:4" x14ac:dyDescent="0.25">
      <c r="A357">
        <v>0</v>
      </c>
      <c r="B357">
        <v>3</v>
      </c>
      <c r="C357" t="s">
        <v>4</v>
      </c>
      <c r="D357">
        <v>0</v>
      </c>
    </row>
    <row r="358" spans="1:4" x14ac:dyDescent="0.25">
      <c r="A358">
        <v>1</v>
      </c>
      <c r="B358">
        <v>1</v>
      </c>
      <c r="C358" t="s">
        <v>5</v>
      </c>
      <c r="D358">
        <v>1</v>
      </c>
    </row>
    <row r="359" spans="1:4" x14ac:dyDescent="0.25">
      <c r="A359">
        <v>0</v>
      </c>
      <c r="B359">
        <v>2</v>
      </c>
      <c r="C359" t="s">
        <v>5</v>
      </c>
      <c r="D359">
        <v>0</v>
      </c>
    </row>
    <row r="360" spans="1:4" x14ac:dyDescent="0.25">
      <c r="A360">
        <v>1</v>
      </c>
      <c r="B360">
        <v>3</v>
      </c>
      <c r="C360" t="s">
        <v>5</v>
      </c>
      <c r="D360">
        <v>0</v>
      </c>
    </row>
    <row r="361" spans="1:4" x14ac:dyDescent="0.25">
      <c r="A361">
        <v>1</v>
      </c>
      <c r="B361">
        <v>3</v>
      </c>
      <c r="C361" t="s">
        <v>5</v>
      </c>
      <c r="D361">
        <v>0</v>
      </c>
    </row>
    <row r="362" spans="1:4" x14ac:dyDescent="0.25">
      <c r="A362">
        <v>0</v>
      </c>
      <c r="B362">
        <v>3</v>
      </c>
      <c r="C362" t="s">
        <v>4</v>
      </c>
      <c r="D362">
        <v>4</v>
      </c>
    </row>
    <row r="363" spans="1:4" x14ac:dyDescent="0.25">
      <c r="A363">
        <v>0</v>
      </c>
      <c r="B363">
        <v>2</v>
      </c>
      <c r="C363" t="s">
        <v>4</v>
      </c>
      <c r="D363">
        <v>0</v>
      </c>
    </row>
    <row r="364" spans="1:4" x14ac:dyDescent="0.25">
      <c r="A364">
        <v>0</v>
      </c>
      <c r="B364">
        <v>3</v>
      </c>
      <c r="C364" t="s">
        <v>5</v>
      </c>
      <c r="D364">
        <v>1</v>
      </c>
    </row>
    <row r="365" spans="1:4" x14ac:dyDescent="0.25">
      <c r="A365">
        <v>0</v>
      </c>
      <c r="B365">
        <v>3</v>
      </c>
      <c r="C365" t="s">
        <v>4</v>
      </c>
      <c r="D365">
        <v>0</v>
      </c>
    </row>
    <row r="366" spans="1:4" x14ac:dyDescent="0.25">
      <c r="A366">
        <v>0</v>
      </c>
      <c r="B366">
        <v>3</v>
      </c>
      <c r="C366" t="s">
        <v>4</v>
      </c>
      <c r="D366">
        <v>0</v>
      </c>
    </row>
    <row r="367" spans="1:4" x14ac:dyDescent="0.25">
      <c r="A367">
        <v>0</v>
      </c>
      <c r="B367">
        <v>3</v>
      </c>
      <c r="C367" t="s">
        <v>4</v>
      </c>
      <c r="D367">
        <v>0</v>
      </c>
    </row>
    <row r="368" spans="1:4" x14ac:dyDescent="0.25">
      <c r="A368">
        <v>1</v>
      </c>
      <c r="B368">
        <v>1</v>
      </c>
      <c r="C368" t="s">
        <v>5</v>
      </c>
      <c r="D368">
        <v>0</v>
      </c>
    </row>
    <row r="369" spans="1:4" x14ac:dyDescent="0.25">
      <c r="A369">
        <v>1</v>
      </c>
      <c r="B369">
        <v>3</v>
      </c>
      <c r="C369" t="s">
        <v>5</v>
      </c>
      <c r="D369">
        <v>0</v>
      </c>
    </row>
    <row r="370" spans="1:4" x14ac:dyDescent="0.25">
      <c r="A370">
        <v>1</v>
      </c>
      <c r="B370">
        <v>3</v>
      </c>
      <c r="C370" t="s">
        <v>5</v>
      </c>
      <c r="D370">
        <v>0</v>
      </c>
    </row>
    <row r="371" spans="1:4" x14ac:dyDescent="0.25">
      <c r="A371">
        <v>1</v>
      </c>
      <c r="B371">
        <v>1</v>
      </c>
      <c r="C371" t="s">
        <v>5</v>
      </c>
      <c r="D371">
        <v>0</v>
      </c>
    </row>
    <row r="372" spans="1:4" x14ac:dyDescent="0.25">
      <c r="A372">
        <v>1</v>
      </c>
      <c r="B372">
        <v>1</v>
      </c>
      <c r="C372" t="s">
        <v>4</v>
      </c>
      <c r="D372">
        <v>0</v>
      </c>
    </row>
    <row r="373" spans="1:4" x14ac:dyDescent="0.25">
      <c r="A373">
        <v>0</v>
      </c>
      <c r="B373">
        <v>3</v>
      </c>
      <c r="C373" t="s">
        <v>4</v>
      </c>
      <c r="D373">
        <v>0</v>
      </c>
    </row>
    <row r="374" spans="1:4" x14ac:dyDescent="0.25">
      <c r="A374">
        <v>0</v>
      </c>
      <c r="B374">
        <v>3</v>
      </c>
      <c r="C374" t="s">
        <v>4</v>
      </c>
      <c r="D374">
        <v>0</v>
      </c>
    </row>
    <row r="375" spans="1:4" x14ac:dyDescent="0.25">
      <c r="A375">
        <v>0</v>
      </c>
      <c r="B375">
        <v>1</v>
      </c>
      <c r="C375" t="s">
        <v>4</v>
      </c>
      <c r="D375">
        <v>0</v>
      </c>
    </row>
    <row r="376" spans="1:4" x14ac:dyDescent="0.25">
      <c r="A376">
        <v>0</v>
      </c>
      <c r="B376">
        <v>3</v>
      </c>
      <c r="C376" t="s">
        <v>5</v>
      </c>
      <c r="D376">
        <v>1</v>
      </c>
    </row>
    <row r="377" spans="1:4" x14ac:dyDescent="0.25">
      <c r="A377">
        <v>1</v>
      </c>
      <c r="B377">
        <v>1</v>
      </c>
      <c r="C377" t="s">
        <v>5</v>
      </c>
      <c r="D377">
        <v>0</v>
      </c>
    </row>
    <row r="378" spans="1:4" x14ac:dyDescent="0.25">
      <c r="A378">
        <v>1</v>
      </c>
      <c r="B378">
        <v>3</v>
      </c>
      <c r="C378" t="s">
        <v>5</v>
      </c>
      <c r="D378">
        <v>0</v>
      </c>
    </row>
    <row r="379" spans="1:4" x14ac:dyDescent="0.25">
      <c r="A379">
        <v>0</v>
      </c>
      <c r="B379">
        <v>1</v>
      </c>
      <c r="C379" t="s">
        <v>4</v>
      </c>
      <c r="D379">
        <v>2</v>
      </c>
    </row>
    <row r="380" spans="1:4" x14ac:dyDescent="0.25">
      <c r="A380">
        <v>0</v>
      </c>
      <c r="B380">
        <v>3</v>
      </c>
      <c r="C380" t="s">
        <v>4</v>
      </c>
      <c r="D380">
        <v>0</v>
      </c>
    </row>
    <row r="381" spans="1:4" x14ac:dyDescent="0.25">
      <c r="A381">
        <v>0</v>
      </c>
      <c r="B381">
        <v>3</v>
      </c>
      <c r="C381" t="s">
        <v>4</v>
      </c>
      <c r="D381">
        <v>0</v>
      </c>
    </row>
    <row r="382" spans="1:4" x14ac:dyDescent="0.25">
      <c r="A382">
        <v>1</v>
      </c>
      <c r="B382">
        <v>1</v>
      </c>
      <c r="C382" t="s">
        <v>5</v>
      </c>
      <c r="D382">
        <v>0</v>
      </c>
    </row>
    <row r="383" spans="1:4" x14ac:dyDescent="0.25">
      <c r="A383">
        <v>1</v>
      </c>
      <c r="B383">
        <v>3</v>
      </c>
      <c r="C383" t="s">
        <v>5</v>
      </c>
      <c r="D383">
        <v>2</v>
      </c>
    </row>
    <row r="384" spans="1:4" x14ac:dyDescent="0.25">
      <c r="A384">
        <v>0</v>
      </c>
      <c r="B384">
        <v>3</v>
      </c>
      <c r="C384" t="s">
        <v>4</v>
      </c>
      <c r="D384">
        <v>0</v>
      </c>
    </row>
    <row r="385" spans="1:4" x14ac:dyDescent="0.25">
      <c r="A385">
        <v>1</v>
      </c>
      <c r="B385">
        <v>1</v>
      </c>
      <c r="C385" t="s">
        <v>5</v>
      </c>
      <c r="D385">
        <v>0</v>
      </c>
    </row>
    <row r="386" spans="1:4" x14ac:dyDescent="0.25">
      <c r="A386">
        <v>0</v>
      </c>
      <c r="B386">
        <v>3</v>
      </c>
      <c r="C386" t="s">
        <v>4</v>
      </c>
      <c r="D386">
        <v>0</v>
      </c>
    </row>
    <row r="387" spans="1:4" x14ac:dyDescent="0.25">
      <c r="A387">
        <v>0</v>
      </c>
      <c r="B387">
        <v>2</v>
      </c>
      <c r="C387" t="s">
        <v>4</v>
      </c>
      <c r="D387">
        <v>0</v>
      </c>
    </row>
    <row r="388" spans="1:4" x14ac:dyDescent="0.25">
      <c r="A388">
        <v>0</v>
      </c>
      <c r="B388">
        <v>3</v>
      </c>
      <c r="C388" t="s">
        <v>4</v>
      </c>
      <c r="D388">
        <v>2</v>
      </c>
    </row>
    <row r="389" spans="1:4" x14ac:dyDescent="0.25">
      <c r="A389">
        <v>1</v>
      </c>
      <c r="B389">
        <v>2</v>
      </c>
      <c r="C389" t="s">
        <v>5</v>
      </c>
      <c r="D389">
        <v>0</v>
      </c>
    </row>
    <row r="390" spans="1:4" x14ac:dyDescent="0.25">
      <c r="A390">
        <v>0</v>
      </c>
      <c r="B390">
        <v>3</v>
      </c>
      <c r="C390" t="s">
        <v>4</v>
      </c>
      <c r="D390">
        <v>0</v>
      </c>
    </row>
    <row r="391" spans="1:4" x14ac:dyDescent="0.25">
      <c r="A391">
        <v>1</v>
      </c>
      <c r="B391">
        <v>2</v>
      </c>
      <c r="C391" t="s">
        <v>5</v>
      </c>
      <c r="D391">
        <v>0</v>
      </c>
    </row>
    <row r="392" spans="1:4" x14ac:dyDescent="0.25">
      <c r="A392">
        <v>1</v>
      </c>
      <c r="B392">
        <v>1</v>
      </c>
      <c r="C392" t="s">
        <v>4</v>
      </c>
      <c r="D392">
        <v>2</v>
      </c>
    </row>
    <row r="393" spans="1:4" x14ac:dyDescent="0.25">
      <c r="A393">
        <v>1</v>
      </c>
      <c r="B393">
        <v>3</v>
      </c>
      <c r="C393" t="s">
        <v>4</v>
      </c>
      <c r="D393">
        <v>0</v>
      </c>
    </row>
    <row r="394" spans="1:4" x14ac:dyDescent="0.25">
      <c r="A394">
        <v>0</v>
      </c>
      <c r="B394">
        <v>3</v>
      </c>
      <c r="C394" t="s">
        <v>4</v>
      </c>
      <c r="D394">
        <v>0</v>
      </c>
    </row>
    <row r="395" spans="1:4" x14ac:dyDescent="0.25">
      <c r="A395">
        <v>1</v>
      </c>
      <c r="B395">
        <v>1</v>
      </c>
      <c r="C395" t="s">
        <v>5</v>
      </c>
      <c r="D395">
        <v>0</v>
      </c>
    </row>
    <row r="396" spans="1:4" x14ac:dyDescent="0.25">
      <c r="A396">
        <v>1</v>
      </c>
      <c r="B396">
        <v>3</v>
      </c>
      <c r="C396" t="s">
        <v>5</v>
      </c>
      <c r="D396">
        <v>2</v>
      </c>
    </row>
    <row r="397" spans="1:4" x14ac:dyDescent="0.25">
      <c r="A397">
        <v>0</v>
      </c>
      <c r="B397">
        <v>3</v>
      </c>
      <c r="C397" t="s">
        <v>4</v>
      </c>
      <c r="D397">
        <v>0</v>
      </c>
    </row>
    <row r="398" spans="1:4" x14ac:dyDescent="0.25">
      <c r="A398">
        <v>0</v>
      </c>
      <c r="B398">
        <v>3</v>
      </c>
      <c r="C398" t="s">
        <v>5</v>
      </c>
      <c r="D398">
        <v>0</v>
      </c>
    </row>
    <row r="399" spans="1:4" x14ac:dyDescent="0.25">
      <c r="A399">
        <v>0</v>
      </c>
      <c r="B399">
        <v>2</v>
      </c>
      <c r="C399" t="s">
        <v>4</v>
      </c>
      <c r="D399">
        <v>0</v>
      </c>
    </row>
    <row r="400" spans="1:4" x14ac:dyDescent="0.25">
      <c r="A400">
        <v>0</v>
      </c>
      <c r="B400">
        <v>2</v>
      </c>
      <c r="C400" t="s">
        <v>4</v>
      </c>
      <c r="D400">
        <v>0</v>
      </c>
    </row>
    <row r="401" spans="1:4" x14ac:dyDescent="0.25">
      <c r="A401">
        <v>1</v>
      </c>
      <c r="B401">
        <v>2</v>
      </c>
      <c r="C401" t="s">
        <v>5</v>
      </c>
      <c r="D401">
        <v>0</v>
      </c>
    </row>
    <row r="402" spans="1:4" x14ac:dyDescent="0.25">
      <c r="A402">
        <v>1</v>
      </c>
      <c r="B402">
        <v>3</v>
      </c>
      <c r="C402" t="s">
        <v>4</v>
      </c>
      <c r="D402">
        <v>0</v>
      </c>
    </row>
    <row r="403" spans="1:4" x14ac:dyDescent="0.25">
      <c r="A403">
        <v>0</v>
      </c>
      <c r="B403">
        <v>3</v>
      </c>
      <c r="C403" t="s">
        <v>4</v>
      </c>
      <c r="D403">
        <v>0</v>
      </c>
    </row>
    <row r="404" spans="1:4" x14ac:dyDescent="0.25">
      <c r="A404">
        <v>0</v>
      </c>
      <c r="B404">
        <v>3</v>
      </c>
      <c r="C404" t="s">
        <v>5</v>
      </c>
      <c r="D404">
        <v>0</v>
      </c>
    </row>
    <row r="405" spans="1:4" x14ac:dyDescent="0.25">
      <c r="A405">
        <v>0</v>
      </c>
      <c r="B405">
        <v>3</v>
      </c>
      <c r="C405" t="s">
        <v>4</v>
      </c>
      <c r="D405">
        <v>0</v>
      </c>
    </row>
    <row r="406" spans="1:4" x14ac:dyDescent="0.25">
      <c r="A406">
        <v>0</v>
      </c>
      <c r="B406">
        <v>3</v>
      </c>
      <c r="C406" t="s">
        <v>5</v>
      </c>
      <c r="D406">
        <v>0</v>
      </c>
    </row>
    <row r="407" spans="1:4" x14ac:dyDescent="0.25">
      <c r="A407">
        <v>0</v>
      </c>
      <c r="B407">
        <v>2</v>
      </c>
      <c r="C407" t="s">
        <v>4</v>
      </c>
      <c r="D407">
        <v>0</v>
      </c>
    </row>
    <row r="408" spans="1:4" x14ac:dyDescent="0.25">
      <c r="A408">
        <v>0</v>
      </c>
      <c r="B408">
        <v>3</v>
      </c>
      <c r="C408" t="s">
        <v>4</v>
      </c>
      <c r="D408">
        <v>0</v>
      </c>
    </row>
    <row r="409" spans="1:4" x14ac:dyDescent="0.25">
      <c r="A409">
        <v>1</v>
      </c>
      <c r="B409">
        <v>2</v>
      </c>
      <c r="C409" t="s">
        <v>4</v>
      </c>
      <c r="D409">
        <v>1</v>
      </c>
    </row>
    <row r="410" spans="1:4" x14ac:dyDescent="0.25">
      <c r="A410">
        <v>0</v>
      </c>
      <c r="B410">
        <v>3</v>
      </c>
      <c r="C410" t="s">
        <v>4</v>
      </c>
      <c r="D410">
        <v>0</v>
      </c>
    </row>
    <row r="411" spans="1:4" x14ac:dyDescent="0.25">
      <c r="A411">
        <v>0</v>
      </c>
      <c r="B411">
        <v>3</v>
      </c>
      <c r="C411" t="s">
        <v>5</v>
      </c>
      <c r="D411">
        <v>1</v>
      </c>
    </row>
    <row r="412" spans="1:4" x14ac:dyDescent="0.25">
      <c r="A412">
        <v>0</v>
      </c>
      <c r="B412">
        <v>3</v>
      </c>
      <c r="C412" t="s">
        <v>4</v>
      </c>
      <c r="D412">
        <v>0</v>
      </c>
    </row>
    <row r="413" spans="1:4" x14ac:dyDescent="0.25">
      <c r="A413">
        <v>0</v>
      </c>
      <c r="B413">
        <v>3</v>
      </c>
      <c r="C413" t="s">
        <v>4</v>
      </c>
      <c r="D413">
        <v>0</v>
      </c>
    </row>
    <row r="414" spans="1:4" x14ac:dyDescent="0.25">
      <c r="A414">
        <v>1</v>
      </c>
      <c r="B414">
        <v>1</v>
      </c>
      <c r="C414" t="s">
        <v>5</v>
      </c>
      <c r="D414">
        <v>0</v>
      </c>
    </row>
    <row r="415" spans="1:4" x14ac:dyDescent="0.25">
      <c r="A415">
        <v>0</v>
      </c>
      <c r="B415">
        <v>2</v>
      </c>
      <c r="C415" t="s">
        <v>4</v>
      </c>
      <c r="D415">
        <v>0</v>
      </c>
    </row>
    <row r="416" spans="1:4" x14ac:dyDescent="0.25">
      <c r="A416">
        <v>1</v>
      </c>
      <c r="B416">
        <v>3</v>
      </c>
      <c r="C416" t="s">
        <v>4</v>
      </c>
      <c r="D416">
        <v>0</v>
      </c>
    </row>
    <row r="417" spans="1:4" x14ac:dyDescent="0.25">
      <c r="A417">
        <v>0</v>
      </c>
      <c r="B417">
        <v>3</v>
      </c>
      <c r="C417" t="s">
        <v>5</v>
      </c>
      <c r="D417">
        <v>0</v>
      </c>
    </row>
    <row r="418" spans="1:4" x14ac:dyDescent="0.25">
      <c r="A418">
        <v>1</v>
      </c>
      <c r="B418">
        <v>2</v>
      </c>
      <c r="C418" t="s">
        <v>5</v>
      </c>
      <c r="D418">
        <v>1</v>
      </c>
    </row>
    <row r="419" spans="1:4" x14ac:dyDescent="0.25">
      <c r="A419">
        <v>1</v>
      </c>
      <c r="B419">
        <v>2</v>
      </c>
      <c r="C419" t="s">
        <v>5</v>
      </c>
      <c r="D419">
        <v>2</v>
      </c>
    </row>
    <row r="420" spans="1:4" x14ac:dyDescent="0.25">
      <c r="A420">
        <v>0</v>
      </c>
      <c r="B420">
        <v>2</v>
      </c>
      <c r="C420" t="s">
        <v>4</v>
      </c>
      <c r="D420">
        <v>0</v>
      </c>
    </row>
    <row r="421" spans="1:4" x14ac:dyDescent="0.25">
      <c r="A421">
        <v>0</v>
      </c>
      <c r="B421">
        <v>3</v>
      </c>
      <c r="C421" t="s">
        <v>5</v>
      </c>
      <c r="D421">
        <v>2</v>
      </c>
    </row>
    <row r="422" spans="1:4" x14ac:dyDescent="0.25">
      <c r="A422">
        <v>0</v>
      </c>
      <c r="B422">
        <v>3</v>
      </c>
      <c r="C422" t="s">
        <v>4</v>
      </c>
      <c r="D422">
        <v>0</v>
      </c>
    </row>
    <row r="423" spans="1:4" x14ac:dyDescent="0.25">
      <c r="A423">
        <v>0</v>
      </c>
      <c r="B423">
        <v>3</v>
      </c>
      <c r="C423" t="s">
        <v>4</v>
      </c>
      <c r="D423">
        <v>0</v>
      </c>
    </row>
    <row r="424" spans="1:4" x14ac:dyDescent="0.25">
      <c r="A424">
        <v>0</v>
      </c>
      <c r="B424">
        <v>3</v>
      </c>
      <c r="C424" t="s">
        <v>4</v>
      </c>
      <c r="D424">
        <v>0</v>
      </c>
    </row>
    <row r="425" spans="1:4" x14ac:dyDescent="0.25">
      <c r="A425">
        <v>0</v>
      </c>
      <c r="B425">
        <v>3</v>
      </c>
      <c r="C425" t="s">
        <v>5</v>
      </c>
      <c r="D425">
        <v>1</v>
      </c>
    </row>
    <row r="426" spans="1:4" x14ac:dyDescent="0.25">
      <c r="A426">
        <v>0</v>
      </c>
      <c r="B426">
        <v>3</v>
      </c>
      <c r="C426" t="s">
        <v>4</v>
      </c>
      <c r="D426">
        <v>1</v>
      </c>
    </row>
    <row r="427" spans="1:4" x14ac:dyDescent="0.25">
      <c r="A427">
        <v>0</v>
      </c>
      <c r="B427">
        <v>3</v>
      </c>
      <c r="C427" t="s">
        <v>4</v>
      </c>
      <c r="D427">
        <v>0</v>
      </c>
    </row>
    <row r="428" spans="1:4" x14ac:dyDescent="0.25">
      <c r="A428">
        <v>1</v>
      </c>
      <c r="B428">
        <v>2</v>
      </c>
      <c r="C428" t="s">
        <v>5</v>
      </c>
      <c r="D428">
        <v>0</v>
      </c>
    </row>
    <row r="429" spans="1:4" x14ac:dyDescent="0.25">
      <c r="A429">
        <v>1</v>
      </c>
      <c r="B429">
        <v>2</v>
      </c>
      <c r="C429" t="s">
        <v>5</v>
      </c>
      <c r="D429">
        <v>0</v>
      </c>
    </row>
    <row r="430" spans="1:4" x14ac:dyDescent="0.25">
      <c r="A430">
        <v>0</v>
      </c>
      <c r="B430">
        <v>3</v>
      </c>
      <c r="C430" t="s">
        <v>4</v>
      </c>
      <c r="D430">
        <v>0</v>
      </c>
    </row>
    <row r="431" spans="1:4" x14ac:dyDescent="0.25">
      <c r="A431">
        <v>1</v>
      </c>
      <c r="B431">
        <v>3</v>
      </c>
      <c r="C431" t="s">
        <v>4</v>
      </c>
      <c r="D431">
        <v>0</v>
      </c>
    </row>
    <row r="432" spans="1:4" x14ac:dyDescent="0.25">
      <c r="A432">
        <v>1</v>
      </c>
      <c r="B432">
        <v>1</v>
      </c>
      <c r="C432" t="s">
        <v>4</v>
      </c>
      <c r="D432">
        <v>0</v>
      </c>
    </row>
    <row r="433" spans="1:4" x14ac:dyDescent="0.25">
      <c r="A433">
        <v>1</v>
      </c>
      <c r="B433">
        <v>3</v>
      </c>
      <c r="C433" t="s">
        <v>5</v>
      </c>
      <c r="D433">
        <v>0</v>
      </c>
    </row>
    <row r="434" spans="1:4" x14ac:dyDescent="0.25">
      <c r="A434">
        <v>1</v>
      </c>
      <c r="B434">
        <v>2</v>
      </c>
      <c r="C434" t="s">
        <v>5</v>
      </c>
      <c r="D434">
        <v>0</v>
      </c>
    </row>
    <row r="435" spans="1:4" x14ac:dyDescent="0.25">
      <c r="A435">
        <v>0</v>
      </c>
      <c r="B435">
        <v>3</v>
      </c>
      <c r="C435" t="s">
        <v>4</v>
      </c>
      <c r="D435">
        <v>0</v>
      </c>
    </row>
    <row r="436" spans="1:4" x14ac:dyDescent="0.25">
      <c r="A436">
        <v>0</v>
      </c>
      <c r="B436">
        <v>1</v>
      </c>
      <c r="C436" t="s">
        <v>4</v>
      </c>
      <c r="D436">
        <v>0</v>
      </c>
    </row>
    <row r="437" spans="1:4" x14ac:dyDescent="0.25">
      <c r="A437">
        <v>1</v>
      </c>
      <c r="B437">
        <v>1</v>
      </c>
      <c r="C437" t="s">
        <v>5</v>
      </c>
      <c r="D437">
        <v>2</v>
      </c>
    </row>
    <row r="438" spans="1:4" x14ac:dyDescent="0.25">
      <c r="A438">
        <v>0</v>
      </c>
      <c r="B438">
        <v>3</v>
      </c>
      <c r="C438" t="s">
        <v>5</v>
      </c>
      <c r="D438">
        <v>2</v>
      </c>
    </row>
    <row r="439" spans="1:4" x14ac:dyDescent="0.25">
      <c r="A439">
        <v>1</v>
      </c>
      <c r="B439">
        <v>2</v>
      </c>
      <c r="C439" t="s">
        <v>5</v>
      </c>
      <c r="D439">
        <v>3</v>
      </c>
    </row>
    <row r="440" spans="1:4" x14ac:dyDescent="0.25">
      <c r="A440">
        <v>0</v>
      </c>
      <c r="B440">
        <v>1</v>
      </c>
      <c r="C440" t="s">
        <v>4</v>
      </c>
      <c r="D440">
        <v>4</v>
      </c>
    </row>
    <row r="441" spans="1:4" x14ac:dyDescent="0.25">
      <c r="A441">
        <v>0</v>
      </c>
      <c r="B441">
        <v>2</v>
      </c>
      <c r="C441" t="s">
        <v>4</v>
      </c>
      <c r="D441">
        <v>0</v>
      </c>
    </row>
    <row r="442" spans="1:4" x14ac:dyDescent="0.25">
      <c r="A442">
        <v>1</v>
      </c>
      <c r="B442">
        <v>2</v>
      </c>
      <c r="C442" t="s">
        <v>5</v>
      </c>
      <c r="D442">
        <v>1</v>
      </c>
    </row>
    <row r="443" spans="1:4" x14ac:dyDescent="0.25">
      <c r="A443">
        <v>0</v>
      </c>
      <c r="B443">
        <v>3</v>
      </c>
      <c r="C443" t="s">
        <v>4</v>
      </c>
      <c r="D443">
        <v>0</v>
      </c>
    </row>
    <row r="444" spans="1:4" x14ac:dyDescent="0.25">
      <c r="A444">
        <v>0</v>
      </c>
      <c r="B444">
        <v>3</v>
      </c>
      <c r="C444" t="s">
        <v>4</v>
      </c>
      <c r="D444">
        <v>0</v>
      </c>
    </row>
    <row r="445" spans="1:4" x14ac:dyDescent="0.25">
      <c r="A445">
        <v>1</v>
      </c>
      <c r="B445">
        <v>2</v>
      </c>
      <c r="C445" t="s">
        <v>5</v>
      </c>
      <c r="D445">
        <v>0</v>
      </c>
    </row>
    <row r="446" spans="1:4" x14ac:dyDescent="0.25">
      <c r="A446">
        <v>1</v>
      </c>
      <c r="B446">
        <v>3</v>
      </c>
      <c r="C446" t="s">
        <v>4</v>
      </c>
      <c r="D446">
        <v>0</v>
      </c>
    </row>
    <row r="447" spans="1:4" x14ac:dyDescent="0.25">
      <c r="A447">
        <v>1</v>
      </c>
      <c r="B447">
        <v>1</v>
      </c>
      <c r="C447" t="s">
        <v>4</v>
      </c>
      <c r="D447">
        <v>2</v>
      </c>
    </row>
    <row r="448" spans="1:4" x14ac:dyDescent="0.25">
      <c r="A448">
        <v>1</v>
      </c>
      <c r="B448">
        <v>2</v>
      </c>
      <c r="C448" t="s">
        <v>5</v>
      </c>
      <c r="D448">
        <v>1</v>
      </c>
    </row>
    <row r="449" spans="1:4" x14ac:dyDescent="0.25">
      <c r="A449">
        <v>1</v>
      </c>
      <c r="B449">
        <v>1</v>
      </c>
      <c r="C449" t="s">
        <v>4</v>
      </c>
      <c r="D449">
        <v>0</v>
      </c>
    </row>
    <row r="450" spans="1:4" x14ac:dyDescent="0.25">
      <c r="A450">
        <v>1</v>
      </c>
      <c r="B450">
        <v>3</v>
      </c>
      <c r="C450" t="s">
        <v>5</v>
      </c>
      <c r="D450">
        <v>1</v>
      </c>
    </row>
    <row r="451" spans="1:4" x14ac:dyDescent="0.25">
      <c r="A451">
        <v>1</v>
      </c>
      <c r="B451">
        <v>1</v>
      </c>
      <c r="C451" t="s">
        <v>4</v>
      </c>
      <c r="D451">
        <v>0</v>
      </c>
    </row>
    <row r="452" spans="1:4" x14ac:dyDescent="0.25">
      <c r="A452">
        <v>0</v>
      </c>
      <c r="B452">
        <v>2</v>
      </c>
      <c r="C452" t="s">
        <v>4</v>
      </c>
      <c r="D452">
        <v>2</v>
      </c>
    </row>
    <row r="453" spans="1:4" x14ac:dyDescent="0.25">
      <c r="A453">
        <v>0</v>
      </c>
      <c r="B453">
        <v>3</v>
      </c>
      <c r="C453" t="s">
        <v>4</v>
      </c>
      <c r="D453">
        <v>0</v>
      </c>
    </row>
    <row r="454" spans="1:4" x14ac:dyDescent="0.25">
      <c r="A454">
        <v>0</v>
      </c>
      <c r="B454">
        <v>1</v>
      </c>
      <c r="C454" t="s">
        <v>4</v>
      </c>
      <c r="D454">
        <v>0</v>
      </c>
    </row>
    <row r="455" spans="1:4" x14ac:dyDescent="0.25">
      <c r="A455">
        <v>1</v>
      </c>
      <c r="B455">
        <v>1</v>
      </c>
      <c r="C455" t="s">
        <v>4</v>
      </c>
      <c r="D455">
        <v>0</v>
      </c>
    </row>
    <row r="456" spans="1:4" x14ac:dyDescent="0.25">
      <c r="A456">
        <v>0</v>
      </c>
      <c r="B456">
        <v>3</v>
      </c>
      <c r="C456" t="s">
        <v>4</v>
      </c>
      <c r="D456">
        <v>0</v>
      </c>
    </row>
    <row r="457" spans="1:4" x14ac:dyDescent="0.25">
      <c r="A457">
        <v>1</v>
      </c>
      <c r="B457">
        <v>3</v>
      </c>
      <c r="C457" t="s">
        <v>4</v>
      </c>
      <c r="D457">
        <v>0</v>
      </c>
    </row>
    <row r="458" spans="1:4" x14ac:dyDescent="0.25">
      <c r="A458">
        <v>0</v>
      </c>
      <c r="B458">
        <v>1</v>
      </c>
      <c r="C458" t="s">
        <v>4</v>
      </c>
      <c r="D458">
        <v>0</v>
      </c>
    </row>
    <row r="459" spans="1:4" x14ac:dyDescent="0.25">
      <c r="A459">
        <v>1</v>
      </c>
      <c r="B459">
        <v>1</v>
      </c>
      <c r="C459" t="s">
        <v>5</v>
      </c>
      <c r="D459">
        <v>0</v>
      </c>
    </row>
    <row r="460" spans="1:4" x14ac:dyDescent="0.25">
      <c r="A460">
        <v>1</v>
      </c>
      <c r="B460">
        <v>2</v>
      </c>
      <c r="C460" t="s">
        <v>5</v>
      </c>
      <c r="D460">
        <v>0</v>
      </c>
    </row>
    <row r="461" spans="1:4" x14ac:dyDescent="0.25">
      <c r="A461">
        <v>0</v>
      </c>
      <c r="B461">
        <v>3</v>
      </c>
      <c r="C461" t="s">
        <v>4</v>
      </c>
      <c r="D461">
        <v>0</v>
      </c>
    </row>
    <row r="462" spans="1:4" x14ac:dyDescent="0.25">
      <c r="A462">
        <v>1</v>
      </c>
      <c r="B462">
        <v>1</v>
      </c>
      <c r="C462" t="s">
        <v>4</v>
      </c>
      <c r="D462">
        <v>0</v>
      </c>
    </row>
    <row r="463" spans="1:4" x14ac:dyDescent="0.25">
      <c r="A463">
        <v>0</v>
      </c>
      <c r="B463">
        <v>3</v>
      </c>
      <c r="C463" t="s">
        <v>4</v>
      </c>
      <c r="D463">
        <v>0</v>
      </c>
    </row>
    <row r="464" spans="1:4" x14ac:dyDescent="0.25">
      <c r="A464">
        <v>0</v>
      </c>
      <c r="B464">
        <v>1</v>
      </c>
      <c r="C464" t="s">
        <v>4</v>
      </c>
      <c r="D464">
        <v>0</v>
      </c>
    </row>
    <row r="465" spans="1:4" x14ac:dyDescent="0.25">
      <c r="A465">
        <v>0</v>
      </c>
      <c r="B465">
        <v>2</v>
      </c>
      <c r="C465" t="s">
        <v>4</v>
      </c>
      <c r="D465">
        <v>0</v>
      </c>
    </row>
    <row r="466" spans="1:4" x14ac:dyDescent="0.25">
      <c r="A466">
        <v>0</v>
      </c>
      <c r="B466">
        <v>3</v>
      </c>
      <c r="C466" t="s">
        <v>4</v>
      </c>
      <c r="D466">
        <v>0</v>
      </c>
    </row>
    <row r="467" spans="1:4" x14ac:dyDescent="0.25">
      <c r="A467">
        <v>0</v>
      </c>
      <c r="B467">
        <v>3</v>
      </c>
      <c r="C467" t="s">
        <v>4</v>
      </c>
      <c r="D467">
        <v>0</v>
      </c>
    </row>
    <row r="468" spans="1:4" x14ac:dyDescent="0.25">
      <c r="A468">
        <v>0</v>
      </c>
      <c r="B468">
        <v>2</v>
      </c>
      <c r="C468" t="s">
        <v>4</v>
      </c>
      <c r="D468">
        <v>0</v>
      </c>
    </row>
    <row r="469" spans="1:4" x14ac:dyDescent="0.25">
      <c r="A469">
        <v>0</v>
      </c>
      <c r="B469">
        <v>1</v>
      </c>
      <c r="C469" t="s">
        <v>4</v>
      </c>
      <c r="D469">
        <v>0</v>
      </c>
    </row>
    <row r="470" spans="1:4" x14ac:dyDescent="0.25">
      <c r="A470">
        <v>0</v>
      </c>
      <c r="B470">
        <v>3</v>
      </c>
      <c r="C470" t="s">
        <v>4</v>
      </c>
      <c r="D470">
        <v>0</v>
      </c>
    </row>
    <row r="471" spans="1:4" x14ac:dyDescent="0.25">
      <c r="A471">
        <v>1</v>
      </c>
      <c r="B471">
        <v>3</v>
      </c>
      <c r="C471" t="s">
        <v>5</v>
      </c>
      <c r="D471">
        <v>1</v>
      </c>
    </row>
    <row r="472" spans="1:4" x14ac:dyDescent="0.25">
      <c r="A472">
        <v>0</v>
      </c>
      <c r="B472">
        <v>3</v>
      </c>
      <c r="C472" t="s">
        <v>4</v>
      </c>
      <c r="D472">
        <v>0</v>
      </c>
    </row>
    <row r="473" spans="1:4" x14ac:dyDescent="0.25">
      <c r="A473">
        <v>0</v>
      </c>
      <c r="B473">
        <v>3</v>
      </c>
      <c r="C473" t="s">
        <v>4</v>
      </c>
      <c r="D473">
        <v>0</v>
      </c>
    </row>
    <row r="474" spans="1:4" x14ac:dyDescent="0.25">
      <c r="A474">
        <v>1</v>
      </c>
      <c r="B474">
        <v>2</v>
      </c>
      <c r="C474" t="s">
        <v>5</v>
      </c>
      <c r="D474">
        <v>2</v>
      </c>
    </row>
    <row r="475" spans="1:4" x14ac:dyDescent="0.25">
      <c r="A475">
        <v>1</v>
      </c>
      <c r="B475">
        <v>2</v>
      </c>
      <c r="C475" t="s">
        <v>5</v>
      </c>
      <c r="D475">
        <v>0</v>
      </c>
    </row>
    <row r="476" spans="1:4" x14ac:dyDescent="0.25">
      <c r="A476">
        <v>0</v>
      </c>
      <c r="B476">
        <v>3</v>
      </c>
      <c r="C476" t="s">
        <v>5</v>
      </c>
      <c r="D476">
        <v>0</v>
      </c>
    </row>
    <row r="477" spans="1:4" x14ac:dyDescent="0.25">
      <c r="A477">
        <v>0</v>
      </c>
      <c r="B477">
        <v>1</v>
      </c>
      <c r="C477" t="s">
        <v>4</v>
      </c>
      <c r="D477">
        <v>0</v>
      </c>
    </row>
    <row r="478" spans="1:4" x14ac:dyDescent="0.25">
      <c r="A478">
        <v>0</v>
      </c>
      <c r="B478">
        <v>2</v>
      </c>
      <c r="C478" t="s">
        <v>4</v>
      </c>
      <c r="D478">
        <v>0</v>
      </c>
    </row>
    <row r="479" spans="1:4" x14ac:dyDescent="0.25">
      <c r="A479">
        <v>0</v>
      </c>
      <c r="B479">
        <v>3</v>
      </c>
      <c r="C479" t="s">
        <v>4</v>
      </c>
      <c r="D479">
        <v>0</v>
      </c>
    </row>
    <row r="480" spans="1:4" x14ac:dyDescent="0.25">
      <c r="A480">
        <v>0</v>
      </c>
      <c r="B480">
        <v>3</v>
      </c>
      <c r="C480" t="s">
        <v>4</v>
      </c>
      <c r="D480">
        <v>0</v>
      </c>
    </row>
    <row r="481" spans="1:4" x14ac:dyDescent="0.25">
      <c r="A481">
        <v>1</v>
      </c>
      <c r="B481">
        <v>3</v>
      </c>
      <c r="C481" t="s">
        <v>5</v>
      </c>
      <c r="D481">
        <v>1</v>
      </c>
    </row>
    <row r="482" spans="1:4" x14ac:dyDescent="0.25">
      <c r="A482">
        <v>0</v>
      </c>
      <c r="B482">
        <v>3</v>
      </c>
      <c r="C482" t="s">
        <v>4</v>
      </c>
      <c r="D482">
        <v>2</v>
      </c>
    </row>
    <row r="483" spans="1:4" x14ac:dyDescent="0.25">
      <c r="A483">
        <v>0</v>
      </c>
      <c r="B483">
        <v>2</v>
      </c>
      <c r="C483" t="s">
        <v>4</v>
      </c>
      <c r="D483">
        <v>0</v>
      </c>
    </row>
    <row r="484" spans="1:4" x14ac:dyDescent="0.25">
      <c r="A484">
        <v>0</v>
      </c>
      <c r="B484">
        <v>3</v>
      </c>
      <c r="C484" t="s">
        <v>4</v>
      </c>
      <c r="D484">
        <v>0</v>
      </c>
    </row>
    <row r="485" spans="1:4" x14ac:dyDescent="0.25">
      <c r="A485">
        <v>1</v>
      </c>
      <c r="B485">
        <v>3</v>
      </c>
      <c r="C485" t="s">
        <v>5</v>
      </c>
      <c r="D485">
        <v>0</v>
      </c>
    </row>
    <row r="486" spans="1:4" x14ac:dyDescent="0.25">
      <c r="A486">
        <v>1</v>
      </c>
      <c r="B486">
        <v>1</v>
      </c>
      <c r="C486" t="s">
        <v>4</v>
      </c>
      <c r="D486">
        <v>0</v>
      </c>
    </row>
    <row r="487" spans="1:4" x14ac:dyDescent="0.25">
      <c r="A487">
        <v>0</v>
      </c>
      <c r="B487">
        <v>3</v>
      </c>
      <c r="C487" t="s">
        <v>5</v>
      </c>
      <c r="D487">
        <v>1</v>
      </c>
    </row>
    <row r="488" spans="1:4" x14ac:dyDescent="0.25">
      <c r="A488">
        <v>1</v>
      </c>
      <c r="B488">
        <v>1</v>
      </c>
      <c r="C488" t="s">
        <v>5</v>
      </c>
      <c r="D488">
        <v>0</v>
      </c>
    </row>
    <row r="489" spans="1:4" x14ac:dyDescent="0.25">
      <c r="A489">
        <v>0</v>
      </c>
      <c r="B489">
        <v>1</v>
      </c>
      <c r="C489" t="s">
        <v>4</v>
      </c>
      <c r="D489">
        <v>0</v>
      </c>
    </row>
    <row r="490" spans="1:4" x14ac:dyDescent="0.25">
      <c r="A490">
        <v>0</v>
      </c>
      <c r="B490">
        <v>3</v>
      </c>
      <c r="C490" t="s">
        <v>4</v>
      </c>
      <c r="D490">
        <v>0</v>
      </c>
    </row>
    <row r="491" spans="1:4" x14ac:dyDescent="0.25">
      <c r="A491">
        <v>1</v>
      </c>
      <c r="B491">
        <v>3</v>
      </c>
      <c r="C491" t="s">
        <v>4</v>
      </c>
      <c r="D491">
        <v>1</v>
      </c>
    </row>
    <row r="492" spans="1:4" x14ac:dyDescent="0.25">
      <c r="A492">
        <v>0</v>
      </c>
      <c r="B492">
        <v>3</v>
      </c>
      <c r="C492" t="s">
        <v>4</v>
      </c>
      <c r="D492">
        <v>0</v>
      </c>
    </row>
    <row r="493" spans="1:4" x14ac:dyDescent="0.25">
      <c r="A493">
        <v>0</v>
      </c>
      <c r="B493">
        <v>3</v>
      </c>
      <c r="C493" t="s">
        <v>4</v>
      </c>
      <c r="D493">
        <v>0</v>
      </c>
    </row>
    <row r="494" spans="1:4" x14ac:dyDescent="0.25">
      <c r="A494">
        <v>0</v>
      </c>
      <c r="B494">
        <v>1</v>
      </c>
      <c r="C494" t="s">
        <v>4</v>
      </c>
      <c r="D494">
        <v>0</v>
      </c>
    </row>
    <row r="495" spans="1:4" x14ac:dyDescent="0.25">
      <c r="A495">
        <v>0</v>
      </c>
      <c r="B495">
        <v>1</v>
      </c>
      <c r="C495" t="s">
        <v>4</v>
      </c>
      <c r="D495">
        <v>0</v>
      </c>
    </row>
    <row r="496" spans="1:4" x14ac:dyDescent="0.25">
      <c r="A496">
        <v>0</v>
      </c>
      <c r="B496">
        <v>3</v>
      </c>
      <c r="C496" t="s">
        <v>4</v>
      </c>
      <c r="D496">
        <v>0</v>
      </c>
    </row>
    <row r="497" spans="1:4" x14ac:dyDescent="0.25">
      <c r="A497">
        <v>0</v>
      </c>
      <c r="B497">
        <v>3</v>
      </c>
      <c r="C497" t="s">
        <v>4</v>
      </c>
      <c r="D497">
        <v>0</v>
      </c>
    </row>
    <row r="498" spans="1:4" x14ac:dyDescent="0.25">
      <c r="A498">
        <v>1</v>
      </c>
      <c r="B498">
        <v>1</v>
      </c>
      <c r="C498" t="s">
        <v>5</v>
      </c>
      <c r="D498">
        <v>0</v>
      </c>
    </row>
    <row r="499" spans="1:4" x14ac:dyDescent="0.25">
      <c r="A499">
        <v>0</v>
      </c>
      <c r="B499">
        <v>3</v>
      </c>
      <c r="C499" t="s">
        <v>4</v>
      </c>
      <c r="D499">
        <v>0</v>
      </c>
    </row>
    <row r="500" spans="1:4" x14ac:dyDescent="0.25">
      <c r="A500">
        <v>0</v>
      </c>
      <c r="B500">
        <v>1</v>
      </c>
      <c r="C500" t="s">
        <v>5</v>
      </c>
      <c r="D500">
        <v>2</v>
      </c>
    </row>
    <row r="501" spans="1:4" x14ac:dyDescent="0.25">
      <c r="A501">
        <v>0</v>
      </c>
      <c r="B501">
        <v>3</v>
      </c>
      <c r="C501" t="s">
        <v>4</v>
      </c>
      <c r="D501">
        <v>0</v>
      </c>
    </row>
    <row r="502" spans="1:4" x14ac:dyDescent="0.25">
      <c r="A502">
        <v>0</v>
      </c>
      <c r="B502">
        <v>3</v>
      </c>
      <c r="C502" t="s">
        <v>4</v>
      </c>
      <c r="D502">
        <v>0</v>
      </c>
    </row>
    <row r="503" spans="1:4" x14ac:dyDescent="0.25">
      <c r="A503">
        <v>0</v>
      </c>
      <c r="B503">
        <v>3</v>
      </c>
      <c r="C503" t="s">
        <v>5</v>
      </c>
      <c r="D503">
        <v>0</v>
      </c>
    </row>
    <row r="504" spans="1:4" x14ac:dyDescent="0.25">
      <c r="A504">
        <v>0</v>
      </c>
      <c r="B504">
        <v>3</v>
      </c>
      <c r="C504" t="s">
        <v>5</v>
      </c>
      <c r="D504">
        <v>0</v>
      </c>
    </row>
    <row r="505" spans="1:4" x14ac:dyDescent="0.25">
      <c r="A505">
        <v>0</v>
      </c>
      <c r="B505">
        <v>3</v>
      </c>
      <c r="C505" t="s">
        <v>5</v>
      </c>
      <c r="D505">
        <v>0</v>
      </c>
    </row>
    <row r="506" spans="1:4" x14ac:dyDescent="0.25">
      <c r="A506">
        <v>1</v>
      </c>
      <c r="B506">
        <v>1</v>
      </c>
      <c r="C506" t="s">
        <v>5</v>
      </c>
      <c r="D506">
        <v>0</v>
      </c>
    </row>
    <row r="507" spans="1:4" x14ac:dyDescent="0.25">
      <c r="A507">
        <v>0</v>
      </c>
      <c r="B507">
        <v>1</v>
      </c>
      <c r="C507" t="s">
        <v>4</v>
      </c>
      <c r="D507">
        <v>0</v>
      </c>
    </row>
    <row r="508" spans="1:4" x14ac:dyDescent="0.25">
      <c r="A508">
        <v>1</v>
      </c>
      <c r="B508">
        <v>2</v>
      </c>
      <c r="C508" t="s">
        <v>5</v>
      </c>
      <c r="D508">
        <v>2</v>
      </c>
    </row>
    <row r="509" spans="1:4" x14ac:dyDescent="0.25">
      <c r="A509">
        <v>1</v>
      </c>
      <c r="B509">
        <v>1</v>
      </c>
      <c r="C509" t="s">
        <v>4</v>
      </c>
      <c r="D509">
        <v>0</v>
      </c>
    </row>
    <row r="510" spans="1:4" x14ac:dyDescent="0.25">
      <c r="A510">
        <v>0</v>
      </c>
      <c r="B510">
        <v>3</v>
      </c>
      <c r="C510" t="s">
        <v>4</v>
      </c>
      <c r="D510">
        <v>0</v>
      </c>
    </row>
    <row r="511" spans="1:4" x14ac:dyDescent="0.25">
      <c r="A511">
        <v>1</v>
      </c>
      <c r="B511">
        <v>3</v>
      </c>
      <c r="C511" t="s">
        <v>4</v>
      </c>
      <c r="D511">
        <v>0</v>
      </c>
    </row>
    <row r="512" spans="1:4" x14ac:dyDescent="0.25">
      <c r="A512">
        <v>1</v>
      </c>
      <c r="B512">
        <v>3</v>
      </c>
      <c r="C512" t="s">
        <v>4</v>
      </c>
      <c r="D512">
        <v>0</v>
      </c>
    </row>
    <row r="513" spans="1:4" x14ac:dyDescent="0.25">
      <c r="A513">
        <v>0</v>
      </c>
      <c r="B513">
        <v>3</v>
      </c>
      <c r="C513" t="s">
        <v>4</v>
      </c>
      <c r="D513">
        <v>0</v>
      </c>
    </row>
    <row r="514" spans="1:4" x14ac:dyDescent="0.25">
      <c r="A514">
        <v>1</v>
      </c>
      <c r="B514">
        <v>1</v>
      </c>
      <c r="C514" t="s">
        <v>4</v>
      </c>
      <c r="D514">
        <v>0</v>
      </c>
    </row>
    <row r="515" spans="1:4" x14ac:dyDescent="0.25">
      <c r="A515">
        <v>1</v>
      </c>
      <c r="B515">
        <v>1</v>
      </c>
      <c r="C515" t="s">
        <v>5</v>
      </c>
      <c r="D515">
        <v>0</v>
      </c>
    </row>
    <row r="516" spans="1:4" x14ac:dyDescent="0.25">
      <c r="A516">
        <v>0</v>
      </c>
      <c r="B516">
        <v>3</v>
      </c>
      <c r="C516" t="s">
        <v>4</v>
      </c>
      <c r="D516">
        <v>0</v>
      </c>
    </row>
    <row r="517" spans="1:4" x14ac:dyDescent="0.25">
      <c r="A517">
        <v>0</v>
      </c>
      <c r="B517">
        <v>1</v>
      </c>
      <c r="C517" t="s">
        <v>4</v>
      </c>
      <c r="D517">
        <v>0</v>
      </c>
    </row>
    <row r="518" spans="1:4" x14ac:dyDescent="0.25">
      <c r="A518">
        <v>1</v>
      </c>
      <c r="B518">
        <v>2</v>
      </c>
      <c r="C518" t="s">
        <v>5</v>
      </c>
      <c r="D518">
        <v>0</v>
      </c>
    </row>
    <row r="519" spans="1:4" x14ac:dyDescent="0.25">
      <c r="A519">
        <v>0</v>
      </c>
      <c r="B519">
        <v>3</v>
      </c>
      <c r="C519" t="s">
        <v>4</v>
      </c>
      <c r="D519">
        <v>0</v>
      </c>
    </row>
    <row r="520" spans="1:4" x14ac:dyDescent="0.25">
      <c r="A520">
        <v>1</v>
      </c>
      <c r="B520">
        <v>2</v>
      </c>
      <c r="C520" t="s">
        <v>5</v>
      </c>
      <c r="D520">
        <v>0</v>
      </c>
    </row>
    <row r="521" spans="1:4" x14ac:dyDescent="0.25">
      <c r="A521">
        <v>0</v>
      </c>
      <c r="B521">
        <v>3</v>
      </c>
      <c r="C521" t="s">
        <v>4</v>
      </c>
      <c r="D521">
        <v>0</v>
      </c>
    </row>
    <row r="522" spans="1:4" x14ac:dyDescent="0.25">
      <c r="A522">
        <v>1</v>
      </c>
      <c r="B522">
        <v>1</v>
      </c>
      <c r="C522" t="s">
        <v>5</v>
      </c>
      <c r="D522">
        <v>0</v>
      </c>
    </row>
    <row r="523" spans="1:4" x14ac:dyDescent="0.25">
      <c r="A523">
        <v>0</v>
      </c>
      <c r="B523">
        <v>3</v>
      </c>
      <c r="C523" t="s">
        <v>4</v>
      </c>
      <c r="D523">
        <v>0</v>
      </c>
    </row>
    <row r="524" spans="1:4" x14ac:dyDescent="0.25">
      <c r="A524">
        <v>0</v>
      </c>
      <c r="B524">
        <v>3</v>
      </c>
      <c r="C524" t="s">
        <v>4</v>
      </c>
      <c r="D524">
        <v>0</v>
      </c>
    </row>
    <row r="525" spans="1:4" x14ac:dyDescent="0.25">
      <c r="A525">
        <v>1</v>
      </c>
      <c r="B525">
        <v>1</v>
      </c>
      <c r="C525" t="s">
        <v>5</v>
      </c>
      <c r="D525">
        <v>1</v>
      </c>
    </row>
    <row r="526" spans="1:4" x14ac:dyDescent="0.25">
      <c r="A526">
        <v>0</v>
      </c>
      <c r="B526">
        <v>3</v>
      </c>
      <c r="C526" t="s">
        <v>4</v>
      </c>
      <c r="D526">
        <v>0</v>
      </c>
    </row>
    <row r="527" spans="1:4" x14ac:dyDescent="0.25">
      <c r="A527">
        <v>0</v>
      </c>
      <c r="B527">
        <v>3</v>
      </c>
      <c r="C527" t="s">
        <v>4</v>
      </c>
      <c r="D527">
        <v>0</v>
      </c>
    </row>
    <row r="528" spans="1:4" x14ac:dyDescent="0.25">
      <c r="A528">
        <v>1</v>
      </c>
      <c r="B528">
        <v>2</v>
      </c>
      <c r="C528" t="s">
        <v>5</v>
      </c>
      <c r="D528">
        <v>0</v>
      </c>
    </row>
    <row r="529" spans="1:4" x14ac:dyDescent="0.25">
      <c r="A529">
        <v>0</v>
      </c>
      <c r="B529">
        <v>1</v>
      </c>
      <c r="C529" t="s">
        <v>4</v>
      </c>
      <c r="D529">
        <v>0</v>
      </c>
    </row>
    <row r="530" spans="1:4" x14ac:dyDescent="0.25">
      <c r="A530">
        <v>0</v>
      </c>
      <c r="B530">
        <v>3</v>
      </c>
      <c r="C530" t="s">
        <v>4</v>
      </c>
      <c r="D530">
        <v>0</v>
      </c>
    </row>
    <row r="531" spans="1:4" x14ac:dyDescent="0.25">
      <c r="A531">
        <v>0</v>
      </c>
      <c r="B531">
        <v>2</v>
      </c>
      <c r="C531" t="s">
        <v>4</v>
      </c>
      <c r="D531">
        <v>1</v>
      </c>
    </row>
    <row r="532" spans="1:4" x14ac:dyDescent="0.25">
      <c r="A532">
        <v>1</v>
      </c>
      <c r="B532">
        <v>2</v>
      </c>
      <c r="C532" t="s">
        <v>5</v>
      </c>
      <c r="D532">
        <v>1</v>
      </c>
    </row>
    <row r="533" spans="1:4" x14ac:dyDescent="0.25">
      <c r="A533">
        <v>0</v>
      </c>
      <c r="B533">
        <v>3</v>
      </c>
      <c r="C533" t="s">
        <v>4</v>
      </c>
      <c r="D533">
        <v>0</v>
      </c>
    </row>
    <row r="534" spans="1:4" x14ac:dyDescent="0.25">
      <c r="A534">
        <v>0</v>
      </c>
      <c r="B534">
        <v>3</v>
      </c>
      <c r="C534" t="s">
        <v>4</v>
      </c>
      <c r="D534">
        <v>1</v>
      </c>
    </row>
    <row r="535" spans="1:4" x14ac:dyDescent="0.25">
      <c r="A535">
        <v>1</v>
      </c>
      <c r="B535">
        <v>3</v>
      </c>
      <c r="C535" t="s">
        <v>5</v>
      </c>
      <c r="D535">
        <v>2</v>
      </c>
    </row>
    <row r="536" spans="1:4" x14ac:dyDescent="0.25">
      <c r="A536">
        <v>0</v>
      </c>
      <c r="B536">
        <v>3</v>
      </c>
      <c r="C536" t="s">
        <v>5</v>
      </c>
      <c r="D536">
        <v>0</v>
      </c>
    </row>
    <row r="537" spans="1:4" x14ac:dyDescent="0.25">
      <c r="A537">
        <v>1</v>
      </c>
      <c r="B537">
        <v>2</v>
      </c>
      <c r="C537" t="s">
        <v>5</v>
      </c>
      <c r="D537">
        <v>2</v>
      </c>
    </row>
    <row r="538" spans="1:4" x14ac:dyDescent="0.25">
      <c r="A538">
        <v>0</v>
      </c>
      <c r="B538">
        <v>1</v>
      </c>
      <c r="C538" t="s">
        <v>4</v>
      </c>
      <c r="D538">
        <v>0</v>
      </c>
    </row>
    <row r="539" spans="1:4" x14ac:dyDescent="0.25">
      <c r="A539">
        <v>1</v>
      </c>
      <c r="B539">
        <v>1</v>
      </c>
      <c r="C539" t="s">
        <v>5</v>
      </c>
      <c r="D539">
        <v>0</v>
      </c>
    </row>
    <row r="540" spans="1:4" x14ac:dyDescent="0.25">
      <c r="A540">
        <v>0</v>
      </c>
      <c r="B540">
        <v>3</v>
      </c>
      <c r="C540" t="s">
        <v>4</v>
      </c>
      <c r="D540">
        <v>0</v>
      </c>
    </row>
    <row r="541" spans="1:4" x14ac:dyDescent="0.25">
      <c r="A541">
        <v>1</v>
      </c>
      <c r="B541">
        <v>1</v>
      </c>
      <c r="C541" t="s">
        <v>5</v>
      </c>
      <c r="D541">
        <v>2</v>
      </c>
    </row>
    <row r="542" spans="1:4" x14ac:dyDescent="0.25">
      <c r="A542">
        <v>1</v>
      </c>
      <c r="B542">
        <v>1</v>
      </c>
      <c r="C542" t="s">
        <v>5</v>
      </c>
      <c r="D542">
        <v>2</v>
      </c>
    </row>
    <row r="543" spans="1:4" x14ac:dyDescent="0.25">
      <c r="A543">
        <v>0</v>
      </c>
      <c r="B543">
        <v>3</v>
      </c>
      <c r="C543" t="s">
        <v>5</v>
      </c>
      <c r="D543">
        <v>2</v>
      </c>
    </row>
    <row r="544" spans="1:4" x14ac:dyDescent="0.25">
      <c r="A544">
        <v>0</v>
      </c>
      <c r="B544">
        <v>3</v>
      </c>
      <c r="C544" t="s">
        <v>5</v>
      </c>
      <c r="D544">
        <v>2</v>
      </c>
    </row>
    <row r="545" spans="1:4" x14ac:dyDescent="0.25">
      <c r="A545">
        <v>1</v>
      </c>
      <c r="B545">
        <v>2</v>
      </c>
      <c r="C545" t="s">
        <v>4</v>
      </c>
      <c r="D545">
        <v>0</v>
      </c>
    </row>
    <row r="546" spans="1:4" x14ac:dyDescent="0.25">
      <c r="A546">
        <v>0</v>
      </c>
      <c r="B546">
        <v>1</v>
      </c>
      <c r="C546" t="s">
        <v>4</v>
      </c>
      <c r="D546">
        <v>0</v>
      </c>
    </row>
    <row r="547" spans="1:4" x14ac:dyDescent="0.25">
      <c r="A547">
        <v>0</v>
      </c>
      <c r="B547">
        <v>1</v>
      </c>
      <c r="C547" t="s">
        <v>4</v>
      </c>
      <c r="D547">
        <v>0</v>
      </c>
    </row>
    <row r="548" spans="1:4" x14ac:dyDescent="0.25">
      <c r="A548">
        <v>1</v>
      </c>
      <c r="B548">
        <v>2</v>
      </c>
      <c r="C548" t="s">
        <v>5</v>
      </c>
      <c r="D548">
        <v>0</v>
      </c>
    </row>
    <row r="549" spans="1:4" x14ac:dyDescent="0.25">
      <c r="A549">
        <v>1</v>
      </c>
      <c r="B549">
        <v>2</v>
      </c>
      <c r="C549" t="s">
        <v>4</v>
      </c>
      <c r="D549">
        <v>0</v>
      </c>
    </row>
    <row r="550" spans="1:4" x14ac:dyDescent="0.25">
      <c r="A550">
        <v>0</v>
      </c>
      <c r="B550">
        <v>3</v>
      </c>
      <c r="C550" t="s">
        <v>4</v>
      </c>
      <c r="D550">
        <v>1</v>
      </c>
    </row>
    <row r="551" spans="1:4" x14ac:dyDescent="0.25">
      <c r="A551">
        <v>1</v>
      </c>
      <c r="B551">
        <v>2</v>
      </c>
      <c r="C551" t="s">
        <v>4</v>
      </c>
      <c r="D551">
        <v>1</v>
      </c>
    </row>
    <row r="552" spans="1:4" x14ac:dyDescent="0.25">
      <c r="A552">
        <v>1</v>
      </c>
      <c r="B552">
        <v>1</v>
      </c>
      <c r="C552" t="s">
        <v>4</v>
      </c>
      <c r="D552">
        <v>2</v>
      </c>
    </row>
    <row r="553" spans="1:4" x14ac:dyDescent="0.25">
      <c r="A553">
        <v>0</v>
      </c>
      <c r="B553">
        <v>2</v>
      </c>
      <c r="C553" t="s">
        <v>4</v>
      </c>
      <c r="D553">
        <v>0</v>
      </c>
    </row>
    <row r="554" spans="1:4" x14ac:dyDescent="0.25">
      <c r="A554">
        <v>0</v>
      </c>
      <c r="B554">
        <v>3</v>
      </c>
      <c r="C554" t="s">
        <v>4</v>
      </c>
      <c r="D554">
        <v>0</v>
      </c>
    </row>
    <row r="555" spans="1:4" x14ac:dyDescent="0.25">
      <c r="A555">
        <v>1</v>
      </c>
      <c r="B555">
        <v>3</v>
      </c>
      <c r="C555" t="s">
        <v>4</v>
      </c>
      <c r="D555">
        <v>0</v>
      </c>
    </row>
    <row r="556" spans="1:4" x14ac:dyDescent="0.25">
      <c r="A556">
        <v>1</v>
      </c>
      <c r="B556">
        <v>3</v>
      </c>
      <c r="C556" t="s">
        <v>5</v>
      </c>
      <c r="D556">
        <v>0</v>
      </c>
    </row>
    <row r="557" spans="1:4" x14ac:dyDescent="0.25">
      <c r="A557">
        <v>0</v>
      </c>
      <c r="B557">
        <v>1</v>
      </c>
      <c r="C557" t="s">
        <v>4</v>
      </c>
      <c r="D557">
        <v>0</v>
      </c>
    </row>
    <row r="558" spans="1:4" x14ac:dyDescent="0.25">
      <c r="A558">
        <v>1</v>
      </c>
      <c r="B558">
        <v>1</v>
      </c>
      <c r="C558" t="s">
        <v>5</v>
      </c>
      <c r="D558">
        <v>0</v>
      </c>
    </row>
    <row r="559" spans="1:4" x14ac:dyDescent="0.25">
      <c r="A559">
        <v>0</v>
      </c>
      <c r="B559">
        <v>1</v>
      </c>
      <c r="C559" t="s">
        <v>4</v>
      </c>
      <c r="D559">
        <v>0</v>
      </c>
    </row>
    <row r="560" spans="1:4" x14ac:dyDescent="0.25">
      <c r="A560">
        <v>1</v>
      </c>
      <c r="B560">
        <v>1</v>
      </c>
      <c r="C560" t="s">
        <v>5</v>
      </c>
      <c r="D560">
        <v>1</v>
      </c>
    </row>
    <row r="561" spans="1:4" x14ac:dyDescent="0.25">
      <c r="A561">
        <v>1</v>
      </c>
      <c r="B561">
        <v>3</v>
      </c>
      <c r="C561" t="s">
        <v>5</v>
      </c>
      <c r="D561">
        <v>0</v>
      </c>
    </row>
    <row r="562" spans="1:4" x14ac:dyDescent="0.25">
      <c r="A562">
        <v>0</v>
      </c>
      <c r="B562">
        <v>3</v>
      </c>
      <c r="C562" t="s">
        <v>4</v>
      </c>
      <c r="D562">
        <v>0</v>
      </c>
    </row>
    <row r="563" spans="1:4" x14ac:dyDescent="0.25">
      <c r="A563">
        <v>0</v>
      </c>
      <c r="B563">
        <v>3</v>
      </c>
      <c r="C563" t="s">
        <v>4</v>
      </c>
      <c r="D563">
        <v>0</v>
      </c>
    </row>
    <row r="564" spans="1:4" x14ac:dyDescent="0.25">
      <c r="A564">
        <v>0</v>
      </c>
      <c r="B564">
        <v>2</v>
      </c>
      <c r="C564" t="s">
        <v>4</v>
      </c>
      <c r="D564">
        <v>0</v>
      </c>
    </row>
    <row r="565" spans="1:4" x14ac:dyDescent="0.25">
      <c r="A565">
        <v>0</v>
      </c>
      <c r="B565">
        <v>3</v>
      </c>
      <c r="C565" t="s">
        <v>4</v>
      </c>
      <c r="D565">
        <v>0</v>
      </c>
    </row>
    <row r="566" spans="1:4" x14ac:dyDescent="0.25">
      <c r="A566">
        <v>0</v>
      </c>
      <c r="B566">
        <v>3</v>
      </c>
      <c r="C566" t="s">
        <v>5</v>
      </c>
      <c r="D566">
        <v>0</v>
      </c>
    </row>
    <row r="567" spans="1:4" x14ac:dyDescent="0.25">
      <c r="A567">
        <v>0</v>
      </c>
      <c r="B567">
        <v>3</v>
      </c>
      <c r="C567" t="s">
        <v>4</v>
      </c>
      <c r="D567">
        <v>0</v>
      </c>
    </row>
    <row r="568" spans="1:4" x14ac:dyDescent="0.25">
      <c r="A568">
        <v>0</v>
      </c>
      <c r="B568">
        <v>3</v>
      </c>
      <c r="C568" t="s">
        <v>4</v>
      </c>
      <c r="D568">
        <v>0</v>
      </c>
    </row>
    <row r="569" spans="1:4" x14ac:dyDescent="0.25">
      <c r="A569">
        <v>0</v>
      </c>
      <c r="B569">
        <v>3</v>
      </c>
      <c r="C569" t="s">
        <v>5</v>
      </c>
      <c r="D569">
        <v>4</v>
      </c>
    </row>
    <row r="570" spans="1:4" x14ac:dyDescent="0.25">
      <c r="A570">
        <v>0</v>
      </c>
      <c r="B570">
        <v>3</v>
      </c>
      <c r="C570" t="s">
        <v>4</v>
      </c>
      <c r="D570">
        <v>0</v>
      </c>
    </row>
    <row r="571" spans="1:4" x14ac:dyDescent="0.25">
      <c r="A571">
        <v>1</v>
      </c>
      <c r="B571">
        <v>3</v>
      </c>
      <c r="C571" t="s">
        <v>4</v>
      </c>
      <c r="D571">
        <v>0</v>
      </c>
    </row>
    <row r="572" spans="1:4" x14ac:dyDescent="0.25">
      <c r="A572">
        <v>1</v>
      </c>
      <c r="B572">
        <v>2</v>
      </c>
      <c r="C572" t="s">
        <v>4</v>
      </c>
      <c r="D572">
        <v>0</v>
      </c>
    </row>
    <row r="573" spans="1:4" x14ac:dyDescent="0.25">
      <c r="A573">
        <v>1</v>
      </c>
      <c r="B573">
        <v>1</v>
      </c>
      <c r="C573" t="s">
        <v>5</v>
      </c>
      <c r="D573">
        <v>0</v>
      </c>
    </row>
    <row r="574" spans="1:4" x14ac:dyDescent="0.25">
      <c r="A574">
        <v>1</v>
      </c>
      <c r="B574">
        <v>1</v>
      </c>
      <c r="C574" t="s">
        <v>4</v>
      </c>
      <c r="D574">
        <v>0</v>
      </c>
    </row>
    <row r="575" spans="1:4" x14ac:dyDescent="0.25">
      <c r="A575">
        <v>1</v>
      </c>
      <c r="B575">
        <v>3</v>
      </c>
      <c r="C575" t="s">
        <v>5</v>
      </c>
      <c r="D575">
        <v>0</v>
      </c>
    </row>
    <row r="576" spans="1:4" x14ac:dyDescent="0.25">
      <c r="A576">
        <v>0</v>
      </c>
      <c r="B576">
        <v>3</v>
      </c>
      <c r="C576" t="s">
        <v>4</v>
      </c>
      <c r="D576">
        <v>0</v>
      </c>
    </row>
    <row r="577" spans="1:4" x14ac:dyDescent="0.25">
      <c r="A577">
        <v>0</v>
      </c>
      <c r="B577">
        <v>3</v>
      </c>
      <c r="C577" t="s">
        <v>4</v>
      </c>
      <c r="D577">
        <v>0</v>
      </c>
    </row>
    <row r="578" spans="1:4" x14ac:dyDescent="0.25">
      <c r="A578">
        <v>1</v>
      </c>
      <c r="B578">
        <v>2</v>
      </c>
      <c r="C578" t="s">
        <v>5</v>
      </c>
      <c r="D578">
        <v>0</v>
      </c>
    </row>
    <row r="579" spans="1:4" x14ac:dyDescent="0.25">
      <c r="A579">
        <v>1</v>
      </c>
      <c r="B579">
        <v>1</v>
      </c>
      <c r="C579" t="s">
        <v>5</v>
      </c>
      <c r="D579">
        <v>0</v>
      </c>
    </row>
    <row r="580" spans="1:4" x14ac:dyDescent="0.25">
      <c r="A580">
        <v>0</v>
      </c>
      <c r="B580">
        <v>3</v>
      </c>
      <c r="C580" t="s">
        <v>5</v>
      </c>
      <c r="D580">
        <v>0</v>
      </c>
    </row>
    <row r="581" spans="1:4" x14ac:dyDescent="0.25">
      <c r="A581">
        <v>1</v>
      </c>
      <c r="B581">
        <v>3</v>
      </c>
      <c r="C581" t="s">
        <v>4</v>
      </c>
      <c r="D581">
        <v>0</v>
      </c>
    </row>
    <row r="582" spans="1:4" x14ac:dyDescent="0.25">
      <c r="A582">
        <v>1</v>
      </c>
      <c r="B582">
        <v>2</v>
      </c>
      <c r="C582" t="s">
        <v>5</v>
      </c>
      <c r="D582">
        <v>1</v>
      </c>
    </row>
    <row r="583" spans="1:4" x14ac:dyDescent="0.25">
      <c r="A583">
        <v>1</v>
      </c>
      <c r="B583">
        <v>1</v>
      </c>
      <c r="C583" t="s">
        <v>5</v>
      </c>
      <c r="D583">
        <v>1</v>
      </c>
    </row>
    <row r="584" spans="1:4" x14ac:dyDescent="0.25">
      <c r="A584">
        <v>0</v>
      </c>
      <c r="B584">
        <v>2</v>
      </c>
      <c r="C584" t="s">
        <v>4</v>
      </c>
      <c r="D584">
        <v>0</v>
      </c>
    </row>
    <row r="585" spans="1:4" x14ac:dyDescent="0.25">
      <c r="A585">
        <v>0</v>
      </c>
      <c r="B585">
        <v>1</v>
      </c>
      <c r="C585" t="s">
        <v>4</v>
      </c>
      <c r="D585">
        <v>0</v>
      </c>
    </row>
    <row r="586" spans="1:4" x14ac:dyDescent="0.25">
      <c r="A586">
        <v>0</v>
      </c>
      <c r="B586">
        <v>3</v>
      </c>
      <c r="C586" t="s">
        <v>4</v>
      </c>
      <c r="D586">
        <v>0</v>
      </c>
    </row>
    <row r="587" spans="1:4" x14ac:dyDescent="0.25">
      <c r="A587">
        <v>1</v>
      </c>
      <c r="B587">
        <v>1</v>
      </c>
      <c r="C587" t="s">
        <v>5</v>
      </c>
      <c r="D587">
        <v>2</v>
      </c>
    </row>
    <row r="588" spans="1:4" x14ac:dyDescent="0.25">
      <c r="A588">
        <v>0</v>
      </c>
      <c r="B588">
        <v>2</v>
      </c>
      <c r="C588" t="s">
        <v>4</v>
      </c>
      <c r="D588">
        <v>0</v>
      </c>
    </row>
    <row r="589" spans="1:4" x14ac:dyDescent="0.25">
      <c r="A589">
        <v>1</v>
      </c>
      <c r="B589">
        <v>1</v>
      </c>
      <c r="C589" t="s">
        <v>4</v>
      </c>
      <c r="D589">
        <v>1</v>
      </c>
    </row>
    <row r="590" spans="1:4" x14ac:dyDescent="0.25">
      <c r="A590">
        <v>0</v>
      </c>
      <c r="B590">
        <v>3</v>
      </c>
      <c r="C590" t="s">
        <v>4</v>
      </c>
      <c r="D590">
        <v>0</v>
      </c>
    </row>
    <row r="591" spans="1:4" x14ac:dyDescent="0.25">
      <c r="A591">
        <v>0</v>
      </c>
      <c r="B591">
        <v>3</v>
      </c>
      <c r="C591" t="s">
        <v>4</v>
      </c>
      <c r="D591">
        <v>0</v>
      </c>
    </row>
    <row r="592" spans="1:4" x14ac:dyDescent="0.25">
      <c r="A592">
        <v>0</v>
      </c>
      <c r="B592">
        <v>3</v>
      </c>
      <c r="C592" t="s">
        <v>4</v>
      </c>
      <c r="D592">
        <v>0</v>
      </c>
    </row>
    <row r="593" spans="1:4" x14ac:dyDescent="0.25">
      <c r="A593">
        <v>1</v>
      </c>
      <c r="B593">
        <v>1</v>
      </c>
      <c r="C593" t="s">
        <v>5</v>
      </c>
      <c r="D593">
        <v>0</v>
      </c>
    </row>
    <row r="594" spans="1:4" x14ac:dyDescent="0.25">
      <c r="A594">
        <v>0</v>
      </c>
      <c r="B594">
        <v>3</v>
      </c>
      <c r="C594" t="s">
        <v>4</v>
      </c>
      <c r="D594">
        <v>0</v>
      </c>
    </row>
    <row r="595" spans="1:4" x14ac:dyDescent="0.25">
      <c r="A595">
        <v>0</v>
      </c>
      <c r="B595">
        <v>3</v>
      </c>
      <c r="C595" t="s">
        <v>5</v>
      </c>
      <c r="D595">
        <v>2</v>
      </c>
    </row>
    <row r="596" spans="1:4" x14ac:dyDescent="0.25">
      <c r="A596">
        <v>0</v>
      </c>
      <c r="B596">
        <v>2</v>
      </c>
      <c r="C596" t="s">
        <v>4</v>
      </c>
      <c r="D596">
        <v>0</v>
      </c>
    </row>
    <row r="597" spans="1:4" x14ac:dyDescent="0.25">
      <c r="A597">
        <v>0</v>
      </c>
      <c r="B597">
        <v>3</v>
      </c>
      <c r="C597" t="s">
        <v>4</v>
      </c>
      <c r="D597">
        <v>1</v>
      </c>
    </row>
    <row r="598" spans="1:4" x14ac:dyDescent="0.25">
      <c r="A598">
        <v>1</v>
      </c>
      <c r="B598">
        <v>2</v>
      </c>
      <c r="C598" t="s">
        <v>5</v>
      </c>
      <c r="D598">
        <v>0</v>
      </c>
    </row>
    <row r="599" spans="1:4" x14ac:dyDescent="0.25">
      <c r="A599">
        <v>0</v>
      </c>
      <c r="B599">
        <v>3</v>
      </c>
      <c r="C599" t="s">
        <v>4</v>
      </c>
      <c r="D599">
        <v>0</v>
      </c>
    </row>
    <row r="600" spans="1:4" x14ac:dyDescent="0.25">
      <c r="A600">
        <v>0</v>
      </c>
      <c r="B600">
        <v>3</v>
      </c>
      <c r="C600" t="s">
        <v>4</v>
      </c>
      <c r="D600">
        <v>0</v>
      </c>
    </row>
    <row r="601" spans="1:4" x14ac:dyDescent="0.25">
      <c r="A601">
        <v>1</v>
      </c>
      <c r="B601">
        <v>1</v>
      </c>
      <c r="C601" t="s">
        <v>4</v>
      </c>
      <c r="D601">
        <v>0</v>
      </c>
    </row>
    <row r="602" spans="1:4" x14ac:dyDescent="0.25">
      <c r="A602">
        <v>1</v>
      </c>
      <c r="B602">
        <v>2</v>
      </c>
      <c r="C602" t="s">
        <v>5</v>
      </c>
      <c r="D602">
        <v>1</v>
      </c>
    </row>
    <row r="603" spans="1:4" x14ac:dyDescent="0.25">
      <c r="A603">
        <v>0</v>
      </c>
      <c r="B603">
        <v>3</v>
      </c>
      <c r="C603" t="s">
        <v>4</v>
      </c>
      <c r="D603">
        <v>0</v>
      </c>
    </row>
    <row r="604" spans="1:4" x14ac:dyDescent="0.25">
      <c r="A604">
        <v>0</v>
      </c>
      <c r="B604">
        <v>1</v>
      </c>
      <c r="C604" t="s">
        <v>4</v>
      </c>
      <c r="D604">
        <v>0</v>
      </c>
    </row>
    <row r="605" spans="1:4" x14ac:dyDescent="0.25">
      <c r="A605">
        <v>0</v>
      </c>
      <c r="B605">
        <v>3</v>
      </c>
      <c r="C605" t="s">
        <v>4</v>
      </c>
      <c r="D605">
        <v>0</v>
      </c>
    </row>
    <row r="606" spans="1:4" x14ac:dyDescent="0.25">
      <c r="A606">
        <v>1</v>
      </c>
      <c r="B606">
        <v>1</v>
      </c>
      <c r="C606" t="s">
        <v>4</v>
      </c>
      <c r="D606">
        <v>0</v>
      </c>
    </row>
    <row r="607" spans="1:4" x14ac:dyDescent="0.25">
      <c r="A607">
        <v>0</v>
      </c>
      <c r="B607">
        <v>3</v>
      </c>
      <c r="C607" t="s">
        <v>4</v>
      </c>
      <c r="D607">
        <v>0</v>
      </c>
    </row>
    <row r="608" spans="1:4" x14ac:dyDescent="0.25">
      <c r="A608">
        <v>0</v>
      </c>
      <c r="B608">
        <v>3</v>
      </c>
      <c r="C608" t="s">
        <v>4</v>
      </c>
      <c r="D608">
        <v>0</v>
      </c>
    </row>
    <row r="609" spans="1:4" x14ac:dyDescent="0.25">
      <c r="A609">
        <v>1</v>
      </c>
      <c r="B609">
        <v>1</v>
      </c>
      <c r="C609" t="s">
        <v>4</v>
      </c>
      <c r="D609">
        <v>0</v>
      </c>
    </row>
    <row r="610" spans="1:4" x14ac:dyDescent="0.25">
      <c r="A610">
        <v>1</v>
      </c>
      <c r="B610">
        <v>2</v>
      </c>
      <c r="C610" t="s">
        <v>5</v>
      </c>
      <c r="D610">
        <v>2</v>
      </c>
    </row>
    <row r="611" spans="1:4" x14ac:dyDescent="0.25">
      <c r="A611">
        <v>1</v>
      </c>
      <c r="B611">
        <v>1</v>
      </c>
      <c r="C611" t="s">
        <v>5</v>
      </c>
      <c r="D611">
        <v>0</v>
      </c>
    </row>
    <row r="612" spans="1:4" x14ac:dyDescent="0.25">
      <c r="A612">
        <v>0</v>
      </c>
      <c r="B612">
        <v>3</v>
      </c>
      <c r="C612" t="s">
        <v>5</v>
      </c>
      <c r="D612">
        <v>5</v>
      </c>
    </row>
    <row r="613" spans="1:4" x14ac:dyDescent="0.25">
      <c r="A613">
        <v>0</v>
      </c>
      <c r="B613">
        <v>3</v>
      </c>
      <c r="C613" t="s">
        <v>4</v>
      </c>
      <c r="D613">
        <v>0</v>
      </c>
    </row>
    <row r="614" spans="1:4" x14ac:dyDescent="0.25">
      <c r="A614">
        <v>1</v>
      </c>
      <c r="B614">
        <v>3</v>
      </c>
      <c r="C614" t="s">
        <v>5</v>
      </c>
      <c r="D614">
        <v>0</v>
      </c>
    </row>
    <row r="615" spans="1:4" x14ac:dyDescent="0.25">
      <c r="A615">
        <v>0</v>
      </c>
      <c r="B615">
        <v>3</v>
      </c>
      <c r="C615" t="s">
        <v>4</v>
      </c>
      <c r="D615">
        <v>0</v>
      </c>
    </row>
    <row r="616" spans="1:4" x14ac:dyDescent="0.25">
      <c r="A616">
        <v>0</v>
      </c>
      <c r="B616">
        <v>3</v>
      </c>
      <c r="C616" t="s">
        <v>4</v>
      </c>
      <c r="D616">
        <v>0</v>
      </c>
    </row>
    <row r="617" spans="1:4" x14ac:dyDescent="0.25">
      <c r="A617">
        <v>1</v>
      </c>
      <c r="B617">
        <v>2</v>
      </c>
      <c r="C617" t="s">
        <v>5</v>
      </c>
      <c r="D617">
        <v>2</v>
      </c>
    </row>
    <row r="618" spans="1:4" x14ac:dyDescent="0.25">
      <c r="A618">
        <v>0</v>
      </c>
      <c r="B618">
        <v>3</v>
      </c>
      <c r="C618" t="s">
        <v>4</v>
      </c>
      <c r="D618">
        <v>1</v>
      </c>
    </row>
    <row r="619" spans="1:4" x14ac:dyDescent="0.25">
      <c r="A619">
        <v>0</v>
      </c>
      <c r="B619">
        <v>3</v>
      </c>
      <c r="C619" t="s">
        <v>5</v>
      </c>
      <c r="D619">
        <v>0</v>
      </c>
    </row>
    <row r="620" spans="1:4" x14ac:dyDescent="0.25">
      <c r="A620">
        <v>1</v>
      </c>
      <c r="B620">
        <v>2</v>
      </c>
      <c r="C620" t="s">
        <v>5</v>
      </c>
      <c r="D620">
        <v>1</v>
      </c>
    </row>
    <row r="621" spans="1:4" x14ac:dyDescent="0.25">
      <c r="A621">
        <v>0</v>
      </c>
      <c r="B621">
        <v>2</v>
      </c>
      <c r="C621" t="s">
        <v>4</v>
      </c>
      <c r="D621">
        <v>0</v>
      </c>
    </row>
    <row r="622" spans="1:4" x14ac:dyDescent="0.25">
      <c r="A622">
        <v>0</v>
      </c>
      <c r="B622">
        <v>3</v>
      </c>
      <c r="C622" t="s">
        <v>4</v>
      </c>
      <c r="D622">
        <v>0</v>
      </c>
    </row>
    <row r="623" spans="1:4" x14ac:dyDescent="0.25">
      <c r="A623">
        <v>1</v>
      </c>
      <c r="B623">
        <v>1</v>
      </c>
      <c r="C623" t="s">
        <v>4</v>
      </c>
      <c r="D623">
        <v>0</v>
      </c>
    </row>
    <row r="624" spans="1:4" x14ac:dyDescent="0.25">
      <c r="A624">
        <v>1</v>
      </c>
      <c r="B624">
        <v>3</v>
      </c>
      <c r="C624" t="s">
        <v>4</v>
      </c>
      <c r="D624">
        <v>1</v>
      </c>
    </row>
    <row r="625" spans="1:4" x14ac:dyDescent="0.25">
      <c r="A625">
        <v>0</v>
      </c>
      <c r="B625">
        <v>3</v>
      </c>
      <c r="C625" t="s">
        <v>4</v>
      </c>
      <c r="D625">
        <v>0</v>
      </c>
    </row>
    <row r="626" spans="1:4" x14ac:dyDescent="0.25">
      <c r="A626">
        <v>0</v>
      </c>
      <c r="B626">
        <v>3</v>
      </c>
      <c r="C626" t="s">
        <v>4</v>
      </c>
      <c r="D626">
        <v>0</v>
      </c>
    </row>
    <row r="627" spans="1:4" x14ac:dyDescent="0.25">
      <c r="A627">
        <v>0</v>
      </c>
      <c r="B627">
        <v>1</v>
      </c>
      <c r="C627" t="s">
        <v>4</v>
      </c>
      <c r="D627">
        <v>0</v>
      </c>
    </row>
    <row r="628" spans="1:4" x14ac:dyDescent="0.25">
      <c r="A628">
        <v>0</v>
      </c>
      <c r="B628">
        <v>2</v>
      </c>
      <c r="C628" t="s">
        <v>4</v>
      </c>
      <c r="D628">
        <v>0</v>
      </c>
    </row>
    <row r="629" spans="1:4" x14ac:dyDescent="0.25">
      <c r="A629">
        <v>1</v>
      </c>
      <c r="B629">
        <v>1</v>
      </c>
      <c r="C629" t="s">
        <v>5</v>
      </c>
      <c r="D629">
        <v>0</v>
      </c>
    </row>
    <row r="630" spans="1:4" x14ac:dyDescent="0.25">
      <c r="A630">
        <v>0</v>
      </c>
      <c r="B630">
        <v>3</v>
      </c>
      <c r="C630" t="s">
        <v>4</v>
      </c>
      <c r="D630">
        <v>0</v>
      </c>
    </row>
    <row r="631" spans="1:4" x14ac:dyDescent="0.25">
      <c r="A631">
        <v>0</v>
      </c>
      <c r="B631">
        <v>3</v>
      </c>
      <c r="C631" t="s">
        <v>4</v>
      </c>
      <c r="D631">
        <v>0</v>
      </c>
    </row>
    <row r="632" spans="1:4" x14ac:dyDescent="0.25">
      <c r="A632">
        <v>1</v>
      </c>
      <c r="B632">
        <v>1</v>
      </c>
      <c r="C632" t="s">
        <v>4</v>
      </c>
      <c r="D632">
        <v>0</v>
      </c>
    </row>
    <row r="633" spans="1:4" x14ac:dyDescent="0.25">
      <c r="A633">
        <v>0</v>
      </c>
      <c r="B633">
        <v>3</v>
      </c>
      <c r="C633" t="s">
        <v>4</v>
      </c>
      <c r="D633">
        <v>0</v>
      </c>
    </row>
    <row r="634" spans="1:4" x14ac:dyDescent="0.25">
      <c r="A634">
        <v>1</v>
      </c>
      <c r="B634">
        <v>1</v>
      </c>
      <c r="C634" t="s">
        <v>4</v>
      </c>
      <c r="D634">
        <v>0</v>
      </c>
    </row>
    <row r="635" spans="1:4" x14ac:dyDescent="0.25">
      <c r="A635">
        <v>0</v>
      </c>
      <c r="B635">
        <v>1</v>
      </c>
      <c r="C635" t="s">
        <v>4</v>
      </c>
      <c r="D635">
        <v>0</v>
      </c>
    </row>
    <row r="636" spans="1:4" x14ac:dyDescent="0.25">
      <c r="A636">
        <v>0</v>
      </c>
      <c r="B636">
        <v>3</v>
      </c>
      <c r="C636" t="s">
        <v>5</v>
      </c>
      <c r="D636">
        <v>2</v>
      </c>
    </row>
    <row r="637" spans="1:4" x14ac:dyDescent="0.25">
      <c r="A637">
        <v>1</v>
      </c>
      <c r="B637">
        <v>2</v>
      </c>
      <c r="C637" t="s">
        <v>5</v>
      </c>
      <c r="D637">
        <v>0</v>
      </c>
    </row>
    <row r="638" spans="1:4" x14ac:dyDescent="0.25">
      <c r="A638">
        <v>0</v>
      </c>
      <c r="B638">
        <v>3</v>
      </c>
      <c r="C638" t="s">
        <v>4</v>
      </c>
      <c r="D638">
        <v>0</v>
      </c>
    </row>
    <row r="639" spans="1:4" x14ac:dyDescent="0.25">
      <c r="A639">
        <v>0</v>
      </c>
      <c r="B639">
        <v>2</v>
      </c>
      <c r="C639" t="s">
        <v>4</v>
      </c>
      <c r="D639">
        <v>1</v>
      </c>
    </row>
    <row r="640" spans="1:4" x14ac:dyDescent="0.25">
      <c r="A640">
        <v>0</v>
      </c>
      <c r="B640">
        <v>3</v>
      </c>
      <c r="C640" t="s">
        <v>5</v>
      </c>
      <c r="D640">
        <v>5</v>
      </c>
    </row>
    <row r="641" spans="1:4" x14ac:dyDescent="0.25">
      <c r="A641">
        <v>0</v>
      </c>
      <c r="B641">
        <v>3</v>
      </c>
      <c r="C641" t="s">
        <v>4</v>
      </c>
      <c r="D641">
        <v>0</v>
      </c>
    </row>
    <row r="642" spans="1:4" x14ac:dyDescent="0.25">
      <c r="A642">
        <v>0</v>
      </c>
      <c r="B642">
        <v>3</v>
      </c>
      <c r="C642" t="s">
        <v>4</v>
      </c>
      <c r="D642">
        <v>0</v>
      </c>
    </row>
    <row r="643" spans="1:4" x14ac:dyDescent="0.25">
      <c r="A643">
        <v>1</v>
      </c>
      <c r="B643">
        <v>1</v>
      </c>
      <c r="C643" t="s">
        <v>5</v>
      </c>
      <c r="D643">
        <v>0</v>
      </c>
    </row>
    <row r="644" spans="1:4" x14ac:dyDescent="0.25">
      <c r="A644">
        <v>0</v>
      </c>
      <c r="B644">
        <v>3</v>
      </c>
      <c r="C644" t="s">
        <v>5</v>
      </c>
      <c r="D644">
        <v>2</v>
      </c>
    </row>
    <row r="645" spans="1:4" x14ac:dyDescent="0.25">
      <c r="A645">
        <v>1</v>
      </c>
      <c r="B645">
        <v>3</v>
      </c>
      <c r="C645" t="s">
        <v>4</v>
      </c>
      <c r="D645">
        <v>0</v>
      </c>
    </row>
    <row r="646" spans="1:4" x14ac:dyDescent="0.25">
      <c r="A646">
        <v>1</v>
      </c>
      <c r="B646">
        <v>3</v>
      </c>
      <c r="C646" t="s">
        <v>5</v>
      </c>
      <c r="D646">
        <v>1</v>
      </c>
    </row>
    <row r="647" spans="1:4" x14ac:dyDescent="0.25">
      <c r="A647">
        <v>1</v>
      </c>
      <c r="B647">
        <v>1</v>
      </c>
      <c r="C647" t="s">
        <v>4</v>
      </c>
      <c r="D647">
        <v>0</v>
      </c>
    </row>
    <row r="648" spans="1:4" x14ac:dyDescent="0.25">
      <c r="A648">
        <v>0</v>
      </c>
      <c r="B648">
        <v>3</v>
      </c>
      <c r="C648" t="s">
        <v>4</v>
      </c>
      <c r="D648">
        <v>0</v>
      </c>
    </row>
    <row r="649" spans="1:4" x14ac:dyDescent="0.25">
      <c r="A649">
        <v>1</v>
      </c>
      <c r="B649">
        <v>1</v>
      </c>
      <c r="C649" t="s">
        <v>4</v>
      </c>
      <c r="D649">
        <v>0</v>
      </c>
    </row>
    <row r="650" spans="1:4" x14ac:dyDescent="0.25">
      <c r="A650">
        <v>0</v>
      </c>
      <c r="B650">
        <v>3</v>
      </c>
      <c r="C650" t="s">
        <v>4</v>
      </c>
      <c r="D650">
        <v>0</v>
      </c>
    </row>
    <row r="651" spans="1:4" x14ac:dyDescent="0.25">
      <c r="A651">
        <v>1</v>
      </c>
      <c r="B651">
        <v>3</v>
      </c>
      <c r="C651" t="s">
        <v>5</v>
      </c>
      <c r="D651">
        <v>0</v>
      </c>
    </row>
    <row r="652" spans="1:4" x14ac:dyDescent="0.25">
      <c r="A652">
        <v>0</v>
      </c>
      <c r="B652">
        <v>3</v>
      </c>
      <c r="C652" t="s">
        <v>4</v>
      </c>
      <c r="D652">
        <v>0</v>
      </c>
    </row>
    <row r="653" spans="1:4" x14ac:dyDescent="0.25">
      <c r="A653">
        <v>1</v>
      </c>
      <c r="B653">
        <v>2</v>
      </c>
      <c r="C653" t="s">
        <v>5</v>
      </c>
      <c r="D653">
        <v>1</v>
      </c>
    </row>
    <row r="654" spans="1:4" x14ac:dyDescent="0.25">
      <c r="A654">
        <v>0</v>
      </c>
      <c r="B654">
        <v>3</v>
      </c>
      <c r="C654" t="s">
        <v>4</v>
      </c>
      <c r="D654">
        <v>0</v>
      </c>
    </row>
    <row r="655" spans="1:4" x14ac:dyDescent="0.25">
      <c r="A655">
        <v>1</v>
      </c>
      <c r="B655">
        <v>3</v>
      </c>
      <c r="C655" t="s">
        <v>5</v>
      </c>
      <c r="D655">
        <v>0</v>
      </c>
    </row>
    <row r="656" spans="1:4" x14ac:dyDescent="0.25">
      <c r="A656">
        <v>0</v>
      </c>
      <c r="B656">
        <v>3</v>
      </c>
      <c r="C656" t="s">
        <v>5</v>
      </c>
      <c r="D656">
        <v>0</v>
      </c>
    </row>
    <row r="657" spans="1:4" x14ac:dyDescent="0.25">
      <c r="A657">
        <v>0</v>
      </c>
      <c r="B657">
        <v>2</v>
      </c>
      <c r="C657" t="s">
        <v>4</v>
      </c>
      <c r="D657">
        <v>0</v>
      </c>
    </row>
    <row r="658" spans="1:4" x14ac:dyDescent="0.25">
      <c r="A658">
        <v>0</v>
      </c>
      <c r="B658">
        <v>3</v>
      </c>
      <c r="C658" t="s">
        <v>4</v>
      </c>
      <c r="D658">
        <v>0</v>
      </c>
    </row>
    <row r="659" spans="1:4" x14ac:dyDescent="0.25">
      <c r="A659">
        <v>0</v>
      </c>
      <c r="B659">
        <v>3</v>
      </c>
      <c r="C659" t="s">
        <v>5</v>
      </c>
      <c r="D659">
        <v>1</v>
      </c>
    </row>
    <row r="660" spans="1:4" x14ac:dyDescent="0.25">
      <c r="A660">
        <v>0</v>
      </c>
      <c r="B660">
        <v>2</v>
      </c>
      <c r="C660" t="s">
        <v>4</v>
      </c>
      <c r="D660">
        <v>0</v>
      </c>
    </row>
    <row r="661" spans="1:4" x14ac:dyDescent="0.25">
      <c r="A661">
        <v>0</v>
      </c>
      <c r="B661">
        <v>1</v>
      </c>
      <c r="C661" t="s">
        <v>4</v>
      </c>
      <c r="D661">
        <v>2</v>
      </c>
    </row>
    <row r="662" spans="1:4" x14ac:dyDescent="0.25">
      <c r="A662">
        <v>1</v>
      </c>
      <c r="B662">
        <v>1</v>
      </c>
      <c r="C662" t="s">
        <v>4</v>
      </c>
      <c r="D662">
        <v>0</v>
      </c>
    </row>
    <row r="663" spans="1:4" x14ac:dyDescent="0.25">
      <c r="A663">
        <v>0</v>
      </c>
      <c r="B663">
        <v>3</v>
      </c>
      <c r="C663" t="s">
        <v>4</v>
      </c>
      <c r="D663">
        <v>0</v>
      </c>
    </row>
    <row r="664" spans="1:4" x14ac:dyDescent="0.25">
      <c r="A664">
        <v>0</v>
      </c>
      <c r="B664">
        <v>1</v>
      </c>
      <c r="C664" t="s">
        <v>4</v>
      </c>
      <c r="D664">
        <v>0</v>
      </c>
    </row>
    <row r="665" spans="1:4" x14ac:dyDescent="0.25">
      <c r="A665">
        <v>0</v>
      </c>
      <c r="B665">
        <v>3</v>
      </c>
      <c r="C665" t="s">
        <v>4</v>
      </c>
      <c r="D665">
        <v>0</v>
      </c>
    </row>
    <row r="666" spans="1:4" x14ac:dyDescent="0.25">
      <c r="A666">
        <v>1</v>
      </c>
      <c r="B666">
        <v>3</v>
      </c>
      <c r="C666" t="s">
        <v>4</v>
      </c>
      <c r="D666">
        <v>0</v>
      </c>
    </row>
    <row r="667" spans="1:4" x14ac:dyDescent="0.25">
      <c r="A667">
        <v>0</v>
      </c>
      <c r="B667">
        <v>2</v>
      </c>
      <c r="C667" t="s">
        <v>4</v>
      </c>
      <c r="D667">
        <v>0</v>
      </c>
    </row>
    <row r="668" spans="1:4" x14ac:dyDescent="0.25">
      <c r="A668">
        <v>0</v>
      </c>
      <c r="B668">
        <v>2</v>
      </c>
      <c r="C668" t="s">
        <v>4</v>
      </c>
      <c r="D668">
        <v>0</v>
      </c>
    </row>
    <row r="669" spans="1:4" x14ac:dyDescent="0.25">
      <c r="A669">
        <v>0</v>
      </c>
      <c r="B669">
        <v>3</v>
      </c>
      <c r="C669" t="s">
        <v>4</v>
      </c>
      <c r="D669">
        <v>0</v>
      </c>
    </row>
    <row r="670" spans="1:4" x14ac:dyDescent="0.25">
      <c r="A670">
        <v>0</v>
      </c>
      <c r="B670">
        <v>3</v>
      </c>
      <c r="C670" t="s">
        <v>4</v>
      </c>
      <c r="D670">
        <v>0</v>
      </c>
    </row>
    <row r="671" spans="1:4" x14ac:dyDescent="0.25">
      <c r="A671">
        <v>1</v>
      </c>
      <c r="B671">
        <v>1</v>
      </c>
      <c r="C671" t="s">
        <v>5</v>
      </c>
      <c r="D671">
        <v>0</v>
      </c>
    </row>
    <row r="672" spans="1:4" x14ac:dyDescent="0.25">
      <c r="A672">
        <v>1</v>
      </c>
      <c r="B672">
        <v>2</v>
      </c>
      <c r="C672" t="s">
        <v>5</v>
      </c>
      <c r="D672">
        <v>1</v>
      </c>
    </row>
    <row r="673" spans="1:4" x14ac:dyDescent="0.25">
      <c r="A673">
        <v>0</v>
      </c>
      <c r="B673">
        <v>1</v>
      </c>
      <c r="C673" t="s">
        <v>4</v>
      </c>
      <c r="D673">
        <v>0</v>
      </c>
    </row>
    <row r="674" spans="1:4" x14ac:dyDescent="0.25">
      <c r="A674">
        <v>0</v>
      </c>
      <c r="B674">
        <v>2</v>
      </c>
      <c r="C674" t="s">
        <v>4</v>
      </c>
      <c r="D674">
        <v>0</v>
      </c>
    </row>
    <row r="675" spans="1:4" x14ac:dyDescent="0.25">
      <c r="A675">
        <v>1</v>
      </c>
      <c r="B675">
        <v>2</v>
      </c>
      <c r="C675" t="s">
        <v>4</v>
      </c>
      <c r="D675">
        <v>0</v>
      </c>
    </row>
    <row r="676" spans="1:4" x14ac:dyDescent="0.25">
      <c r="A676">
        <v>0</v>
      </c>
      <c r="B676">
        <v>2</v>
      </c>
      <c r="C676" t="s">
        <v>4</v>
      </c>
      <c r="D676">
        <v>0</v>
      </c>
    </row>
    <row r="677" spans="1:4" x14ac:dyDescent="0.25">
      <c r="A677">
        <v>0</v>
      </c>
      <c r="B677">
        <v>3</v>
      </c>
      <c r="C677" t="s">
        <v>4</v>
      </c>
      <c r="D677">
        <v>0</v>
      </c>
    </row>
    <row r="678" spans="1:4" x14ac:dyDescent="0.25">
      <c r="A678">
        <v>0</v>
      </c>
      <c r="B678">
        <v>3</v>
      </c>
      <c r="C678" t="s">
        <v>4</v>
      </c>
      <c r="D678">
        <v>0</v>
      </c>
    </row>
    <row r="679" spans="1:4" x14ac:dyDescent="0.25">
      <c r="A679">
        <v>1</v>
      </c>
      <c r="B679">
        <v>3</v>
      </c>
      <c r="C679" t="s">
        <v>5</v>
      </c>
      <c r="D679">
        <v>0</v>
      </c>
    </row>
    <row r="680" spans="1:4" x14ac:dyDescent="0.25">
      <c r="A680">
        <v>0</v>
      </c>
      <c r="B680">
        <v>3</v>
      </c>
      <c r="C680" t="s">
        <v>5</v>
      </c>
      <c r="D680">
        <v>6</v>
      </c>
    </row>
    <row r="681" spans="1:4" x14ac:dyDescent="0.25">
      <c r="A681">
        <v>1</v>
      </c>
      <c r="B681">
        <v>1</v>
      </c>
      <c r="C681" t="s">
        <v>4</v>
      </c>
      <c r="D681">
        <v>1</v>
      </c>
    </row>
    <row r="682" spans="1:4" x14ac:dyDescent="0.25">
      <c r="A682">
        <v>0</v>
      </c>
      <c r="B682">
        <v>3</v>
      </c>
      <c r="C682" t="s">
        <v>5</v>
      </c>
      <c r="D682">
        <v>0</v>
      </c>
    </row>
    <row r="683" spans="1:4" x14ac:dyDescent="0.25">
      <c r="A683">
        <v>1</v>
      </c>
      <c r="B683">
        <v>1</v>
      </c>
      <c r="C683" t="s">
        <v>4</v>
      </c>
      <c r="D683">
        <v>0</v>
      </c>
    </row>
    <row r="684" spans="1:4" x14ac:dyDescent="0.25">
      <c r="A684">
        <v>0</v>
      </c>
      <c r="B684">
        <v>3</v>
      </c>
      <c r="C684" t="s">
        <v>4</v>
      </c>
      <c r="D684">
        <v>0</v>
      </c>
    </row>
    <row r="685" spans="1:4" x14ac:dyDescent="0.25">
      <c r="A685">
        <v>0</v>
      </c>
      <c r="B685">
        <v>3</v>
      </c>
      <c r="C685" t="s">
        <v>4</v>
      </c>
      <c r="D685">
        <v>2</v>
      </c>
    </row>
    <row r="686" spans="1:4" x14ac:dyDescent="0.25">
      <c r="A686">
        <v>0</v>
      </c>
      <c r="B686">
        <v>2</v>
      </c>
      <c r="C686" t="s">
        <v>4</v>
      </c>
      <c r="D686">
        <v>1</v>
      </c>
    </row>
    <row r="687" spans="1:4" x14ac:dyDescent="0.25">
      <c r="A687">
        <v>0</v>
      </c>
      <c r="B687">
        <v>2</v>
      </c>
      <c r="C687" t="s">
        <v>4</v>
      </c>
      <c r="D687">
        <v>2</v>
      </c>
    </row>
    <row r="688" spans="1:4" x14ac:dyDescent="0.25">
      <c r="A688">
        <v>0</v>
      </c>
      <c r="B688">
        <v>3</v>
      </c>
      <c r="C688" t="s">
        <v>4</v>
      </c>
      <c r="D688">
        <v>1</v>
      </c>
    </row>
    <row r="689" spans="1:4" x14ac:dyDescent="0.25">
      <c r="A689">
        <v>0</v>
      </c>
      <c r="B689">
        <v>3</v>
      </c>
      <c r="C689" t="s">
        <v>4</v>
      </c>
      <c r="D689">
        <v>0</v>
      </c>
    </row>
    <row r="690" spans="1:4" x14ac:dyDescent="0.25">
      <c r="A690">
        <v>0</v>
      </c>
      <c r="B690">
        <v>3</v>
      </c>
      <c r="C690" t="s">
        <v>4</v>
      </c>
      <c r="D690">
        <v>0</v>
      </c>
    </row>
    <row r="691" spans="1:4" x14ac:dyDescent="0.25">
      <c r="A691">
        <v>1</v>
      </c>
      <c r="B691">
        <v>1</v>
      </c>
      <c r="C691" t="s">
        <v>5</v>
      </c>
      <c r="D691">
        <v>1</v>
      </c>
    </row>
    <row r="692" spans="1:4" x14ac:dyDescent="0.25">
      <c r="A692">
        <v>1</v>
      </c>
      <c r="B692">
        <v>1</v>
      </c>
      <c r="C692" t="s">
        <v>4</v>
      </c>
      <c r="D692">
        <v>0</v>
      </c>
    </row>
    <row r="693" spans="1:4" x14ac:dyDescent="0.25">
      <c r="A693">
        <v>1</v>
      </c>
      <c r="B693">
        <v>3</v>
      </c>
      <c r="C693" t="s">
        <v>5</v>
      </c>
      <c r="D693">
        <v>1</v>
      </c>
    </row>
    <row r="694" spans="1:4" x14ac:dyDescent="0.25">
      <c r="A694">
        <v>1</v>
      </c>
      <c r="B694">
        <v>3</v>
      </c>
      <c r="C694" t="s">
        <v>4</v>
      </c>
      <c r="D694">
        <v>0</v>
      </c>
    </row>
    <row r="695" spans="1:4" x14ac:dyDescent="0.25">
      <c r="A695">
        <v>0</v>
      </c>
      <c r="B695">
        <v>3</v>
      </c>
      <c r="C695" t="s">
        <v>4</v>
      </c>
      <c r="D695">
        <v>0</v>
      </c>
    </row>
    <row r="696" spans="1:4" x14ac:dyDescent="0.25">
      <c r="A696">
        <v>0</v>
      </c>
      <c r="B696">
        <v>1</v>
      </c>
      <c r="C696" t="s">
        <v>4</v>
      </c>
      <c r="D696">
        <v>0</v>
      </c>
    </row>
    <row r="697" spans="1:4" x14ac:dyDescent="0.25">
      <c r="A697">
        <v>0</v>
      </c>
      <c r="B697">
        <v>2</v>
      </c>
      <c r="C697" t="s">
        <v>4</v>
      </c>
      <c r="D697">
        <v>0</v>
      </c>
    </row>
    <row r="698" spans="1:4" x14ac:dyDescent="0.25">
      <c r="A698">
        <v>0</v>
      </c>
      <c r="B698">
        <v>3</v>
      </c>
      <c r="C698" t="s">
        <v>4</v>
      </c>
      <c r="D698">
        <v>0</v>
      </c>
    </row>
    <row r="699" spans="1:4" x14ac:dyDescent="0.25">
      <c r="A699">
        <v>1</v>
      </c>
      <c r="B699">
        <v>3</v>
      </c>
      <c r="C699" t="s">
        <v>5</v>
      </c>
      <c r="D699">
        <v>0</v>
      </c>
    </row>
    <row r="700" spans="1:4" x14ac:dyDescent="0.25">
      <c r="A700">
        <v>0</v>
      </c>
      <c r="B700">
        <v>1</v>
      </c>
      <c r="C700" t="s">
        <v>4</v>
      </c>
      <c r="D700">
        <v>1</v>
      </c>
    </row>
    <row r="701" spans="1:4" x14ac:dyDescent="0.25">
      <c r="A701">
        <v>0</v>
      </c>
      <c r="B701">
        <v>3</v>
      </c>
      <c r="C701" t="s">
        <v>4</v>
      </c>
      <c r="D701">
        <v>0</v>
      </c>
    </row>
    <row r="702" spans="1:4" x14ac:dyDescent="0.25">
      <c r="A702">
        <v>1</v>
      </c>
      <c r="B702">
        <v>1</v>
      </c>
      <c r="C702" t="s">
        <v>5</v>
      </c>
      <c r="D702">
        <v>0</v>
      </c>
    </row>
    <row r="703" spans="1:4" x14ac:dyDescent="0.25">
      <c r="A703">
        <v>1</v>
      </c>
      <c r="B703">
        <v>1</v>
      </c>
      <c r="C703" t="s">
        <v>4</v>
      </c>
      <c r="D703">
        <v>0</v>
      </c>
    </row>
    <row r="704" spans="1:4" x14ac:dyDescent="0.25">
      <c r="A704">
        <v>0</v>
      </c>
      <c r="B704">
        <v>3</v>
      </c>
      <c r="C704" t="s">
        <v>5</v>
      </c>
      <c r="D704">
        <v>1</v>
      </c>
    </row>
    <row r="705" spans="1:4" x14ac:dyDescent="0.25">
      <c r="A705">
        <v>0</v>
      </c>
      <c r="B705">
        <v>3</v>
      </c>
      <c r="C705" t="s">
        <v>4</v>
      </c>
      <c r="D705">
        <v>0</v>
      </c>
    </row>
    <row r="706" spans="1:4" x14ac:dyDescent="0.25">
      <c r="A706">
        <v>0</v>
      </c>
      <c r="B706">
        <v>3</v>
      </c>
      <c r="C706" t="s">
        <v>4</v>
      </c>
      <c r="D706">
        <v>0</v>
      </c>
    </row>
    <row r="707" spans="1:4" x14ac:dyDescent="0.25">
      <c r="A707">
        <v>0</v>
      </c>
      <c r="B707">
        <v>2</v>
      </c>
      <c r="C707" t="s">
        <v>4</v>
      </c>
      <c r="D707">
        <v>0</v>
      </c>
    </row>
    <row r="708" spans="1:4" x14ac:dyDescent="0.25">
      <c r="A708">
        <v>1</v>
      </c>
      <c r="B708">
        <v>2</v>
      </c>
      <c r="C708" t="s">
        <v>5</v>
      </c>
      <c r="D708">
        <v>0</v>
      </c>
    </row>
    <row r="709" spans="1:4" x14ac:dyDescent="0.25">
      <c r="A709">
        <v>1</v>
      </c>
      <c r="B709">
        <v>1</v>
      </c>
      <c r="C709" t="s">
        <v>4</v>
      </c>
      <c r="D709">
        <v>0</v>
      </c>
    </row>
    <row r="710" spans="1:4" x14ac:dyDescent="0.25">
      <c r="A710">
        <v>1</v>
      </c>
      <c r="B710">
        <v>1</v>
      </c>
      <c r="C710" t="s">
        <v>5</v>
      </c>
      <c r="D710">
        <v>0</v>
      </c>
    </row>
    <row r="711" spans="1:4" x14ac:dyDescent="0.25">
      <c r="A711">
        <v>1</v>
      </c>
      <c r="B711">
        <v>3</v>
      </c>
      <c r="C711" t="s">
        <v>4</v>
      </c>
      <c r="D711">
        <v>1</v>
      </c>
    </row>
    <row r="712" spans="1:4" x14ac:dyDescent="0.25">
      <c r="A712">
        <v>1</v>
      </c>
      <c r="B712">
        <v>1</v>
      </c>
      <c r="C712" t="s">
        <v>5</v>
      </c>
      <c r="D712">
        <v>0</v>
      </c>
    </row>
    <row r="713" spans="1:4" x14ac:dyDescent="0.25">
      <c r="A713">
        <v>0</v>
      </c>
      <c r="B713">
        <v>1</v>
      </c>
      <c r="C713" t="s">
        <v>4</v>
      </c>
      <c r="D713">
        <v>0</v>
      </c>
    </row>
    <row r="714" spans="1:4" x14ac:dyDescent="0.25">
      <c r="A714">
        <v>1</v>
      </c>
      <c r="B714">
        <v>1</v>
      </c>
      <c r="C714" t="s">
        <v>4</v>
      </c>
      <c r="D714">
        <v>0</v>
      </c>
    </row>
    <row r="715" spans="1:4" x14ac:dyDescent="0.25">
      <c r="A715">
        <v>0</v>
      </c>
      <c r="B715">
        <v>3</v>
      </c>
      <c r="C715" t="s">
        <v>4</v>
      </c>
      <c r="D715">
        <v>0</v>
      </c>
    </row>
    <row r="716" spans="1:4" x14ac:dyDescent="0.25">
      <c r="A716">
        <v>0</v>
      </c>
      <c r="B716">
        <v>2</v>
      </c>
      <c r="C716" t="s">
        <v>4</v>
      </c>
      <c r="D716">
        <v>0</v>
      </c>
    </row>
    <row r="717" spans="1:4" x14ac:dyDescent="0.25">
      <c r="A717">
        <v>0</v>
      </c>
      <c r="B717">
        <v>3</v>
      </c>
      <c r="C717" t="s">
        <v>4</v>
      </c>
      <c r="D717">
        <v>0</v>
      </c>
    </row>
    <row r="718" spans="1:4" x14ac:dyDescent="0.25">
      <c r="A718">
        <v>1</v>
      </c>
      <c r="B718">
        <v>1</v>
      </c>
      <c r="C718" t="s">
        <v>5</v>
      </c>
      <c r="D718">
        <v>0</v>
      </c>
    </row>
    <row r="719" spans="1:4" x14ac:dyDescent="0.25">
      <c r="A719">
        <v>1</v>
      </c>
      <c r="B719">
        <v>2</v>
      </c>
      <c r="C719" t="s">
        <v>5</v>
      </c>
      <c r="D719">
        <v>0</v>
      </c>
    </row>
    <row r="720" spans="1:4" x14ac:dyDescent="0.25">
      <c r="A720">
        <v>0</v>
      </c>
      <c r="B720">
        <v>3</v>
      </c>
      <c r="C720" t="s">
        <v>4</v>
      </c>
      <c r="D720">
        <v>0</v>
      </c>
    </row>
    <row r="721" spans="1:4" x14ac:dyDescent="0.25">
      <c r="A721">
        <v>0</v>
      </c>
      <c r="B721">
        <v>3</v>
      </c>
      <c r="C721" t="s">
        <v>4</v>
      </c>
      <c r="D721">
        <v>0</v>
      </c>
    </row>
    <row r="722" spans="1:4" x14ac:dyDescent="0.25">
      <c r="A722">
        <v>1</v>
      </c>
      <c r="B722">
        <v>2</v>
      </c>
      <c r="C722" t="s">
        <v>5</v>
      </c>
      <c r="D722">
        <v>1</v>
      </c>
    </row>
    <row r="723" spans="1:4" x14ac:dyDescent="0.25">
      <c r="A723">
        <v>0</v>
      </c>
      <c r="B723">
        <v>3</v>
      </c>
      <c r="C723" t="s">
        <v>4</v>
      </c>
      <c r="D723">
        <v>0</v>
      </c>
    </row>
    <row r="724" spans="1:4" x14ac:dyDescent="0.25">
      <c r="A724">
        <v>0</v>
      </c>
      <c r="B724">
        <v>2</v>
      </c>
      <c r="C724" t="s">
        <v>4</v>
      </c>
      <c r="D724">
        <v>0</v>
      </c>
    </row>
    <row r="725" spans="1:4" x14ac:dyDescent="0.25">
      <c r="A725">
        <v>0</v>
      </c>
      <c r="B725">
        <v>2</v>
      </c>
      <c r="C725" t="s">
        <v>4</v>
      </c>
      <c r="D725">
        <v>0</v>
      </c>
    </row>
    <row r="726" spans="1:4" x14ac:dyDescent="0.25">
      <c r="A726">
        <v>1</v>
      </c>
      <c r="B726">
        <v>1</v>
      </c>
      <c r="C726" t="s">
        <v>4</v>
      </c>
      <c r="D726">
        <v>0</v>
      </c>
    </row>
    <row r="727" spans="1:4" x14ac:dyDescent="0.25">
      <c r="A727">
        <v>0</v>
      </c>
      <c r="B727">
        <v>3</v>
      </c>
      <c r="C727" t="s">
        <v>4</v>
      </c>
      <c r="D727">
        <v>0</v>
      </c>
    </row>
    <row r="728" spans="1:4" x14ac:dyDescent="0.25">
      <c r="A728">
        <v>1</v>
      </c>
      <c r="B728">
        <v>2</v>
      </c>
      <c r="C728" t="s">
        <v>5</v>
      </c>
      <c r="D728">
        <v>0</v>
      </c>
    </row>
    <row r="729" spans="1:4" x14ac:dyDescent="0.25">
      <c r="A729">
        <v>1</v>
      </c>
      <c r="B729">
        <v>3</v>
      </c>
      <c r="C729" t="s">
        <v>5</v>
      </c>
      <c r="D729">
        <v>0</v>
      </c>
    </row>
    <row r="730" spans="1:4" x14ac:dyDescent="0.25">
      <c r="A730">
        <v>0</v>
      </c>
      <c r="B730">
        <v>2</v>
      </c>
      <c r="C730" t="s">
        <v>4</v>
      </c>
      <c r="D730">
        <v>0</v>
      </c>
    </row>
    <row r="731" spans="1:4" x14ac:dyDescent="0.25">
      <c r="A731">
        <v>0</v>
      </c>
      <c r="B731">
        <v>3</v>
      </c>
      <c r="C731" t="s">
        <v>5</v>
      </c>
      <c r="D731">
        <v>0</v>
      </c>
    </row>
    <row r="732" spans="1:4" x14ac:dyDescent="0.25">
      <c r="A732">
        <v>1</v>
      </c>
      <c r="B732">
        <v>1</v>
      </c>
      <c r="C732" t="s">
        <v>5</v>
      </c>
      <c r="D732">
        <v>0</v>
      </c>
    </row>
    <row r="733" spans="1:4" x14ac:dyDescent="0.25">
      <c r="A733">
        <v>0</v>
      </c>
      <c r="B733">
        <v>3</v>
      </c>
      <c r="C733" t="s">
        <v>4</v>
      </c>
      <c r="D733">
        <v>0</v>
      </c>
    </row>
    <row r="734" spans="1:4" x14ac:dyDescent="0.25">
      <c r="A734">
        <v>0</v>
      </c>
      <c r="B734">
        <v>2</v>
      </c>
      <c r="C734" t="s">
        <v>4</v>
      </c>
      <c r="D734">
        <v>0</v>
      </c>
    </row>
    <row r="735" spans="1:4" x14ac:dyDescent="0.25">
      <c r="A735">
        <v>0</v>
      </c>
      <c r="B735">
        <v>2</v>
      </c>
      <c r="C735" t="s">
        <v>4</v>
      </c>
      <c r="D735">
        <v>0</v>
      </c>
    </row>
    <row r="736" spans="1:4" x14ac:dyDescent="0.25">
      <c r="A736">
        <v>0</v>
      </c>
      <c r="B736">
        <v>2</v>
      </c>
      <c r="C736" t="s">
        <v>4</v>
      </c>
      <c r="D736">
        <v>0</v>
      </c>
    </row>
    <row r="737" spans="1:4" x14ac:dyDescent="0.25">
      <c r="A737">
        <v>0</v>
      </c>
      <c r="B737">
        <v>3</v>
      </c>
      <c r="C737" t="s">
        <v>4</v>
      </c>
      <c r="D737">
        <v>0</v>
      </c>
    </row>
    <row r="738" spans="1:4" x14ac:dyDescent="0.25">
      <c r="A738">
        <v>0</v>
      </c>
      <c r="B738">
        <v>3</v>
      </c>
      <c r="C738" t="s">
        <v>5</v>
      </c>
      <c r="D738">
        <v>3</v>
      </c>
    </row>
    <row r="739" spans="1:4" x14ac:dyDescent="0.25">
      <c r="A739">
        <v>1</v>
      </c>
      <c r="B739">
        <v>1</v>
      </c>
      <c r="C739" t="s">
        <v>4</v>
      </c>
      <c r="D739">
        <v>0</v>
      </c>
    </row>
    <row r="740" spans="1:4" x14ac:dyDescent="0.25">
      <c r="A740">
        <v>0</v>
      </c>
      <c r="B740">
        <v>3</v>
      </c>
      <c r="C740" t="s">
        <v>4</v>
      </c>
      <c r="D740">
        <v>0</v>
      </c>
    </row>
    <row r="741" spans="1:4" x14ac:dyDescent="0.25">
      <c r="A741">
        <v>0</v>
      </c>
      <c r="B741">
        <v>3</v>
      </c>
      <c r="C741" t="s">
        <v>4</v>
      </c>
      <c r="D741">
        <v>0</v>
      </c>
    </row>
    <row r="742" spans="1:4" x14ac:dyDescent="0.25">
      <c r="A742">
        <v>1</v>
      </c>
      <c r="B742">
        <v>1</v>
      </c>
      <c r="C742" t="s">
        <v>4</v>
      </c>
      <c r="D742">
        <v>0</v>
      </c>
    </row>
    <row r="743" spans="1:4" x14ac:dyDescent="0.25">
      <c r="A743">
        <v>0</v>
      </c>
      <c r="B743">
        <v>1</v>
      </c>
      <c r="C743" t="s">
        <v>4</v>
      </c>
      <c r="D743">
        <v>0</v>
      </c>
    </row>
    <row r="744" spans="1:4" x14ac:dyDescent="0.25">
      <c r="A744">
        <v>1</v>
      </c>
      <c r="B744">
        <v>1</v>
      </c>
      <c r="C744" t="s">
        <v>5</v>
      </c>
      <c r="D744">
        <v>2</v>
      </c>
    </row>
    <row r="745" spans="1:4" x14ac:dyDescent="0.25">
      <c r="A745">
        <v>0</v>
      </c>
      <c r="B745">
        <v>3</v>
      </c>
      <c r="C745" t="s">
        <v>4</v>
      </c>
      <c r="D745">
        <v>0</v>
      </c>
    </row>
    <row r="746" spans="1:4" x14ac:dyDescent="0.25">
      <c r="A746">
        <v>1</v>
      </c>
      <c r="B746">
        <v>3</v>
      </c>
      <c r="C746" t="s">
        <v>4</v>
      </c>
      <c r="D746">
        <v>0</v>
      </c>
    </row>
    <row r="747" spans="1:4" x14ac:dyDescent="0.25">
      <c r="A747">
        <v>0</v>
      </c>
      <c r="B747">
        <v>1</v>
      </c>
      <c r="C747" t="s">
        <v>4</v>
      </c>
      <c r="D747">
        <v>1</v>
      </c>
    </row>
    <row r="748" spans="1:4" x14ac:dyDescent="0.25">
      <c r="A748">
        <v>0</v>
      </c>
      <c r="B748">
        <v>3</v>
      </c>
      <c r="C748" t="s">
        <v>4</v>
      </c>
      <c r="D748">
        <v>1</v>
      </c>
    </row>
    <row r="749" spans="1:4" x14ac:dyDescent="0.25">
      <c r="A749">
        <v>1</v>
      </c>
      <c r="B749">
        <v>2</v>
      </c>
      <c r="C749" t="s">
        <v>5</v>
      </c>
      <c r="D749">
        <v>0</v>
      </c>
    </row>
    <row r="750" spans="1:4" x14ac:dyDescent="0.25">
      <c r="A750">
        <v>0</v>
      </c>
      <c r="B750">
        <v>1</v>
      </c>
      <c r="C750" t="s">
        <v>4</v>
      </c>
      <c r="D750">
        <v>0</v>
      </c>
    </row>
    <row r="751" spans="1:4" x14ac:dyDescent="0.25">
      <c r="A751">
        <v>0</v>
      </c>
      <c r="B751">
        <v>3</v>
      </c>
      <c r="C751" t="s">
        <v>4</v>
      </c>
      <c r="D751">
        <v>0</v>
      </c>
    </row>
    <row r="752" spans="1:4" x14ac:dyDescent="0.25">
      <c r="A752">
        <v>1</v>
      </c>
      <c r="B752">
        <v>2</v>
      </c>
      <c r="C752" t="s">
        <v>5</v>
      </c>
      <c r="D752">
        <v>1</v>
      </c>
    </row>
    <row r="753" spans="1:4" x14ac:dyDescent="0.25">
      <c r="A753">
        <v>1</v>
      </c>
      <c r="B753">
        <v>3</v>
      </c>
      <c r="C753" t="s">
        <v>4</v>
      </c>
      <c r="D753">
        <v>1</v>
      </c>
    </row>
    <row r="754" spans="1:4" x14ac:dyDescent="0.25">
      <c r="A754">
        <v>0</v>
      </c>
      <c r="B754">
        <v>3</v>
      </c>
      <c r="C754" t="s">
        <v>4</v>
      </c>
      <c r="D754">
        <v>0</v>
      </c>
    </row>
    <row r="755" spans="1:4" x14ac:dyDescent="0.25">
      <c r="A755">
        <v>0</v>
      </c>
      <c r="B755">
        <v>3</v>
      </c>
      <c r="C755" t="s">
        <v>4</v>
      </c>
      <c r="D755">
        <v>0</v>
      </c>
    </row>
    <row r="756" spans="1:4" x14ac:dyDescent="0.25">
      <c r="A756">
        <v>1</v>
      </c>
      <c r="B756">
        <v>2</v>
      </c>
      <c r="C756" t="s">
        <v>5</v>
      </c>
      <c r="D756">
        <v>2</v>
      </c>
    </row>
    <row r="757" spans="1:4" x14ac:dyDescent="0.25">
      <c r="A757">
        <v>1</v>
      </c>
      <c r="B757">
        <v>2</v>
      </c>
      <c r="C757" t="s">
        <v>4</v>
      </c>
      <c r="D757">
        <v>1</v>
      </c>
    </row>
    <row r="758" spans="1:4" x14ac:dyDescent="0.25">
      <c r="A758">
        <v>0</v>
      </c>
      <c r="B758">
        <v>3</v>
      </c>
      <c r="C758" t="s">
        <v>4</v>
      </c>
      <c r="D758">
        <v>0</v>
      </c>
    </row>
    <row r="759" spans="1:4" x14ac:dyDescent="0.25">
      <c r="A759">
        <v>0</v>
      </c>
      <c r="B759">
        <v>2</v>
      </c>
      <c r="C759" t="s">
        <v>4</v>
      </c>
      <c r="D759">
        <v>0</v>
      </c>
    </row>
    <row r="760" spans="1:4" x14ac:dyDescent="0.25">
      <c r="A760">
        <v>0</v>
      </c>
      <c r="B760">
        <v>3</v>
      </c>
      <c r="C760" t="s">
        <v>4</v>
      </c>
      <c r="D760">
        <v>0</v>
      </c>
    </row>
    <row r="761" spans="1:4" x14ac:dyDescent="0.25">
      <c r="A761">
        <v>1</v>
      </c>
      <c r="B761">
        <v>1</v>
      </c>
      <c r="C761" t="s">
        <v>5</v>
      </c>
      <c r="D761">
        <v>0</v>
      </c>
    </row>
    <row r="762" spans="1:4" x14ac:dyDescent="0.25">
      <c r="A762">
        <v>0</v>
      </c>
      <c r="B762">
        <v>3</v>
      </c>
      <c r="C762" t="s">
        <v>4</v>
      </c>
      <c r="D762">
        <v>0</v>
      </c>
    </row>
    <row r="763" spans="1:4" x14ac:dyDescent="0.25">
      <c r="A763">
        <v>0</v>
      </c>
      <c r="B763">
        <v>3</v>
      </c>
      <c r="C763" t="s">
        <v>4</v>
      </c>
      <c r="D763">
        <v>0</v>
      </c>
    </row>
    <row r="764" spans="1:4" x14ac:dyDescent="0.25">
      <c r="A764">
        <v>1</v>
      </c>
      <c r="B764">
        <v>3</v>
      </c>
      <c r="C764" t="s">
        <v>4</v>
      </c>
      <c r="D764">
        <v>0</v>
      </c>
    </row>
    <row r="765" spans="1:4" x14ac:dyDescent="0.25">
      <c r="A765">
        <v>1</v>
      </c>
      <c r="B765">
        <v>1</v>
      </c>
      <c r="C765" t="s">
        <v>5</v>
      </c>
      <c r="D765">
        <v>2</v>
      </c>
    </row>
    <row r="766" spans="1:4" x14ac:dyDescent="0.25">
      <c r="A766">
        <v>0</v>
      </c>
      <c r="B766">
        <v>3</v>
      </c>
      <c r="C766" t="s">
        <v>4</v>
      </c>
      <c r="D766">
        <v>0</v>
      </c>
    </row>
    <row r="767" spans="1:4" x14ac:dyDescent="0.25">
      <c r="A767">
        <v>1</v>
      </c>
      <c r="B767">
        <v>1</v>
      </c>
      <c r="C767" t="s">
        <v>5</v>
      </c>
      <c r="D767">
        <v>0</v>
      </c>
    </row>
    <row r="768" spans="1:4" x14ac:dyDescent="0.25">
      <c r="A768">
        <v>0</v>
      </c>
      <c r="B768">
        <v>1</v>
      </c>
      <c r="C768" t="s">
        <v>4</v>
      </c>
      <c r="D768">
        <v>0</v>
      </c>
    </row>
    <row r="769" spans="1:4" x14ac:dyDescent="0.25">
      <c r="A769">
        <v>0</v>
      </c>
      <c r="B769">
        <v>3</v>
      </c>
      <c r="C769" t="s">
        <v>5</v>
      </c>
      <c r="D769">
        <v>0</v>
      </c>
    </row>
    <row r="770" spans="1:4" x14ac:dyDescent="0.25">
      <c r="A770">
        <v>0</v>
      </c>
      <c r="B770">
        <v>3</v>
      </c>
      <c r="C770" t="s">
        <v>4</v>
      </c>
      <c r="D770">
        <v>0</v>
      </c>
    </row>
    <row r="771" spans="1:4" x14ac:dyDescent="0.25">
      <c r="A771">
        <v>0</v>
      </c>
      <c r="B771">
        <v>3</v>
      </c>
      <c r="C771" t="s">
        <v>4</v>
      </c>
      <c r="D771">
        <v>0</v>
      </c>
    </row>
    <row r="772" spans="1:4" x14ac:dyDescent="0.25">
      <c r="A772">
        <v>0</v>
      </c>
      <c r="B772">
        <v>3</v>
      </c>
      <c r="C772" t="s">
        <v>4</v>
      </c>
      <c r="D772">
        <v>0</v>
      </c>
    </row>
    <row r="773" spans="1:4" x14ac:dyDescent="0.25">
      <c r="A773">
        <v>0</v>
      </c>
      <c r="B773">
        <v>3</v>
      </c>
      <c r="C773" t="s">
        <v>4</v>
      </c>
      <c r="D773">
        <v>0</v>
      </c>
    </row>
    <row r="774" spans="1:4" x14ac:dyDescent="0.25">
      <c r="A774">
        <v>0</v>
      </c>
      <c r="B774">
        <v>2</v>
      </c>
      <c r="C774" t="s">
        <v>5</v>
      </c>
      <c r="D774">
        <v>0</v>
      </c>
    </row>
    <row r="775" spans="1:4" x14ac:dyDescent="0.25">
      <c r="A775">
        <v>0</v>
      </c>
      <c r="B775">
        <v>3</v>
      </c>
      <c r="C775" t="s">
        <v>4</v>
      </c>
      <c r="D775">
        <v>0</v>
      </c>
    </row>
    <row r="776" spans="1:4" x14ac:dyDescent="0.25">
      <c r="A776">
        <v>1</v>
      </c>
      <c r="B776">
        <v>2</v>
      </c>
      <c r="C776" t="s">
        <v>5</v>
      </c>
      <c r="D776">
        <v>3</v>
      </c>
    </row>
    <row r="777" spans="1:4" x14ac:dyDescent="0.25">
      <c r="A777">
        <v>0</v>
      </c>
      <c r="B777">
        <v>3</v>
      </c>
      <c r="C777" t="s">
        <v>4</v>
      </c>
      <c r="D777">
        <v>0</v>
      </c>
    </row>
    <row r="778" spans="1:4" x14ac:dyDescent="0.25">
      <c r="A778">
        <v>0</v>
      </c>
      <c r="B778">
        <v>3</v>
      </c>
      <c r="C778" t="s">
        <v>4</v>
      </c>
      <c r="D778">
        <v>0</v>
      </c>
    </row>
    <row r="779" spans="1:4" x14ac:dyDescent="0.25">
      <c r="A779">
        <v>1</v>
      </c>
      <c r="B779">
        <v>3</v>
      </c>
      <c r="C779" t="s">
        <v>5</v>
      </c>
      <c r="D779">
        <v>0</v>
      </c>
    </row>
    <row r="780" spans="1:4" x14ac:dyDescent="0.25">
      <c r="A780">
        <v>0</v>
      </c>
      <c r="B780">
        <v>3</v>
      </c>
      <c r="C780" t="s">
        <v>4</v>
      </c>
      <c r="D780">
        <v>0</v>
      </c>
    </row>
    <row r="781" spans="1:4" x14ac:dyDescent="0.25">
      <c r="A781">
        <v>1</v>
      </c>
      <c r="B781">
        <v>1</v>
      </c>
      <c r="C781" t="s">
        <v>5</v>
      </c>
      <c r="D781">
        <v>1</v>
      </c>
    </row>
    <row r="782" spans="1:4" x14ac:dyDescent="0.25">
      <c r="A782">
        <v>1</v>
      </c>
      <c r="B782">
        <v>3</v>
      </c>
      <c r="C782" t="s">
        <v>5</v>
      </c>
      <c r="D782">
        <v>0</v>
      </c>
    </row>
    <row r="783" spans="1:4" x14ac:dyDescent="0.25">
      <c r="A783">
        <v>1</v>
      </c>
      <c r="B783">
        <v>1</v>
      </c>
      <c r="C783" t="s">
        <v>5</v>
      </c>
      <c r="D783">
        <v>0</v>
      </c>
    </row>
    <row r="784" spans="1:4" x14ac:dyDescent="0.25">
      <c r="A784">
        <v>0</v>
      </c>
      <c r="B784">
        <v>1</v>
      </c>
      <c r="C784" t="s">
        <v>4</v>
      </c>
      <c r="D784">
        <v>0</v>
      </c>
    </row>
    <row r="785" spans="1:4" x14ac:dyDescent="0.25">
      <c r="A785">
        <v>0</v>
      </c>
      <c r="B785">
        <v>3</v>
      </c>
      <c r="C785" t="s">
        <v>4</v>
      </c>
      <c r="D785">
        <v>2</v>
      </c>
    </row>
    <row r="786" spans="1:4" x14ac:dyDescent="0.25">
      <c r="A786">
        <v>0</v>
      </c>
      <c r="B786">
        <v>3</v>
      </c>
      <c r="C786" t="s">
        <v>4</v>
      </c>
      <c r="D786">
        <v>0</v>
      </c>
    </row>
    <row r="787" spans="1:4" x14ac:dyDescent="0.25">
      <c r="A787">
        <v>0</v>
      </c>
      <c r="B787">
        <v>3</v>
      </c>
      <c r="C787" t="s">
        <v>4</v>
      </c>
      <c r="D787">
        <v>0</v>
      </c>
    </row>
    <row r="788" spans="1:4" x14ac:dyDescent="0.25">
      <c r="A788">
        <v>1</v>
      </c>
      <c r="B788">
        <v>3</v>
      </c>
      <c r="C788" t="s">
        <v>5</v>
      </c>
      <c r="D788">
        <v>0</v>
      </c>
    </row>
    <row r="789" spans="1:4" x14ac:dyDescent="0.25">
      <c r="A789">
        <v>0</v>
      </c>
      <c r="B789">
        <v>3</v>
      </c>
      <c r="C789" t="s">
        <v>4</v>
      </c>
      <c r="D789">
        <v>1</v>
      </c>
    </row>
    <row r="790" spans="1:4" x14ac:dyDescent="0.25">
      <c r="A790">
        <v>1</v>
      </c>
      <c r="B790">
        <v>3</v>
      </c>
      <c r="C790" t="s">
        <v>4</v>
      </c>
      <c r="D790">
        <v>2</v>
      </c>
    </row>
    <row r="791" spans="1:4" x14ac:dyDescent="0.25">
      <c r="A791">
        <v>0</v>
      </c>
      <c r="B791">
        <v>1</v>
      </c>
      <c r="C791" t="s">
        <v>4</v>
      </c>
      <c r="D791">
        <v>0</v>
      </c>
    </row>
    <row r="792" spans="1:4" x14ac:dyDescent="0.25">
      <c r="A792">
        <v>0</v>
      </c>
      <c r="B792">
        <v>3</v>
      </c>
      <c r="C792" t="s">
        <v>4</v>
      </c>
      <c r="D792">
        <v>0</v>
      </c>
    </row>
    <row r="793" spans="1:4" x14ac:dyDescent="0.25">
      <c r="A793">
        <v>0</v>
      </c>
      <c r="B793">
        <v>2</v>
      </c>
      <c r="C793" t="s">
        <v>4</v>
      </c>
      <c r="D793">
        <v>0</v>
      </c>
    </row>
    <row r="794" spans="1:4" x14ac:dyDescent="0.25">
      <c r="A794">
        <v>0</v>
      </c>
      <c r="B794">
        <v>3</v>
      </c>
      <c r="C794" t="s">
        <v>5</v>
      </c>
      <c r="D794">
        <v>2</v>
      </c>
    </row>
    <row r="795" spans="1:4" x14ac:dyDescent="0.25">
      <c r="A795">
        <v>0</v>
      </c>
      <c r="B795">
        <v>1</v>
      </c>
      <c r="C795" t="s">
        <v>4</v>
      </c>
      <c r="D795">
        <v>0</v>
      </c>
    </row>
    <row r="796" spans="1:4" x14ac:dyDescent="0.25">
      <c r="A796">
        <v>0</v>
      </c>
      <c r="B796">
        <v>3</v>
      </c>
      <c r="C796" t="s">
        <v>4</v>
      </c>
      <c r="D796">
        <v>0</v>
      </c>
    </row>
    <row r="797" spans="1:4" x14ac:dyDescent="0.25">
      <c r="A797">
        <v>0</v>
      </c>
      <c r="B797">
        <v>2</v>
      </c>
      <c r="C797" t="s">
        <v>4</v>
      </c>
      <c r="D797">
        <v>0</v>
      </c>
    </row>
    <row r="798" spans="1:4" x14ac:dyDescent="0.25">
      <c r="A798">
        <v>1</v>
      </c>
      <c r="B798">
        <v>1</v>
      </c>
      <c r="C798" t="s">
        <v>5</v>
      </c>
      <c r="D798">
        <v>0</v>
      </c>
    </row>
    <row r="799" spans="1:4" x14ac:dyDescent="0.25">
      <c r="A799">
        <v>1</v>
      </c>
      <c r="B799">
        <v>3</v>
      </c>
      <c r="C799" t="s">
        <v>5</v>
      </c>
      <c r="D799">
        <v>0</v>
      </c>
    </row>
    <row r="800" spans="1:4" x14ac:dyDescent="0.25">
      <c r="A800">
        <v>0</v>
      </c>
      <c r="B800">
        <v>3</v>
      </c>
      <c r="C800" t="s">
        <v>4</v>
      </c>
      <c r="D800">
        <v>0</v>
      </c>
    </row>
    <row r="801" spans="1:4" x14ac:dyDescent="0.25">
      <c r="A801">
        <v>0</v>
      </c>
      <c r="B801">
        <v>3</v>
      </c>
      <c r="C801" t="s">
        <v>5</v>
      </c>
      <c r="D801">
        <v>1</v>
      </c>
    </row>
    <row r="802" spans="1:4" x14ac:dyDescent="0.25">
      <c r="A802">
        <v>0</v>
      </c>
      <c r="B802">
        <v>2</v>
      </c>
      <c r="C802" t="s">
        <v>4</v>
      </c>
      <c r="D802">
        <v>0</v>
      </c>
    </row>
    <row r="803" spans="1:4" x14ac:dyDescent="0.25">
      <c r="A803">
        <v>1</v>
      </c>
      <c r="B803">
        <v>2</v>
      </c>
      <c r="C803" t="s">
        <v>5</v>
      </c>
      <c r="D803">
        <v>1</v>
      </c>
    </row>
    <row r="804" spans="1:4" x14ac:dyDescent="0.25">
      <c r="A804">
        <v>1</v>
      </c>
      <c r="B804">
        <v>1</v>
      </c>
      <c r="C804" t="s">
        <v>4</v>
      </c>
      <c r="D804">
        <v>2</v>
      </c>
    </row>
    <row r="805" spans="1:4" x14ac:dyDescent="0.25">
      <c r="A805">
        <v>1</v>
      </c>
      <c r="B805">
        <v>3</v>
      </c>
      <c r="C805" t="s">
        <v>4</v>
      </c>
      <c r="D805">
        <v>1</v>
      </c>
    </row>
    <row r="806" spans="1:4" x14ac:dyDescent="0.25">
      <c r="A806">
        <v>1</v>
      </c>
      <c r="B806">
        <v>3</v>
      </c>
      <c r="C806" t="s">
        <v>4</v>
      </c>
      <c r="D806">
        <v>0</v>
      </c>
    </row>
    <row r="807" spans="1:4" x14ac:dyDescent="0.25">
      <c r="A807">
        <v>0</v>
      </c>
      <c r="B807">
        <v>3</v>
      </c>
      <c r="C807" t="s">
        <v>4</v>
      </c>
      <c r="D807">
        <v>0</v>
      </c>
    </row>
    <row r="808" spans="1:4" x14ac:dyDescent="0.25">
      <c r="A808">
        <v>0</v>
      </c>
      <c r="B808">
        <v>1</v>
      </c>
      <c r="C808" t="s">
        <v>4</v>
      </c>
      <c r="D808">
        <v>0</v>
      </c>
    </row>
    <row r="809" spans="1:4" x14ac:dyDescent="0.25">
      <c r="A809">
        <v>0</v>
      </c>
      <c r="B809">
        <v>3</v>
      </c>
      <c r="C809" t="s">
        <v>5</v>
      </c>
      <c r="D809">
        <v>0</v>
      </c>
    </row>
    <row r="810" spans="1:4" x14ac:dyDescent="0.25">
      <c r="A810">
        <v>0</v>
      </c>
      <c r="B810">
        <v>2</v>
      </c>
      <c r="C810" t="s">
        <v>4</v>
      </c>
      <c r="D810">
        <v>0</v>
      </c>
    </row>
    <row r="811" spans="1:4" x14ac:dyDescent="0.25">
      <c r="A811">
        <v>1</v>
      </c>
      <c r="B811">
        <v>1</v>
      </c>
      <c r="C811" t="s">
        <v>5</v>
      </c>
      <c r="D811">
        <v>0</v>
      </c>
    </row>
    <row r="812" spans="1:4" x14ac:dyDescent="0.25">
      <c r="A812">
        <v>0</v>
      </c>
      <c r="B812">
        <v>3</v>
      </c>
      <c r="C812" t="s">
        <v>4</v>
      </c>
      <c r="D812">
        <v>0</v>
      </c>
    </row>
    <row r="813" spans="1:4" x14ac:dyDescent="0.25">
      <c r="A813">
        <v>0</v>
      </c>
      <c r="B813">
        <v>3</v>
      </c>
      <c r="C813" t="s">
        <v>4</v>
      </c>
      <c r="D813">
        <v>0</v>
      </c>
    </row>
    <row r="814" spans="1:4" x14ac:dyDescent="0.25">
      <c r="A814">
        <v>0</v>
      </c>
      <c r="B814">
        <v>2</v>
      </c>
      <c r="C814" t="s">
        <v>4</v>
      </c>
      <c r="D814">
        <v>0</v>
      </c>
    </row>
    <row r="815" spans="1:4" x14ac:dyDescent="0.25">
      <c r="A815">
        <v>0</v>
      </c>
      <c r="B815">
        <v>3</v>
      </c>
      <c r="C815" t="s">
        <v>5</v>
      </c>
      <c r="D815">
        <v>2</v>
      </c>
    </row>
    <row r="816" spans="1:4" x14ac:dyDescent="0.25">
      <c r="A816">
        <v>0</v>
      </c>
      <c r="B816">
        <v>3</v>
      </c>
      <c r="C816" t="s">
        <v>4</v>
      </c>
      <c r="D816">
        <v>0</v>
      </c>
    </row>
    <row r="817" spans="1:4" x14ac:dyDescent="0.25">
      <c r="A817">
        <v>0</v>
      </c>
      <c r="B817">
        <v>1</v>
      </c>
      <c r="C817" t="s">
        <v>4</v>
      </c>
      <c r="D817">
        <v>0</v>
      </c>
    </row>
    <row r="818" spans="1:4" x14ac:dyDescent="0.25">
      <c r="A818">
        <v>0</v>
      </c>
      <c r="B818">
        <v>3</v>
      </c>
      <c r="C818" t="s">
        <v>5</v>
      </c>
      <c r="D818">
        <v>0</v>
      </c>
    </row>
    <row r="819" spans="1:4" x14ac:dyDescent="0.25">
      <c r="A819">
        <v>0</v>
      </c>
      <c r="B819">
        <v>2</v>
      </c>
      <c r="C819" t="s">
        <v>4</v>
      </c>
      <c r="D819">
        <v>1</v>
      </c>
    </row>
    <row r="820" spans="1:4" x14ac:dyDescent="0.25">
      <c r="A820">
        <v>0</v>
      </c>
      <c r="B820">
        <v>3</v>
      </c>
      <c r="C820" t="s">
        <v>4</v>
      </c>
      <c r="D820">
        <v>0</v>
      </c>
    </row>
    <row r="821" spans="1:4" x14ac:dyDescent="0.25">
      <c r="A821">
        <v>0</v>
      </c>
      <c r="B821">
        <v>3</v>
      </c>
      <c r="C821" t="s">
        <v>4</v>
      </c>
      <c r="D821">
        <v>2</v>
      </c>
    </row>
    <row r="822" spans="1:4" x14ac:dyDescent="0.25">
      <c r="A822">
        <v>1</v>
      </c>
      <c r="B822">
        <v>1</v>
      </c>
      <c r="C822" t="s">
        <v>5</v>
      </c>
      <c r="D822">
        <v>1</v>
      </c>
    </row>
    <row r="823" spans="1:4" x14ac:dyDescent="0.25">
      <c r="A823">
        <v>1</v>
      </c>
      <c r="B823">
        <v>3</v>
      </c>
      <c r="C823" t="s">
        <v>4</v>
      </c>
      <c r="D823">
        <v>0</v>
      </c>
    </row>
    <row r="824" spans="1:4" x14ac:dyDescent="0.25">
      <c r="A824">
        <v>0</v>
      </c>
      <c r="B824">
        <v>1</v>
      </c>
      <c r="C824" t="s">
        <v>4</v>
      </c>
      <c r="D824">
        <v>0</v>
      </c>
    </row>
    <row r="825" spans="1:4" x14ac:dyDescent="0.25">
      <c r="A825">
        <v>1</v>
      </c>
      <c r="B825">
        <v>3</v>
      </c>
      <c r="C825" t="s">
        <v>5</v>
      </c>
      <c r="D825">
        <v>1</v>
      </c>
    </row>
    <row r="826" spans="1:4" x14ac:dyDescent="0.25">
      <c r="A826">
        <v>0</v>
      </c>
      <c r="B826">
        <v>3</v>
      </c>
      <c r="C826" t="s">
        <v>4</v>
      </c>
      <c r="D826">
        <v>1</v>
      </c>
    </row>
    <row r="827" spans="1:4" x14ac:dyDescent="0.25">
      <c r="A827">
        <v>0</v>
      </c>
      <c r="B827">
        <v>3</v>
      </c>
      <c r="C827" t="s">
        <v>4</v>
      </c>
      <c r="D827">
        <v>0</v>
      </c>
    </row>
    <row r="828" spans="1:4" x14ac:dyDescent="0.25">
      <c r="A828">
        <v>0</v>
      </c>
      <c r="B828">
        <v>3</v>
      </c>
      <c r="C828" t="s">
        <v>4</v>
      </c>
      <c r="D828">
        <v>0</v>
      </c>
    </row>
    <row r="829" spans="1:4" x14ac:dyDescent="0.25">
      <c r="A829">
        <v>1</v>
      </c>
      <c r="B829">
        <v>2</v>
      </c>
      <c r="C829" t="s">
        <v>4</v>
      </c>
      <c r="D829">
        <v>2</v>
      </c>
    </row>
    <row r="830" spans="1:4" x14ac:dyDescent="0.25">
      <c r="A830">
        <v>1</v>
      </c>
      <c r="B830">
        <v>3</v>
      </c>
      <c r="C830" t="s">
        <v>4</v>
      </c>
      <c r="D830">
        <v>0</v>
      </c>
    </row>
    <row r="831" spans="1:4" x14ac:dyDescent="0.25">
      <c r="A831">
        <v>1</v>
      </c>
      <c r="B831">
        <v>1</v>
      </c>
      <c r="C831" t="s">
        <v>5</v>
      </c>
      <c r="D831">
        <v>0</v>
      </c>
    </row>
    <row r="832" spans="1:4" x14ac:dyDescent="0.25">
      <c r="A832">
        <v>1</v>
      </c>
      <c r="B832">
        <v>3</v>
      </c>
      <c r="C832" t="s">
        <v>5</v>
      </c>
      <c r="D832">
        <v>0</v>
      </c>
    </row>
    <row r="833" spans="1:4" x14ac:dyDescent="0.25">
      <c r="A833">
        <v>1</v>
      </c>
      <c r="B833">
        <v>2</v>
      </c>
      <c r="C833" t="s">
        <v>4</v>
      </c>
      <c r="D833">
        <v>1</v>
      </c>
    </row>
    <row r="834" spans="1:4" x14ac:dyDescent="0.25">
      <c r="A834">
        <v>0</v>
      </c>
      <c r="B834">
        <v>3</v>
      </c>
      <c r="C834" t="s">
        <v>4</v>
      </c>
      <c r="D834">
        <v>0</v>
      </c>
    </row>
    <row r="835" spans="1:4" x14ac:dyDescent="0.25">
      <c r="A835">
        <v>0</v>
      </c>
      <c r="B835">
        <v>3</v>
      </c>
      <c r="C835" t="s">
        <v>4</v>
      </c>
      <c r="D835">
        <v>0</v>
      </c>
    </row>
    <row r="836" spans="1:4" x14ac:dyDescent="0.25">
      <c r="A836">
        <v>0</v>
      </c>
      <c r="B836">
        <v>3</v>
      </c>
      <c r="C836" t="s">
        <v>4</v>
      </c>
      <c r="D836">
        <v>0</v>
      </c>
    </row>
    <row r="837" spans="1:4" x14ac:dyDescent="0.25">
      <c r="A837">
        <v>1</v>
      </c>
      <c r="B837">
        <v>1</v>
      </c>
      <c r="C837" t="s">
        <v>5</v>
      </c>
      <c r="D837">
        <v>1</v>
      </c>
    </row>
    <row r="838" spans="1:4" x14ac:dyDescent="0.25">
      <c r="A838">
        <v>0</v>
      </c>
      <c r="B838">
        <v>3</v>
      </c>
      <c r="C838" t="s">
        <v>4</v>
      </c>
      <c r="D838">
        <v>0</v>
      </c>
    </row>
    <row r="839" spans="1:4" x14ac:dyDescent="0.25">
      <c r="A839">
        <v>0</v>
      </c>
      <c r="B839">
        <v>3</v>
      </c>
      <c r="C839" t="s">
        <v>4</v>
      </c>
      <c r="D839">
        <v>0</v>
      </c>
    </row>
    <row r="840" spans="1:4" x14ac:dyDescent="0.25">
      <c r="A840">
        <v>1</v>
      </c>
      <c r="B840">
        <v>3</v>
      </c>
      <c r="C840" t="s">
        <v>4</v>
      </c>
      <c r="D840">
        <v>0</v>
      </c>
    </row>
    <row r="841" spans="1:4" x14ac:dyDescent="0.25">
      <c r="A841">
        <v>1</v>
      </c>
      <c r="B841">
        <v>1</v>
      </c>
      <c r="C841" t="s">
        <v>4</v>
      </c>
      <c r="D841">
        <v>0</v>
      </c>
    </row>
    <row r="842" spans="1:4" x14ac:dyDescent="0.25">
      <c r="A842">
        <v>0</v>
      </c>
      <c r="B842">
        <v>3</v>
      </c>
      <c r="C842" t="s">
        <v>4</v>
      </c>
      <c r="D842">
        <v>0</v>
      </c>
    </row>
    <row r="843" spans="1:4" x14ac:dyDescent="0.25">
      <c r="A843">
        <v>0</v>
      </c>
      <c r="B843">
        <v>2</v>
      </c>
      <c r="C843" t="s">
        <v>4</v>
      </c>
      <c r="D843">
        <v>0</v>
      </c>
    </row>
    <row r="844" spans="1:4" x14ac:dyDescent="0.25">
      <c r="A844">
        <v>1</v>
      </c>
      <c r="B844">
        <v>1</v>
      </c>
      <c r="C844" t="s">
        <v>5</v>
      </c>
      <c r="D844">
        <v>0</v>
      </c>
    </row>
    <row r="845" spans="1:4" x14ac:dyDescent="0.25">
      <c r="A845">
        <v>0</v>
      </c>
      <c r="B845">
        <v>3</v>
      </c>
      <c r="C845" t="s">
        <v>4</v>
      </c>
      <c r="D845">
        <v>0</v>
      </c>
    </row>
    <row r="846" spans="1:4" x14ac:dyDescent="0.25">
      <c r="A846">
        <v>0</v>
      </c>
      <c r="B846">
        <v>3</v>
      </c>
      <c r="C846" t="s">
        <v>4</v>
      </c>
      <c r="D846">
        <v>0</v>
      </c>
    </row>
    <row r="847" spans="1:4" x14ac:dyDescent="0.25">
      <c r="A847">
        <v>0</v>
      </c>
      <c r="B847">
        <v>3</v>
      </c>
      <c r="C847" t="s">
        <v>4</v>
      </c>
      <c r="D847">
        <v>0</v>
      </c>
    </row>
    <row r="848" spans="1:4" x14ac:dyDescent="0.25">
      <c r="A848">
        <v>0</v>
      </c>
      <c r="B848">
        <v>3</v>
      </c>
      <c r="C848" t="s">
        <v>4</v>
      </c>
      <c r="D848">
        <v>2</v>
      </c>
    </row>
    <row r="849" spans="1:4" x14ac:dyDescent="0.25">
      <c r="A849">
        <v>0</v>
      </c>
      <c r="B849">
        <v>3</v>
      </c>
      <c r="C849" t="s">
        <v>4</v>
      </c>
      <c r="D849">
        <v>0</v>
      </c>
    </row>
    <row r="850" spans="1:4" x14ac:dyDescent="0.25">
      <c r="A850">
        <v>0</v>
      </c>
      <c r="B850">
        <v>2</v>
      </c>
      <c r="C850" t="s">
        <v>4</v>
      </c>
      <c r="D850">
        <v>1</v>
      </c>
    </row>
    <row r="851" spans="1:4" x14ac:dyDescent="0.25">
      <c r="A851">
        <v>1</v>
      </c>
      <c r="B851">
        <v>1</v>
      </c>
      <c r="C851" t="s">
        <v>5</v>
      </c>
      <c r="D851">
        <v>0</v>
      </c>
    </row>
    <row r="852" spans="1:4" x14ac:dyDescent="0.25">
      <c r="A852">
        <v>0</v>
      </c>
      <c r="B852">
        <v>3</v>
      </c>
      <c r="C852" t="s">
        <v>4</v>
      </c>
      <c r="D852">
        <v>2</v>
      </c>
    </row>
    <row r="853" spans="1:4" x14ac:dyDescent="0.25">
      <c r="A853">
        <v>0</v>
      </c>
      <c r="B853">
        <v>3</v>
      </c>
      <c r="C853" t="s">
        <v>4</v>
      </c>
      <c r="D853">
        <v>0</v>
      </c>
    </row>
    <row r="854" spans="1:4" x14ac:dyDescent="0.25">
      <c r="A854">
        <v>0</v>
      </c>
      <c r="B854">
        <v>3</v>
      </c>
      <c r="C854" t="s">
        <v>5</v>
      </c>
      <c r="D854">
        <v>1</v>
      </c>
    </row>
    <row r="855" spans="1:4" x14ac:dyDescent="0.25">
      <c r="A855">
        <v>1</v>
      </c>
      <c r="B855">
        <v>1</v>
      </c>
      <c r="C855" t="s">
        <v>5</v>
      </c>
      <c r="D855">
        <v>1</v>
      </c>
    </row>
    <row r="856" spans="1:4" x14ac:dyDescent="0.25">
      <c r="A856">
        <v>0</v>
      </c>
      <c r="B856">
        <v>2</v>
      </c>
      <c r="C856" t="s">
        <v>5</v>
      </c>
      <c r="D856">
        <v>0</v>
      </c>
    </row>
    <row r="857" spans="1:4" x14ac:dyDescent="0.25">
      <c r="A857">
        <v>1</v>
      </c>
      <c r="B857">
        <v>3</v>
      </c>
      <c r="C857" t="s">
        <v>5</v>
      </c>
      <c r="D857">
        <v>1</v>
      </c>
    </row>
    <row r="858" spans="1:4" x14ac:dyDescent="0.25">
      <c r="A858">
        <v>1</v>
      </c>
      <c r="B858">
        <v>1</v>
      </c>
      <c r="C858" t="s">
        <v>5</v>
      </c>
      <c r="D858">
        <v>1</v>
      </c>
    </row>
    <row r="859" spans="1:4" x14ac:dyDescent="0.25">
      <c r="A859">
        <v>1</v>
      </c>
      <c r="B859">
        <v>1</v>
      </c>
      <c r="C859" t="s">
        <v>4</v>
      </c>
      <c r="D859">
        <v>0</v>
      </c>
    </row>
    <row r="860" spans="1:4" x14ac:dyDescent="0.25">
      <c r="A860">
        <v>1</v>
      </c>
      <c r="B860">
        <v>3</v>
      </c>
      <c r="C860" t="s">
        <v>5</v>
      </c>
      <c r="D860">
        <v>3</v>
      </c>
    </row>
    <row r="861" spans="1:4" x14ac:dyDescent="0.25">
      <c r="A861">
        <v>0</v>
      </c>
      <c r="B861">
        <v>3</v>
      </c>
      <c r="C861" t="s">
        <v>4</v>
      </c>
      <c r="D861">
        <v>0</v>
      </c>
    </row>
    <row r="862" spans="1:4" x14ac:dyDescent="0.25">
      <c r="A862">
        <v>0</v>
      </c>
      <c r="B862">
        <v>3</v>
      </c>
      <c r="C862" t="s">
        <v>4</v>
      </c>
      <c r="D862">
        <v>0</v>
      </c>
    </row>
    <row r="863" spans="1:4" x14ac:dyDescent="0.25">
      <c r="A863">
        <v>0</v>
      </c>
      <c r="B863">
        <v>2</v>
      </c>
      <c r="C863" t="s">
        <v>4</v>
      </c>
      <c r="D863">
        <v>0</v>
      </c>
    </row>
    <row r="864" spans="1:4" x14ac:dyDescent="0.25">
      <c r="A864">
        <v>1</v>
      </c>
      <c r="B864">
        <v>1</v>
      </c>
      <c r="C864" t="s">
        <v>5</v>
      </c>
      <c r="D864">
        <v>0</v>
      </c>
    </row>
    <row r="865" spans="1:4" x14ac:dyDescent="0.25">
      <c r="A865">
        <v>0</v>
      </c>
      <c r="B865">
        <v>3</v>
      </c>
      <c r="C865" t="s">
        <v>5</v>
      </c>
      <c r="D865">
        <v>2</v>
      </c>
    </row>
    <row r="866" spans="1:4" x14ac:dyDescent="0.25">
      <c r="A866">
        <v>0</v>
      </c>
      <c r="B866">
        <v>2</v>
      </c>
      <c r="C866" t="s">
        <v>4</v>
      </c>
      <c r="D866">
        <v>0</v>
      </c>
    </row>
    <row r="867" spans="1:4" x14ac:dyDescent="0.25">
      <c r="A867">
        <v>1</v>
      </c>
      <c r="B867">
        <v>2</v>
      </c>
      <c r="C867" t="s">
        <v>5</v>
      </c>
      <c r="D867">
        <v>0</v>
      </c>
    </row>
    <row r="868" spans="1:4" x14ac:dyDescent="0.25">
      <c r="A868">
        <v>1</v>
      </c>
      <c r="B868">
        <v>2</v>
      </c>
      <c r="C868" t="s">
        <v>5</v>
      </c>
      <c r="D868">
        <v>0</v>
      </c>
    </row>
    <row r="869" spans="1:4" x14ac:dyDescent="0.25">
      <c r="A869">
        <v>0</v>
      </c>
      <c r="B869">
        <v>1</v>
      </c>
      <c r="C869" t="s">
        <v>4</v>
      </c>
      <c r="D869">
        <v>0</v>
      </c>
    </row>
    <row r="870" spans="1:4" x14ac:dyDescent="0.25">
      <c r="A870">
        <v>0</v>
      </c>
      <c r="B870">
        <v>3</v>
      </c>
      <c r="C870" t="s">
        <v>4</v>
      </c>
      <c r="D870">
        <v>0</v>
      </c>
    </row>
    <row r="871" spans="1:4" x14ac:dyDescent="0.25">
      <c r="A871">
        <v>1</v>
      </c>
      <c r="B871">
        <v>3</v>
      </c>
      <c r="C871" t="s">
        <v>4</v>
      </c>
      <c r="D871">
        <v>1</v>
      </c>
    </row>
    <row r="872" spans="1:4" x14ac:dyDescent="0.25">
      <c r="A872">
        <v>0</v>
      </c>
      <c r="B872">
        <v>3</v>
      </c>
      <c r="C872" t="s">
        <v>4</v>
      </c>
      <c r="D872">
        <v>0</v>
      </c>
    </row>
    <row r="873" spans="1:4" x14ac:dyDescent="0.25">
      <c r="A873">
        <v>1</v>
      </c>
      <c r="B873">
        <v>1</v>
      </c>
      <c r="C873" t="s">
        <v>5</v>
      </c>
      <c r="D873">
        <v>1</v>
      </c>
    </row>
    <row r="874" spans="1:4" x14ac:dyDescent="0.25">
      <c r="A874">
        <v>0</v>
      </c>
      <c r="B874">
        <v>1</v>
      </c>
      <c r="C874" t="s">
        <v>4</v>
      </c>
      <c r="D874">
        <v>0</v>
      </c>
    </row>
    <row r="875" spans="1:4" x14ac:dyDescent="0.25">
      <c r="A875">
        <v>0</v>
      </c>
      <c r="B875">
        <v>3</v>
      </c>
      <c r="C875" t="s">
        <v>4</v>
      </c>
      <c r="D875">
        <v>0</v>
      </c>
    </row>
    <row r="876" spans="1:4" x14ac:dyDescent="0.25">
      <c r="A876">
        <v>1</v>
      </c>
      <c r="B876">
        <v>2</v>
      </c>
      <c r="C876" t="s">
        <v>5</v>
      </c>
      <c r="D876">
        <v>0</v>
      </c>
    </row>
    <row r="877" spans="1:4" x14ac:dyDescent="0.25">
      <c r="A877">
        <v>1</v>
      </c>
      <c r="B877">
        <v>3</v>
      </c>
      <c r="C877" t="s">
        <v>5</v>
      </c>
      <c r="D877">
        <v>0</v>
      </c>
    </row>
    <row r="878" spans="1:4" x14ac:dyDescent="0.25">
      <c r="A878">
        <v>0</v>
      </c>
      <c r="B878">
        <v>3</v>
      </c>
      <c r="C878" t="s">
        <v>4</v>
      </c>
      <c r="D878">
        <v>0</v>
      </c>
    </row>
    <row r="879" spans="1:4" x14ac:dyDescent="0.25">
      <c r="A879">
        <v>0</v>
      </c>
      <c r="B879">
        <v>3</v>
      </c>
      <c r="C879" t="s">
        <v>4</v>
      </c>
      <c r="D879">
        <v>0</v>
      </c>
    </row>
    <row r="880" spans="1:4" x14ac:dyDescent="0.25">
      <c r="A880">
        <v>0</v>
      </c>
      <c r="B880">
        <v>3</v>
      </c>
      <c r="C880" t="s">
        <v>4</v>
      </c>
      <c r="D880">
        <v>0</v>
      </c>
    </row>
    <row r="881" spans="1:4" x14ac:dyDescent="0.25">
      <c r="A881">
        <v>1</v>
      </c>
      <c r="B881">
        <v>1</v>
      </c>
      <c r="C881" t="s">
        <v>5</v>
      </c>
      <c r="D881">
        <v>1</v>
      </c>
    </row>
    <row r="882" spans="1:4" x14ac:dyDescent="0.25">
      <c r="A882">
        <v>1</v>
      </c>
      <c r="B882">
        <v>2</v>
      </c>
      <c r="C882" t="s">
        <v>5</v>
      </c>
      <c r="D882">
        <v>1</v>
      </c>
    </row>
    <row r="883" spans="1:4" x14ac:dyDescent="0.25">
      <c r="A883">
        <v>0</v>
      </c>
      <c r="B883">
        <v>3</v>
      </c>
      <c r="C883" t="s">
        <v>4</v>
      </c>
      <c r="D883">
        <v>0</v>
      </c>
    </row>
    <row r="884" spans="1:4" x14ac:dyDescent="0.25">
      <c r="A884">
        <v>0</v>
      </c>
      <c r="B884">
        <v>3</v>
      </c>
      <c r="C884" t="s">
        <v>5</v>
      </c>
      <c r="D884">
        <v>0</v>
      </c>
    </row>
    <row r="885" spans="1:4" x14ac:dyDescent="0.25">
      <c r="A885">
        <v>0</v>
      </c>
      <c r="B885">
        <v>2</v>
      </c>
      <c r="C885" t="s">
        <v>4</v>
      </c>
      <c r="D885">
        <v>0</v>
      </c>
    </row>
    <row r="886" spans="1:4" x14ac:dyDescent="0.25">
      <c r="A886">
        <v>0</v>
      </c>
      <c r="B886">
        <v>3</v>
      </c>
      <c r="C886" t="s">
        <v>4</v>
      </c>
      <c r="D886">
        <v>0</v>
      </c>
    </row>
    <row r="887" spans="1:4" x14ac:dyDescent="0.25">
      <c r="A887">
        <v>0</v>
      </c>
      <c r="B887">
        <v>3</v>
      </c>
      <c r="C887" t="s">
        <v>5</v>
      </c>
      <c r="D887">
        <v>5</v>
      </c>
    </row>
    <row r="888" spans="1:4" x14ac:dyDescent="0.25">
      <c r="A888">
        <v>0</v>
      </c>
      <c r="B888">
        <v>2</v>
      </c>
      <c r="C888" t="s">
        <v>4</v>
      </c>
      <c r="D888">
        <v>0</v>
      </c>
    </row>
    <row r="889" spans="1:4" x14ac:dyDescent="0.25">
      <c r="A889">
        <v>1</v>
      </c>
      <c r="B889">
        <v>1</v>
      </c>
      <c r="C889" t="s">
        <v>5</v>
      </c>
      <c r="D889">
        <v>0</v>
      </c>
    </row>
    <row r="890" spans="1:4" x14ac:dyDescent="0.25">
      <c r="A890">
        <v>0</v>
      </c>
      <c r="B890">
        <v>3</v>
      </c>
      <c r="C890" t="s">
        <v>5</v>
      </c>
      <c r="D890">
        <v>2</v>
      </c>
    </row>
    <row r="891" spans="1:4" x14ac:dyDescent="0.25">
      <c r="A891">
        <v>1</v>
      </c>
      <c r="B891">
        <v>1</v>
      </c>
      <c r="C891" t="s">
        <v>4</v>
      </c>
      <c r="D891">
        <v>0</v>
      </c>
    </row>
    <row r="892" spans="1:4" x14ac:dyDescent="0.25">
      <c r="A892">
        <v>0</v>
      </c>
      <c r="B892">
        <v>3</v>
      </c>
      <c r="C892" t="s">
        <v>4</v>
      </c>
      <c r="D89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train_titanic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Vibhav Jha</dc:creator>
  <cp:lastModifiedBy>Vibhav Jha</cp:lastModifiedBy>
  <dcterms:created xsi:type="dcterms:W3CDTF">2021-05-07T21:20:30Z</dcterms:created>
  <dcterms:modified xsi:type="dcterms:W3CDTF">2021-05-07T21:20:30Z</dcterms:modified>
</cp:coreProperties>
</file>