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roy\Desktop\更改\2018\01-11\合同补录\"/>
    </mc:Choice>
  </mc:AlternateContent>
  <bookViews>
    <workbookView xWindow="0" yWindow="0" windowWidth="16935" windowHeight="10350"/>
  </bookViews>
  <sheets>
    <sheet name="Sheet1" sheetId="1" r:id="rId1"/>
    <sheet name="型材增补报价" sheetId="4" r:id="rId2"/>
    <sheet name="Sheet2" sheetId="2" r:id="rId3"/>
    <sheet name="Sheet3" sheetId="3" r:id="rId4"/>
  </sheets>
  <definedNames>
    <definedName name="_xlnm.Print_Titles" localSheetId="1">型材增补报价!$1:$6</definedName>
  </definedNames>
  <calcPr calcId="152511"/>
</workbook>
</file>

<file path=xl/calcChain.xml><?xml version="1.0" encoding="utf-8"?>
<calcChain xmlns="http://schemas.openxmlformats.org/spreadsheetml/2006/main">
  <c r="F12" i="1" l="1"/>
  <c r="J32" i="4" l="1"/>
  <c r="F32" i="4"/>
  <c r="F31" i="4"/>
  <c r="J31" i="4" s="1"/>
  <c r="J30" i="4"/>
  <c r="F30" i="4"/>
  <c r="F29" i="4"/>
  <c r="J29" i="4" s="1"/>
  <c r="J28" i="4"/>
  <c r="F28" i="4"/>
  <c r="F27" i="4"/>
  <c r="J27" i="4" s="1"/>
  <c r="J26" i="4"/>
  <c r="F26" i="4"/>
  <c r="F25" i="4"/>
  <c r="J25" i="4" s="1"/>
  <c r="J24" i="4"/>
  <c r="J23" i="4"/>
  <c r="F22" i="4"/>
  <c r="J22" i="4" s="1"/>
  <c r="J21" i="4"/>
  <c r="F20" i="4"/>
  <c r="J20" i="4" s="1"/>
  <c r="J19" i="4"/>
  <c r="F19" i="4"/>
  <c r="J18" i="4"/>
  <c r="F17" i="4"/>
  <c r="J17" i="4" s="1"/>
  <c r="J16" i="4"/>
  <c r="F16" i="4"/>
  <c r="F15" i="4"/>
  <c r="J15" i="4" s="1"/>
  <c r="J14" i="4"/>
  <c r="F14" i="4"/>
  <c r="F13" i="4"/>
  <c r="J13" i="4" s="1"/>
  <c r="J12" i="4"/>
  <c r="F12" i="4"/>
  <c r="F11" i="4"/>
  <c r="J11" i="4" s="1"/>
  <c r="J10" i="4"/>
  <c r="F10" i="4"/>
  <c r="F9" i="4"/>
  <c r="J9" i="4" s="1"/>
  <c r="J8" i="4"/>
  <c r="F8" i="4"/>
  <c r="F7" i="4"/>
  <c r="J7" i="4" s="1"/>
  <c r="J33" i="4" s="1"/>
  <c r="F56" i="1"/>
  <c r="F54" i="1"/>
  <c r="F47" i="1"/>
  <c r="F45" i="1"/>
  <c r="F44" i="1"/>
  <c r="F42" i="1"/>
  <c r="F40" i="1"/>
  <c r="F39" i="1"/>
  <c r="F38" i="1"/>
  <c r="F37" i="1"/>
  <c r="F35" i="1"/>
  <c r="F31" i="1"/>
  <c r="F23" i="1"/>
  <c r="F22" i="1"/>
  <c r="F20" i="1"/>
  <c r="F18" i="1"/>
  <c r="F17" i="1"/>
  <c r="F15" i="1"/>
  <c r="F14" i="1"/>
  <c r="F13" i="1"/>
  <c r="F11" i="1"/>
  <c r="F10" i="1"/>
  <c r="F8" i="1"/>
  <c r="F6" i="1"/>
  <c r="F4" i="1"/>
</calcChain>
</file>

<file path=xl/sharedStrings.xml><?xml version="1.0" encoding="utf-8"?>
<sst xmlns="http://schemas.openxmlformats.org/spreadsheetml/2006/main" count="527" uniqueCount="104">
  <si>
    <r>
      <rPr>
        <b/>
        <u/>
        <sz val="14"/>
        <color indexed="14"/>
        <rFont val="宋体"/>
        <family val="3"/>
        <charset val="134"/>
      </rPr>
      <t xml:space="preserve">  810、811、812、813、814、815单元槽罐制作安装工程（型材汇总表） </t>
    </r>
    <r>
      <rPr>
        <b/>
        <sz val="14"/>
        <rFont val="宋体"/>
        <family val="3"/>
        <charset val="134"/>
      </rPr>
      <t>物资需用计划</t>
    </r>
  </si>
  <si>
    <t>编号：HNAZ-CLJH-20170925                                                         2017年09月25日</t>
  </si>
  <si>
    <t>序号</t>
  </si>
  <si>
    <t>物资名称</t>
  </si>
  <si>
    <t>规格型号</t>
  </si>
  <si>
    <t>材质</t>
  </si>
  <si>
    <t>单位</t>
  </si>
  <si>
    <t>数量</t>
  </si>
  <si>
    <t>执行标准/设备图号</t>
  </si>
  <si>
    <t>计划进场时间</t>
  </si>
  <si>
    <t>备注</t>
  </si>
  <si>
    <t>扁钢</t>
  </si>
  <si>
    <t>—30*4</t>
  </si>
  <si>
    <t>Q235B</t>
  </si>
  <si>
    <t>米</t>
  </si>
  <si>
    <t>GB/704-2008</t>
  </si>
  <si>
    <t xml:space="preserve"> 2017-10-15</t>
  </si>
  <si>
    <t>—40*4</t>
  </si>
  <si>
    <t>—50*4</t>
  </si>
  <si>
    <t>—50*8</t>
  </si>
  <si>
    <t>—60*6</t>
  </si>
  <si>
    <t>—75*6</t>
  </si>
  <si>
    <t>—80*8</t>
  </si>
  <si>
    <t>角钢</t>
  </si>
  <si>
    <t>∠100*63*8</t>
  </si>
  <si>
    <t>GB/T706-2016热轧</t>
  </si>
  <si>
    <t>∠50*5</t>
  </si>
  <si>
    <t>∠63*6</t>
  </si>
  <si>
    <t>∠75*10</t>
  </si>
  <si>
    <t>∠75*8</t>
  </si>
  <si>
    <t>∠80*10</t>
  </si>
  <si>
    <t>圆钢</t>
  </si>
  <si>
    <t xml:space="preserve">Φ10（M10） </t>
  </si>
  <si>
    <t xml:space="preserve"> GB 715-1989加工螺栓</t>
  </si>
  <si>
    <t xml:space="preserve">Φ12（M12） </t>
  </si>
  <si>
    <t>Φ20</t>
  </si>
  <si>
    <t xml:space="preserve"> GB 715-1989梯棍</t>
  </si>
  <si>
    <t>钢板</t>
  </si>
  <si>
    <t>δ=10mm</t>
  </si>
  <si>
    <t>㎡</t>
  </si>
  <si>
    <t>GB/T3274-2007 热轧</t>
  </si>
  <si>
    <t>1500mm*6700mm</t>
  </si>
  <si>
    <t>δ=20mm</t>
  </si>
  <si>
    <t>1500mm*700mm</t>
  </si>
  <si>
    <t>δ=6mm</t>
  </si>
  <si>
    <t>1500mm*16000mm</t>
  </si>
  <si>
    <t>δ=8mm</t>
  </si>
  <si>
    <t>1500mm*19000mm</t>
  </si>
  <si>
    <t>Q245R</t>
  </si>
  <si>
    <t>GB/T 713-2014 热轧</t>
  </si>
  <si>
    <t>1500mm*1400mm</t>
  </si>
  <si>
    <t>1500mm*2700mm</t>
  </si>
  <si>
    <t xml:space="preserve">δ=14mm </t>
  </si>
  <si>
    <t>1500mm*4800mm</t>
  </si>
  <si>
    <t>δ=16mm</t>
  </si>
  <si>
    <t>δ=25mm  450mm*758mm</t>
  </si>
  <si>
    <t>件</t>
  </si>
  <si>
    <t>GB/T 713-2014热轧加工法兰</t>
  </si>
  <si>
    <t>1500mm*3800mm</t>
  </si>
  <si>
    <t>δ=27mm  450mm*758mm</t>
  </si>
  <si>
    <t>1500mm*1000mm</t>
  </si>
  <si>
    <t>S30403</t>
  </si>
  <si>
    <t>m</t>
  </si>
  <si>
    <t xml:space="preserve">GB/T4237-2015  </t>
  </si>
  <si>
    <t>—50*6</t>
  </si>
  <si>
    <t>YB/T5309-2006</t>
  </si>
  <si>
    <t>∠40*4</t>
  </si>
  <si>
    <t>0Cr19Ni9</t>
  </si>
  <si>
    <t>OCr19Ni9</t>
  </si>
  <si>
    <t>—100*4</t>
  </si>
  <si>
    <t>S30408</t>
  </si>
  <si>
    <t>—100*6</t>
  </si>
  <si>
    <t>—30*2</t>
  </si>
  <si>
    <t>—50*10</t>
  </si>
  <si>
    <t>—60*4</t>
  </si>
  <si>
    <t>8×1800×6000</t>
  </si>
  <si>
    <t>张</t>
  </si>
  <si>
    <t>GB/T4237-2015  10级</t>
  </si>
  <si>
    <t>1500mm*8000mm</t>
  </si>
  <si>
    <t>δ=25mm厚  450*758mm</t>
  </si>
  <si>
    <t xml:space="preserve">GB/T4237-2015 加工法兰 </t>
  </si>
  <si>
    <t>1500mm*2500mm</t>
  </si>
  <si>
    <r>
      <rPr>
        <sz val="11"/>
        <color indexed="8"/>
        <rFont val="宋体"/>
        <family val="3"/>
        <charset val="134"/>
      </rPr>
      <t>40mm</t>
    </r>
    <r>
      <rPr>
        <sz val="11"/>
        <color indexed="8"/>
        <rFont val="宋体"/>
        <family val="3"/>
        <charset val="134"/>
      </rPr>
      <t>厚</t>
    </r>
    <r>
      <rPr>
        <sz val="11"/>
        <color indexed="8"/>
        <rFont val="宋体"/>
        <family val="3"/>
        <charset val="134"/>
      </rPr>
      <t xml:space="preserve">   </t>
    </r>
    <r>
      <rPr>
        <sz val="11"/>
        <color indexed="10"/>
        <rFont val="宋体"/>
        <family val="3"/>
        <charset val="134"/>
      </rPr>
      <t>110*110mm</t>
    </r>
  </si>
  <si>
    <t>S30408Ⅱ</t>
  </si>
  <si>
    <t>110mm*220mm</t>
  </si>
  <si>
    <t>δ=4mm</t>
  </si>
  <si>
    <t>1500mm*1500mm</t>
  </si>
  <si>
    <t>1500mm*96000mm</t>
  </si>
  <si>
    <t>GB/T1220-2007</t>
  </si>
  <si>
    <t xml:space="preserve">说明：1  见编制说明。 </t>
  </si>
  <si>
    <t>编制人：                           审核人：                                       接收人：</t>
  </si>
  <si>
    <t>厦门青科金属材料有限公司</t>
  </si>
  <si>
    <r>
      <rPr>
        <b/>
        <sz val="20"/>
        <color indexed="8"/>
        <rFont val="黑体"/>
        <family val="3"/>
        <charset val="134"/>
      </rPr>
      <t>报价清单</t>
    </r>
    <r>
      <rPr>
        <b/>
        <sz val="12"/>
        <color indexed="8"/>
        <rFont val="黑体"/>
        <family val="3"/>
        <charset val="134"/>
      </rPr>
      <t>（型材增补）</t>
    </r>
  </si>
  <si>
    <t>单位名称：福建永荣科技有限公司</t>
  </si>
  <si>
    <t>时间：2017年10月25日</t>
  </si>
  <si>
    <t>项目名称：810、811、812、813、814、815单元槽罐制作安装工程（型材汇总表） 物资需用计划</t>
  </si>
  <si>
    <t xml:space="preserve">编号：HNAZ-CLJH-20170925                                                     </t>
  </si>
  <si>
    <t>含税单价</t>
  </si>
  <si>
    <t>金额</t>
  </si>
  <si>
    <t xml:space="preserve"> </t>
  </si>
  <si>
    <t>合计：</t>
  </si>
  <si>
    <t>注：1，付款方式：本批次材料无预付款，货到工地验收合格后（以签收日期计算7天内完成验收，否则视为验收合格），供方向需方提供全额供货金额发票，需方在收到发票后30天内，采用银行电汇现金转账方式全额付款。</t>
  </si>
  <si>
    <t>2，本报价为固定单价格式，供货时型材不足一支按整只交货，结算时采用固定单价乘以实际供货数量得出供货实际金额。</t>
  </si>
  <si>
    <t>GB/T706-2016热轧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</si>
</sst>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_ "/>
    <numFmt numFmtId="178" formatCode="0.00_);[Red]\(0.00\)"/>
  </numFmts>
  <fonts count="16">
    <font>
      <sz val="11"/>
      <color theme="1"/>
      <name val="宋体"/>
      <charset val="134"/>
      <scheme val="minor"/>
    </font>
    <font>
      <b/>
      <sz val="20"/>
      <color indexed="8"/>
      <name val="黑体"/>
      <family val="3"/>
      <charset val="134"/>
    </font>
    <font>
      <b/>
      <sz val="12"/>
      <color indexed="8"/>
      <name val="宋体"/>
      <family val="3"/>
      <charset val="134"/>
    </font>
    <font>
      <b/>
      <sz val="18"/>
      <color indexed="8"/>
      <name val="宋体"/>
      <family val="3"/>
      <charset val="134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u/>
      <sz val="14"/>
      <color indexed="14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indexed="8"/>
      <name val="黑体"/>
      <family val="3"/>
      <charset val="134"/>
    </font>
    <font>
      <b/>
      <sz val="14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/>
    <xf numFmtId="178" fontId="0" fillId="0" borderId="0" xfId="0" applyNumberFormat="1">
      <alignment vertical="center"/>
    </xf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177" fontId="6" fillId="0" borderId="2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 wrapText="1"/>
    </xf>
    <xf numFmtId="176" fontId="0" fillId="0" borderId="2" xfId="0" applyNumberFormat="1" applyFont="1" applyFill="1" applyBorder="1" applyAlignment="1">
      <alignment horizontal="center"/>
    </xf>
    <xf numFmtId="14" fontId="7" fillId="0" borderId="2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left" wrapText="1"/>
    </xf>
    <xf numFmtId="176" fontId="0" fillId="0" borderId="2" xfId="0" applyNumberFormat="1" applyFont="1" applyFill="1" applyBorder="1" applyAlignment="1">
      <alignment horizontal="center" wrapText="1"/>
    </xf>
    <xf numFmtId="0" fontId="8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left" wrapText="1"/>
    </xf>
    <xf numFmtId="176" fontId="7" fillId="0" borderId="2" xfId="0" applyNumberFormat="1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178" fontId="4" fillId="0" borderId="0" xfId="0" applyNumberFormat="1" applyFont="1" applyFill="1" applyBorder="1" applyAlignment="1">
      <alignment horizontal="left" vertical="center"/>
    </xf>
    <xf numFmtId="178" fontId="5" fillId="0" borderId="2" xfId="0" applyNumberFormat="1" applyFont="1" applyFill="1" applyBorder="1" applyAlignment="1">
      <alignment horizontal="center" vertical="center"/>
    </xf>
    <xf numFmtId="178" fontId="7" fillId="0" borderId="2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78" fontId="0" fillId="0" borderId="2" xfId="0" applyNumberFormat="1" applyBorder="1" applyAlignment="1"/>
    <xf numFmtId="177" fontId="0" fillId="0" borderId="2" xfId="0" applyNumberFormat="1" applyBorder="1" applyAlignment="1"/>
    <xf numFmtId="31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76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>
      <alignment horizontal="center" vertical="center"/>
    </xf>
    <xf numFmtId="14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 wrapText="1"/>
    </xf>
    <xf numFmtId="176" fontId="0" fillId="0" borderId="2" xfId="0" applyNumberFormat="1" applyFont="1" applyFill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176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176" fontId="0" fillId="0" borderId="2" xfId="0" applyNumberFormat="1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left" vertical="center" wrapText="1"/>
    </xf>
    <xf numFmtId="176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2" xfId="0" applyFont="1" applyFill="1" applyBorder="1" applyAlignment="1">
      <alignment horizontal="center" wrapText="1"/>
    </xf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left"/>
    </xf>
    <xf numFmtId="0" fontId="8" fillId="3" borderId="2" xfId="0" applyFont="1" applyFill="1" applyBorder="1" applyAlignment="1">
      <alignment horizontal="center"/>
    </xf>
    <xf numFmtId="14" fontId="7" fillId="3" borderId="2" xfId="0" applyNumberFormat="1" applyFont="1" applyFill="1" applyBorder="1" applyAlignment="1">
      <alignment horizontal="center"/>
    </xf>
    <xf numFmtId="178" fontId="7" fillId="3" borderId="2" xfId="0" applyNumberFormat="1" applyFont="1" applyFill="1" applyBorder="1" applyAlignment="1">
      <alignment horizontal="center"/>
    </xf>
    <xf numFmtId="0" fontId="0" fillId="3" borderId="2" xfId="0" applyFill="1" applyBorder="1" applyAlignment="1"/>
    <xf numFmtId="0" fontId="0" fillId="3" borderId="0" xfId="0" applyFill="1" applyAlignment="1"/>
    <xf numFmtId="176" fontId="0" fillId="4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14" fontId="7" fillId="3" borderId="2" xfId="0" applyNumberFormat="1" applyFont="1" applyFill="1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3" borderId="0" xfId="0" applyFill="1">
      <alignment vertical="center"/>
    </xf>
    <xf numFmtId="0" fontId="0" fillId="4" borderId="2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5" xfId="0" applyFont="1" applyBorder="1" applyAlignment="1">
      <alignment horizontal="left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A37" workbookViewId="0">
      <selection activeCell="G42" sqref="G42"/>
    </sheetView>
  </sheetViews>
  <sheetFormatPr defaultColWidth="9" defaultRowHeight="13.5"/>
  <cols>
    <col min="3" max="3" width="15.625" customWidth="1"/>
    <col min="7" max="7" width="23" customWidth="1"/>
    <col min="8" max="8" width="15.125" customWidth="1"/>
    <col min="9" max="9" width="18.125" customWidth="1"/>
  </cols>
  <sheetData>
    <row r="1" spans="1:10" ht="18.75">
      <c r="A1" s="84" t="s">
        <v>0</v>
      </c>
      <c r="B1" s="84"/>
      <c r="C1" s="84"/>
      <c r="D1" s="84"/>
      <c r="E1" s="84"/>
      <c r="F1" s="84"/>
      <c r="G1" s="84"/>
      <c r="H1" s="84"/>
      <c r="I1" s="84"/>
    </row>
    <row r="2" spans="1:10" ht="14.25">
      <c r="A2" s="35" t="s">
        <v>1</v>
      </c>
      <c r="B2" s="5"/>
      <c r="C2" s="5"/>
      <c r="D2" s="5"/>
      <c r="E2" s="36"/>
      <c r="F2" s="37"/>
      <c r="G2" s="38"/>
      <c r="H2" s="5"/>
    </row>
    <row r="3" spans="1:10">
      <c r="A3" s="6" t="s">
        <v>2</v>
      </c>
      <c r="B3" s="6" t="s">
        <v>3</v>
      </c>
      <c r="C3" s="6" t="s">
        <v>4</v>
      </c>
      <c r="D3" s="6" t="s">
        <v>5</v>
      </c>
      <c r="E3" s="7" t="s">
        <v>6</v>
      </c>
      <c r="F3" s="8" t="s">
        <v>7</v>
      </c>
      <c r="G3" s="9" t="s">
        <v>8</v>
      </c>
      <c r="H3" s="6" t="s">
        <v>9</v>
      </c>
      <c r="I3" s="20" t="s">
        <v>10</v>
      </c>
    </row>
    <row r="4" spans="1:10">
      <c r="A4" s="39">
        <v>23</v>
      </c>
      <c r="B4" s="40" t="s">
        <v>11</v>
      </c>
      <c r="C4" s="41" t="s">
        <v>12</v>
      </c>
      <c r="D4" s="40" t="s">
        <v>13</v>
      </c>
      <c r="E4" s="42" t="s">
        <v>14</v>
      </c>
      <c r="F4" s="43">
        <f>65-48</f>
        <v>17</v>
      </c>
      <c r="G4" s="40" t="s">
        <v>15</v>
      </c>
      <c r="H4" s="44" t="s">
        <v>16</v>
      </c>
      <c r="I4" s="63"/>
    </row>
    <row r="5" spans="1:10">
      <c r="A5" s="39">
        <v>24</v>
      </c>
      <c r="B5" s="42" t="s">
        <v>11</v>
      </c>
      <c r="C5" s="45" t="s">
        <v>17</v>
      </c>
      <c r="D5" s="42" t="s">
        <v>13</v>
      </c>
      <c r="E5" s="42" t="s">
        <v>14</v>
      </c>
      <c r="F5" s="46">
        <v>7.65</v>
      </c>
      <c r="G5" s="42" t="s">
        <v>15</v>
      </c>
      <c r="H5" s="44" t="s">
        <v>16</v>
      </c>
      <c r="I5" s="63"/>
    </row>
    <row r="6" spans="1:10">
      <c r="A6" s="39">
        <v>25</v>
      </c>
      <c r="B6" s="40" t="s">
        <v>11</v>
      </c>
      <c r="C6" s="41" t="s">
        <v>18</v>
      </c>
      <c r="D6" s="40" t="s">
        <v>13</v>
      </c>
      <c r="E6" s="42" t="s">
        <v>14</v>
      </c>
      <c r="F6" s="43">
        <f>81.443-48</f>
        <v>33.442999999999998</v>
      </c>
      <c r="G6" s="40" t="s">
        <v>15</v>
      </c>
      <c r="H6" s="44" t="s">
        <v>16</v>
      </c>
      <c r="I6" s="63"/>
    </row>
    <row r="7" spans="1:10">
      <c r="A7" s="39">
        <v>26</v>
      </c>
      <c r="B7" s="39" t="s">
        <v>11</v>
      </c>
      <c r="C7" s="45" t="s">
        <v>19</v>
      </c>
      <c r="D7" s="39" t="s">
        <v>13</v>
      </c>
      <c r="E7" s="42" t="s">
        <v>14</v>
      </c>
      <c r="F7" s="47">
        <v>10</v>
      </c>
      <c r="G7" s="40" t="s">
        <v>15</v>
      </c>
      <c r="H7" s="44" t="s">
        <v>16</v>
      </c>
      <c r="I7" s="63"/>
    </row>
    <row r="8" spans="1:10">
      <c r="A8" s="39">
        <v>27</v>
      </c>
      <c r="B8" s="42" t="s">
        <v>11</v>
      </c>
      <c r="C8" s="48" t="s">
        <v>20</v>
      </c>
      <c r="D8" s="42" t="s">
        <v>13</v>
      </c>
      <c r="E8" s="42" t="s">
        <v>14</v>
      </c>
      <c r="F8" s="46">
        <f>4465.86-3565</f>
        <v>900.85999999999967</v>
      </c>
      <c r="G8" s="42" t="s">
        <v>15</v>
      </c>
      <c r="H8" s="44" t="s">
        <v>16</v>
      </c>
      <c r="I8" s="63"/>
    </row>
    <row r="9" spans="1:10">
      <c r="A9" s="39">
        <v>28</v>
      </c>
      <c r="B9" s="40" t="s">
        <v>11</v>
      </c>
      <c r="C9" s="49" t="s">
        <v>21</v>
      </c>
      <c r="D9" s="40" t="s">
        <v>13</v>
      </c>
      <c r="E9" s="42" t="s">
        <v>14</v>
      </c>
      <c r="F9" s="43">
        <v>0.72799999999999998</v>
      </c>
      <c r="G9" s="40" t="s">
        <v>15</v>
      </c>
      <c r="H9" s="44" t="s">
        <v>16</v>
      </c>
      <c r="I9" s="63"/>
    </row>
    <row r="10" spans="1:10">
      <c r="A10" s="39">
        <v>29</v>
      </c>
      <c r="B10" s="42" t="s">
        <v>11</v>
      </c>
      <c r="C10" s="48" t="s">
        <v>22</v>
      </c>
      <c r="D10" s="42" t="s">
        <v>13</v>
      </c>
      <c r="E10" s="42" t="s">
        <v>14</v>
      </c>
      <c r="F10" s="46">
        <f>108.283-84</f>
        <v>24.283000000000001</v>
      </c>
      <c r="G10" s="42" t="s">
        <v>15</v>
      </c>
      <c r="H10" s="44" t="s">
        <v>16</v>
      </c>
      <c r="I10" s="63"/>
    </row>
    <row r="11" spans="1:10" s="82" customFormat="1">
      <c r="A11" s="76">
        <v>30</v>
      </c>
      <c r="B11" s="77" t="s">
        <v>23</v>
      </c>
      <c r="C11" s="83" t="s">
        <v>24</v>
      </c>
      <c r="D11" s="77" t="s">
        <v>13</v>
      </c>
      <c r="E11" s="76" t="s">
        <v>14</v>
      </c>
      <c r="F11" s="78">
        <f>894.998-792</f>
        <v>102.99800000000005</v>
      </c>
      <c r="G11" s="79" t="s">
        <v>103</v>
      </c>
      <c r="H11" s="80" t="s">
        <v>16</v>
      </c>
      <c r="I11" s="81"/>
    </row>
    <row r="12" spans="1:10">
      <c r="A12" s="39">
        <v>31</v>
      </c>
      <c r="B12" s="42" t="s">
        <v>23</v>
      </c>
      <c r="C12" s="48" t="s">
        <v>26</v>
      </c>
      <c r="D12" s="42" t="s">
        <v>13</v>
      </c>
      <c r="E12" s="42" t="s">
        <v>14</v>
      </c>
      <c r="F12" s="46">
        <f>162.038-156</f>
        <v>6.0380000000000109</v>
      </c>
      <c r="G12" s="50" t="s">
        <v>25</v>
      </c>
      <c r="H12" s="44" t="s">
        <v>16</v>
      </c>
      <c r="I12" s="63"/>
    </row>
    <row r="13" spans="1:10">
      <c r="A13" s="39">
        <v>32</v>
      </c>
      <c r="B13" s="42" t="s">
        <v>23</v>
      </c>
      <c r="C13" s="48" t="s">
        <v>27</v>
      </c>
      <c r="D13" s="42" t="s">
        <v>13</v>
      </c>
      <c r="E13" s="42" t="s">
        <v>14</v>
      </c>
      <c r="F13" s="46">
        <f>127.68-120</f>
        <v>7.6800000000000068</v>
      </c>
      <c r="G13" s="50" t="s">
        <v>25</v>
      </c>
      <c r="H13" s="44" t="s">
        <v>16</v>
      </c>
      <c r="I13" s="63"/>
    </row>
    <row r="14" spans="1:10">
      <c r="A14" s="39">
        <v>33</v>
      </c>
      <c r="B14" s="40" t="s">
        <v>23</v>
      </c>
      <c r="C14" s="41" t="s">
        <v>28</v>
      </c>
      <c r="D14" s="40" t="s">
        <v>13</v>
      </c>
      <c r="E14" s="42" t="s">
        <v>14</v>
      </c>
      <c r="F14" s="43">
        <f>339.086-234</f>
        <v>105.08600000000001</v>
      </c>
      <c r="G14" s="50" t="s">
        <v>25</v>
      </c>
      <c r="H14" s="44" t="s">
        <v>16</v>
      </c>
      <c r="I14" s="64"/>
      <c r="J14" s="65"/>
    </row>
    <row r="15" spans="1:10">
      <c r="A15" s="39">
        <v>34</v>
      </c>
      <c r="B15" s="42" t="s">
        <v>23</v>
      </c>
      <c r="C15" s="48" t="s">
        <v>29</v>
      </c>
      <c r="D15" s="42" t="s">
        <v>13</v>
      </c>
      <c r="E15" s="42" t="s">
        <v>14</v>
      </c>
      <c r="F15" s="46">
        <f>159.831-132</f>
        <v>27.830999999999989</v>
      </c>
      <c r="G15" s="50" t="s">
        <v>25</v>
      </c>
      <c r="H15" s="44" t="s">
        <v>16</v>
      </c>
      <c r="I15" s="64"/>
      <c r="J15" s="65"/>
    </row>
    <row r="16" spans="1:10">
      <c r="A16" s="39">
        <v>35</v>
      </c>
      <c r="B16" s="39" t="s">
        <v>23</v>
      </c>
      <c r="C16" s="45" t="s">
        <v>30</v>
      </c>
      <c r="D16" s="39" t="s">
        <v>13</v>
      </c>
      <c r="E16" s="42" t="s">
        <v>14</v>
      </c>
      <c r="F16" s="47">
        <v>105.4917864</v>
      </c>
      <c r="G16" s="50" t="s">
        <v>25</v>
      </c>
      <c r="H16" s="44" t="s">
        <v>16</v>
      </c>
      <c r="I16" s="64"/>
      <c r="J16" s="65"/>
    </row>
    <row r="17" spans="1:10">
      <c r="A17" s="39">
        <v>36</v>
      </c>
      <c r="B17" s="42" t="s">
        <v>31</v>
      </c>
      <c r="C17" s="48" t="s">
        <v>32</v>
      </c>
      <c r="D17" s="42" t="s">
        <v>13</v>
      </c>
      <c r="E17" s="42" t="s">
        <v>14</v>
      </c>
      <c r="F17" s="46">
        <f>2520*0.11</f>
        <v>277.2</v>
      </c>
      <c r="G17" s="51" t="s">
        <v>33</v>
      </c>
      <c r="H17" s="44" t="s">
        <v>16</v>
      </c>
      <c r="I17" s="63"/>
    </row>
    <row r="18" spans="1:10">
      <c r="A18" s="39">
        <v>37</v>
      </c>
      <c r="B18" s="42" t="s">
        <v>31</v>
      </c>
      <c r="C18" s="45" t="s">
        <v>34</v>
      </c>
      <c r="D18" s="39" t="s">
        <v>13</v>
      </c>
      <c r="E18" s="42" t="s">
        <v>14</v>
      </c>
      <c r="F18" s="46">
        <f>720*0.11</f>
        <v>79.2</v>
      </c>
      <c r="G18" s="51" t="s">
        <v>33</v>
      </c>
      <c r="H18" s="44" t="s">
        <v>16</v>
      </c>
      <c r="I18" s="64"/>
      <c r="J18" s="65"/>
    </row>
    <row r="19" spans="1:10">
      <c r="A19" s="39">
        <v>38</v>
      </c>
      <c r="B19" s="39" t="s">
        <v>31</v>
      </c>
      <c r="C19" s="45" t="s">
        <v>35</v>
      </c>
      <c r="D19" s="39" t="s">
        <v>13</v>
      </c>
      <c r="E19" s="42" t="s">
        <v>14</v>
      </c>
      <c r="F19" s="47">
        <v>72.575999999999993</v>
      </c>
      <c r="G19" s="52" t="s">
        <v>36</v>
      </c>
      <c r="H19" s="44" t="s">
        <v>16</v>
      </c>
      <c r="I19" s="64"/>
      <c r="J19" s="65"/>
    </row>
    <row r="20" spans="1:10">
      <c r="A20" s="42">
        <v>39</v>
      </c>
      <c r="B20" s="53" t="s">
        <v>37</v>
      </c>
      <c r="C20" s="54" t="s">
        <v>38</v>
      </c>
      <c r="D20" s="53" t="s">
        <v>13</v>
      </c>
      <c r="E20" s="53" t="s">
        <v>39</v>
      </c>
      <c r="F20" s="55">
        <f>17.28-7</f>
        <v>10.280000000000001</v>
      </c>
      <c r="G20" s="23" t="s">
        <v>40</v>
      </c>
      <c r="H20" s="44" t="s">
        <v>16</v>
      </c>
      <c r="I20" s="40" t="s">
        <v>41</v>
      </c>
    </row>
    <row r="21" spans="1:10">
      <c r="A21" s="42">
        <v>40</v>
      </c>
      <c r="B21" s="42" t="s">
        <v>37</v>
      </c>
      <c r="C21" s="48" t="s">
        <v>42</v>
      </c>
      <c r="D21" s="42" t="s">
        <v>13</v>
      </c>
      <c r="E21" s="42" t="s">
        <v>39</v>
      </c>
      <c r="F21" s="46">
        <v>0.5</v>
      </c>
      <c r="G21" s="23" t="s">
        <v>40</v>
      </c>
      <c r="H21" s="44" t="s">
        <v>16</v>
      </c>
      <c r="I21" s="40" t="s">
        <v>43</v>
      </c>
    </row>
    <row r="22" spans="1:10">
      <c r="A22" s="42">
        <v>41</v>
      </c>
      <c r="B22" s="42" t="s">
        <v>37</v>
      </c>
      <c r="C22" s="48" t="s">
        <v>44</v>
      </c>
      <c r="D22" s="42" t="s">
        <v>13</v>
      </c>
      <c r="E22" s="42" t="s">
        <v>39</v>
      </c>
      <c r="F22" s="46">
        <f>23.3+0.28</f>
        <v>23.580000000000002</v>
      </c>
      <c r="G22" s="23" t="s">
        <v>40</v>
      </c>
      <c r="H22" s="44" t="s">
        <v>16</v>
      </c>
      <c r="I22" s="40" t="s">
        <v>45</v>
      </c>
    </row>
    <row r="23" spans="1:10">
      <c r="A23" s="42">
        <v>42</v>
      </c>
      <c r="B23" s="42" t="s">
        <v>37</v>
      </c>
      <c r="C23" s="41" t="s">
        <v>46</v>
      </c>
      <c r="D23" s="42" t="s">
        <v>13</v>
      </c>
      <c r="E23" s="42" t="s">
        <v>39</v>
      </c>
      <c r="F23" s="46">
        <f>32.4-4.9+0.96</f>
        <v>28.46</v>
      </c>
      <c r="G23" s="23" t="s">
        <v>40</v>
      </c>
      <c r="H23" s="44" t="s">
        <v>16</v>
      </c>
      <c r="I23" s="40" t="s">
        <v>47</v>
      </c>
    </row>
    <row r="24" spans="1:10">
      <c r="A24" s="42">
        <v>43</v>
      </c>
      <c r="B24" s="42" t="s">
        <v>37</v>
      </c>
      <c r="C24" s="45" t="s">
        <v>44</v>
      </c>
      <c r="D24" s="42" t="s">
        <v>48</v>
      </c>
      <c r="E24" s="42" t="s">
        <v>39</v>
      </c>
      <c r="F24" s="46">
        <v>2.2029999999999998</v>
      </c>
      <c r="G24" s="23" t="s">
        <v>49</v>
      </c>
      <c r="H24" s="44" t="s">
        <v>16</v>
      </c>
      <c r="I24" s="40" t="s">
        <v>50</v>
      </c>
    </row>
    <row r="25" spans="1:10">
      <c r="A25" s="42">
        <v>44</v>
      </c>
      <c r="B25" s="42" t="s">
        <v>37</v>
      </c>
      <c r="C25" s="45" t="s">
        <v>38</v>
      </c>
      <c r="D25" s="42" t="s">
        <v>48</v>
      </c>
      <c r="E25" s="42" t="s">
        <v>39</v>
      </c>
      <c r="F25" s="46">
        <v>4.4000000000000004</v>
      </c>
      <c r="G25" s="23" t="s">
        <v>49</v>
      </c>
      <c r="H25" s="44" t="s">
        <v>16</v>
      </c>
      <c r="I25" s="40" t="s">
        <v>51</v>
      </c>
    </row>
    <row r="26" spans="1:10">
      <c r="A26" s="42">
        <v>45</v>
      </c>
      <c r="B26" s="42" t="s">
        <v>37</v>
      </c>
      <c r="C26" s="45" t="s">
        <v>52</v>
      </c>
      <c r="D26" s="42" t="s">
        <v>48</v>
      </c>
      <c r="E26" s="42" t="s">
        <v>39</v>
      </c>
      <c r="F26" s="46">
        <v>6.9467999999999996</v>
      </c>
      <c r="G26" s="23" t="s">
        <v>49</v>
      </c>
      <c r="H26" s="44" t="s">
        <v>16</v>
      </c>
      <c r="I26" s="40" t="s">
        <v>53</v>
      </c>
    </row>
    <row r="27" spans="1:10">
      <c r="A27" s="42">
        <v>46</v>
      </c>
      <c r="B27" s="42" t="s">
        <v>37</v>
      </c>
      <c r="C27" s="45" t="s">
        <v>54</v>
      </c>
      <c r="D27" s="42" t="s">
        <v>48</v>
      </c>
      <c r="E27" s="42" t="s">
        <v>39</v>
      </c>
      <c r="F27" s="46">
        <v>2.1956000000000002</v>
      </c>
      <c r="G27" s="23" t="s">
        <v>49</v>
      </c>
      <c r="H27" s="44" t="s">
        <v>16</v>
      </c>
      <c r="I27" s="40" t="s">
        <v>50</v>
      </c>
    </row>
    <row r="28" spans="1:10" ht="27">
      <c r="A28" s="42">
        <v>47</v>
      </c>
      <c r="B28" s="42" t="s">
        <v>37</v>
      </c>
      <c r="C28" s="45" t="s">
        <v>55</v>
      </c>
      <c r="D28" s="42" t="s">
        <v>48</v>
      </c>
      <c r="E28" s="42" t="s">
        <v>56</v>
      </c>
      <c r="F28" s="46">
        <v>16</v>
      </c>
      <c r="G28" s="51" t="s">
        <v>57</v>
      </c>
      <c r="H28" s="44" t="s">
        <v>16</v>
      </c>
      <c r="I28" s="40" t="s">
        <v>58</v>
      </c>
    </row>
    <row r="29" spans="1:10" ht="27">
      <c r="A29" s="42">
        <v>48</v>
      </c>
      <c r="B29" s="42" t="s">
        <v>37</v>
      </c>
      <c r="C29" s="45" t="s">
        <v>59</v>
      </c>
      <c r="D29" s="42" t="s">
        <v>48</v>
      </c>
      <c r="E29" s="42" t="s">
        <v>56</v>
      </c>
      <c r="F29" s="46">
        <v>4</v>
      </c>
      <c r="G29" s="51" t="s">
        <v>57</v>
      </c>
      <c r="H29" s="44" t="s">
        <v>16</v>
      </c>
      <c r="I29" s="40" t="s">
        <v>60</v>
      </c>
    </row>
    <row r="30" spans="1:10">
      <c r="A30" s="42">
        <v>49</v>
      </c>
      <c r="B30" s="42" t="s">
        <v>11</v>
      </c>
      <c r="C30" s="48" t="s">
        <v>12</v>
      </c>
      <c r="D30" s="42" t="s">
        <v>61</v>
      </c>
      <c r="E30" s="42" t="s">
        <v>62</v>
      </c>
      <c r="F30" s="46">
        <v>1.7649999999999999</v>
      </c>
      <c r="G30" s="51" t="s">
        <v>63</v>
      </c>
      <c r="H30" s="44" t="s">
        <v>16</v>
      </c>
      <c r="I30" s="63"/>
    </row>
    <row r="31" spans="1:10">
      <c r="A31" s="39">
        <v>50</v>
      </c>
      <c r="B31" s="42" t="s">
        <v>11</v>
      </c>
      <c r="C31" s="48" t="s">
        <v>18</v>
      </c>
      <c r="D31" s="42" t="s">
        <v>61</v>
      </c>
      <c r="E31" s="42" t="s">
        <v>62</v>
      </c>
      <c r="F31" s="46">
        <f>11.76-7</f>
        <v>4.76</v>
      </c>
      <c r="G31" s="51" t="s">
        <v>63</v>
      </c>
      <c r="H31" s="44" t="s">
        <v>16</v>
      </c>
      <c r="I31" s="63"/>
    </row>
    <row r="32" spans="1:10">
      <c r="A32" s="39">
        <v>51</v>
      </c>
      <c r="B32" s="42" t="s">
        <v>11</v>
      </c>
      <c r="C32" s="48" t="s">
        <v>64</v>
      </c>
      <c r="D32" s="42" t="s">
        <v>61</v>
      </c>
      <c r="E32" s="42" t="s">
        <v>62</v>
      </c>
      <c r="F32" s="46">
        <v>7.1689999999999996</v>
      </c>
      <c r="G32" s="51" t="s">
        <v>63</v>
      </c>
      <c r="H32" s="44" t="s">
        <v>16</v>
      </c>
      <c r="I32" s="64"/>
      <c r="J32" s="65"/>
    </row>
    <row r="33" spans="1:10">
      <c r="A33" s="39">
        <v>52</v>
      </c>
      <c r="B33" s="42" t="s">
        <v>11</v>
      </c>
      <c r="C33" s="48" t="s">
        <v>19</v>
      </c>
      <c r="D33" s="42" t="s">
        <v>61</v>
      </c>
      <c r="E33" s="42" t="s">
        <v>62</v>
      </c>
      <c r="F33" s="46">
        <v>0.79445145018915397</v>
      </c>
      <c r="G33" s="51" t="s">
        <v>63</v>
      </c>
      <c r="H33" s="44" t="s">
        <v>16</v>
      </c>
      <c r="I33" s="40"/>
      <c r="J33" s="66"/>
    </row>
    <row r="34" spans="1:10">
      <c r="A34" s="39">
        <v>53</v>
      </c>
      <c r="B34" s="42" t="s">
        <v>11</v>
      </c>
      <c r="C34" s="45" t="s">
        <v>21</v>
      </c>
      <c r="D34" s="42" t="s">
        <v>61</v>
      </c>
      <c r="E34" s="42" t="s">
        <v>14</v>
      </c>
      <c r="F34" s="46">
        <v>1</v>
      </c>
      <c r="G34" s="51" t="s">
        <v>63</v>
      </c>
      <c r="H34" s="44" t="s">
        <v>16</v>
      </c>
      <c r="I34" s="40"/>
      <c r="J34" s="66"/>
    </row>
    <row r="35" spans="1:10">
      <c r="A35" s="39">
        <v>60</v>
      </c>
      <c r="B35" s="42" t="s">
        <v>23</v>
      </c>
      <c r="C35" s="45" t="s">
        <v>29</v>
      </c>
      <c r="D35" s="42" t="s">
        <v>61</v>
      </c>
      <c r="E35" s="42" t="s">
        <v>14</v>
      </c>
      <c r="F35" s="47">
        <f>60.114-48</f>
        <v>12.113999999999997</v>
      </c>
      <c r="G35" s="52" t="s">
        <v>65</v>
      </c>
      <c r="H35" s="44" t="s">
        <v>16</v>
      </c>
      <c r="I35" s="63"/>
    </row>
    <row r="36" spans="1:10">
      <c r="A36" s="39">
        <v>20</v>
      </c>
      <c r="B36" s="42" t="s">
        <v>23</v>
      </c>
      <c r="C36" s="45" t="s">
        <v>66</v>
      </c>
      <c r="D36" s="42" t="s">
        <v>67</v>
      </c>
      <c r="E36" s="42" t="s">
        <v>14</v>
      </c>
      <c r="F36" s="46">
        <v>25.2</v>
      </c>
      <c r="G36" s="51" t="s">
        <v>65</v>
      </c>
      <c r="H36" s="44" t="s">
        <v>16</v>
      </c>
      <c r="I36" s="64"/>
      <c r="J36" s="65"/>
    </row>
    <row r="37" spans="1:10">
      <c r="A37" s="39">
        <v>21</v>
      </c>
      <c r="B37" s="42" t="s">
        <v>23</v>
      </c>
      <c r="C37" s="48" t="s">
        <v>28</v>
      </c>
      <c r="D37" s="42" t="s">
        <v>67</v>
      </c>
      <c r="E37" s="42" t="s">
        <v>14</v>
      </c>
      <c r="F37" s="46">
        <f>155.338-132</f>
        <v>23.337999999999994</v>
      </c>
      <c r="G37" s="51" t="s">
        <v>65</v>
      </c>
      <c r="H37" s="44" t="s">
        <v>16</v>
      </c>
      <c r="I37" s="64"/>
      <c r="J37" s="65"/>
    </row>
    <row r="38" spans="1:10">
      <c r="A38" s="39">
        <v>22</v>
      </c>
      <c r="B38" s="42" t="s">
        <v>23</v>
      </c>
      <c r="C38" s="48" t="s">
        <v>29</v>
      </c>
      <c r="D38" s="42" t="s">
        <v>68</v>
      </c>
      <c r="E38" s="42" t="s">
        <v>14</v>
      </c>
      <c r="F38" s="46">
        <f>427.781-210+148.2</f>
        <v>365.98099999999999</v>
      </c>
      <c r="G38" s="51" t="s">
        <v>65</v>
      </c>
      <c r="H38" s="44" t="s">
        <v>16</v>
      </c>
      <c r="I38" s="64"/>
      <c r="J38" s="65"/>
    </row>
    <row r="39" spans="1:10">
      <c r="A39" s="39">
        <v>61</v>
      </c>
      <c r="B39" s="42" t="s">
        <v>11</v>
      </c>
      <c r="C39" s="48" t="s">
        <v>69</v>
      </c>
      <c r="D39" s="42" t="s">
        <v>70</v>
      </c>
      <c r="E39" s="42" t="s">
        <v>62</v>
      </c>
      <c r="F39" s="46">
        <f>16.695-6</f>
        <v>10.695</v>
      </c>
      <c r="G39" s="51" t="s">
        <v>63</v>
      </c>
      <c r="H39" s="44" t="s">
        <v>16</v>
      </c>
      <c r="I39" s="63"/>
    </row>
    <row r="40" spans="1:10">
      <c r="A40" s="39">
        <v>62</v>
      </c>
      <c r="B40" s="42" t="s">
        <v>11</v>
      </c>
      <c r="C40" s="48" t="s">
        <v>71</v>
      </c>
      <c r="D40" s="42" t="s">
        <v>70</v>
      </c>
      <c r="E40" s="42" t="s">
        <v>62</v>
      </c>
      <c r="F40" s="46">
        <f>158.727-90</f>
        <v>68.727000000000004</v>
      </c>
      <c r="G40" s="51" t="s">
        <v>63</v>
      </c>
      <c r="H40" s="44" t="s">
        <v>16</v>
      </c>
      <c r="I40" s="64"/>
      <c r="J40" s="65"/>
    </row>
    <row r="41" spans="1:10">
      <c r="A41" s="39">
        <v>63</v>
      </c>
      <c r="B41" s="42" t="s">
        <v>11</v>
      </c>
      <c r="C41" s="45" t="s">
        <v>72</v>
      </c>
      <c r="D41" s="42" t="s">
        <v>70</v>
      </c>
      <c r="E41" s="42" t="s">
        <v>62</v>
      </c>
      <c r="F41" s="47">
        <v>139.35599999999999</v>
      </c>
      <c r="G41" s="51" t="s">
        <v>63</v>
      </c>
      <c r="H41" s="44" t="s">
        <v>16</v>
      </c>
      <c r="I41" s="64"/>
      <c r="J41" s="65"/>
    </row>
    <row r="42" spans="1:10">
      <c r="A42" s="39">
        <v>64</v>
      </c>
      <c r="B42" s="42" t="s">
        <v>11</v>
      </c>
      <c r="C42" s="48" t="s">
        <v>12</v>
      </c>
      <c r="D42" s="42" t="s">
        <v>70</v>
      </c>
      <c r="E42" s="42" t="s">
        <v>62</v>
      </c>
      <c r="F42" s="46">
        <f>9.179-6</f>
        <v>3.1790000000000003</v>
      </c>
      <c r="G42" s="51" t="s">
        <v>63</v>
      </c>
      <c r="H42" s="44" t="s">
        <v>16</v>
      </c>
      <c r="I42" s="64"/>
      <c r="J42" s="65"/>
    </row>
    <row r="43" spans="1:10">
      <c r="A43" s="39">
        <v>65</v>
      </c>
      <c r="B43" s="42" t="s">
        <v>11</v>
      </c>
      <c r="C43" s="45" t="s">
        <v>17</v>
      </c>
      <c r="D43" s="42" t="s">
        <v>70</v>
      </c>
      <c r="E43" s="42" t="s">
        <v>62</v>
      </c>
      <c r="F43" s="46">
        <v>2.52</v>
      </c>
      <c r="G43" s="51" t="s">
        <v>63</v>
      </c>
      <c r="H43" s="44" t="s">
        <v>16</v>
      </c>
      <c r="I43" s="64"/>
      <c r="J43" s="65"/>
    </row>
    <row r="44" spans="1:10">
      <c r="A44" s="39">
        <v>66</v>
      </c>
      <c r="B44" s="42" t="s">
        <v>11</v>
      </c>
      <c r="C44" s="48" t="s">
        <v>73</v>
      </c>
      <c r="D44" s="42" t="s">
        <v>70</v>
      </c>
      <c r="E44" s="42" t="s">
        <v>62</v>
      </c>
      <c r="F44" s="46">
        <f>17.838-12</f>
        <v>5.838000000000001</v>
      </c>
      <c r="G44" s="51" t="s">
        <v>63</v>
      </c>
      <c r="H44" s="44" t="s">
        <v>16</v>
      </c>
      <c r="I44" s="64"/>
      <c r="J44" s="65"/>
    </row>
    <row r="45" spans="1:10">
      <c r="A45" s="39">
        <v>67</v>
      </c>
      <c r="B45" s="42" t="s">
        <v>11</v>
      </c>
      <c r="C45" s="48" t="s">
        <v>64</v>
      </c>
      <c r="D45" s="42" t="s">
        <v>70</v>
      </c>
      <c r="E45" s="42" t="s">
        <v>62</v>
      </c>
      <c r="F45" s="46">
        <f>509.33-354</f>
        <v>155.32999999999998</v>
      </c>
      <c r="G45" s="51" t="s">
        <v>63</v>
      </c>
      <c r="H45" s="44" t="s">
        <v>16</v>
      </c>
      <c r="I45" s="63"/>
    </row>
    <row r="46" spans="1:10">
      <c r="A46" s="39">
        <v>68</v>
      </c>
      <c r="B46" s="40" t="s">
        <v>11</v>
      </c>
      <c r="C46" s="49" t="s">
        <v>74</v>
      </c>
      <c r="D46" s="40" t="s">
        <v>70</v>
      </c>
      <c r="E46" s="42" t="s">
        <v>62</v>
      </c>
      <c r="F46" s="43">
        <v>55.44</v>
      </c>
      <c r="G46" s="51" t="s">
        <v>63</v>
      </c>
      <c r="H46" s="44" t="s">
        <v>16</v>
      </c>
      <c r="I46" s="63"/>
    </row>
    <row r="47" spans="1:10">
      <c r="A47" s="39">
        <v>69</v>
      </c>
      <c r="B47" s="42" t="s">
        <v>11</v>
      </c>
      <c r="C47" s="48" t="s">
        <v>20</v>
      </c>
      <c r="D47" s="42" t="s">
        <v>70</v>
      </c>
      <c r="E47" s="42" t="s">
        <v>62</v>
      </c>
      <c r="F47" s="46">
        <f>966.992-240</f>
        <v>726.99199999999996</v>
      </c>
      <c r="G47" s="51" t="s">
        <v>63</v>
      </c>
      <c r="H47" s="44" t="s">
        <v>16</v>
      </c>
      <c r="I47" s="40"/>
      <c r="J47" s="66"/>
    </row>
    <row r="48" spans="1:10">
      <c r="A48" s="39">
        <v>70</v>
      </c>
      <c r="B48" s="42" t="s">
        <v>11</v>
      </c>
      <c r="C48" s="45" t="s">
        <v>21</v>
      </c>
      <c r="D48" s="42" t="s">
        <v>70</v>
      </c>
      <c r="E48" s="42" t="s">
        <v>14</v>
      </c>
      <c r="F48" s="46">
        <v>1.1000000000000001</v>
      </c>
      <c r="G48" s="51" t="s">
        <v>63</v>
      </c>
      <c r="H48" s="44" t="s">
        <v>16</v>
      </c>
      <c r="I48" s="40"/>
      <c r="J48" s="66"/>
    </row>
    <row r="49" spans="1:10">
      <c r="A49" s="39">
        <v>72</v>
      </c>
      <c r="B49" s="42" t="s">
        <v>37</v>
      </c>
      <c r="C49" s="56" t="s">
        <v>75</v>
      </c>
      <c r="D49" s="42" t="s">
        <v>70</v>
      </c>
      <c r="E49" s="42" t="s">
        <v>76</v>
      </c>
      <c r="F49" s="57">
        <v>5</v>
      </c>
      <c r="G49" s="58" t="s">
        <v>77</v>
      </c>
      <c r="H49" s="44" t="s">
        <v>16</v>
      </c>
      <c r="I49" s="63"/>
    </row>
    <row r="50" spans="1:10">
      <c r="A50" s="42">
        <v>73</v>
      </c>
      <c r="B50" s="42" t="s">
        <v>37</v>
      </c>
      <c r="C50" s="45" t="s">
        <v>38</v>
      </c>
      <c r="D50" s="42" t="s">
        <v>70</v>
      </c>
      <c r="E50" s="42" t="s">
        <v>39</v>
      </c>
      <c r="F50" s="46">
        <v>10.54</v>
      </c>
      <c r="G50" s="58" t="s">
        <v>77</v>
      </c>
      <c r="H50" s="44" t="s">
        <v>16</v>
      </c>
      <c r="I50" s="40" t="s">
        <v>78</v>
      </c>
    </row>
    <row r="51" spans="1:10" ht="27">
      <c r="A51" s="42">
        <v>74</v>
      </c>
      <c r="B51" s="42" t="s">
        <v>37</v>
      </c>
      <c r="C51" s="45" t="s">
        <v>79</v>
      </c>
      <c r="D51" s="42" t="s">
        <v>70</v>
      </c>
      <c r="E51" s="42" t="s">
        <v>56</v>
      </c>
      <c r="F51" s="46">
        <v>10</v>
      </c>
      <c r="G51" s="51" t="s">
        <v>80</v>
      </c>
      <c r="H51" s="44" t="s">
        <v>16</v>
      </c>
      <c r="I51" s="40" t="s">
        <v>81</v>
      </c>
    </row>
    <row r="52" spans="1:10" ht="27">
      <c r="A52" s="42">
        <v>75</v>
      </c>
      <c r="B52" s="42" t="s">
        <v>37</v>
      </c>
      <c r="C52" s="59" t="s">
        <v>82</v>
      </c>
      <c r="D52" s="42" t="s">
        <v>83</v>
      </c>
      <c r="E52" s="42" t="s">
        <v>56</v>
      </c>
      <c r="F52" s="46">
        <v>2</v>
      </c>
      <c r="G52" s="58" t="s">
        <v>77</v>
      </c>
      <c r="H52" s="44" t="s">
        <v>16</v>
      </c>
      <c r="I52" s="40" t="s">
        <v>84</v>
      </c>
    </row>
    <row r="53" spans="1:10">
      <c r="A53" s="42">
        <v>76</v>
      </c>
      <c r="B53" s="42" t="s">
        <v>37</v>
      </c>
      <c r="C53" s="45" t="s">
        <v>85</v>
      </c>
      <c r="D53" s="42" t="s">
        <v>70</v>
      </c>
      <c r="E53" s="42" t="s">
        <v>39</v>
      </c>
      <c r="F53" s="46">
        <v>1.96116</v>
      </c>
      <c r="G53" s="58" t="s">
        <v>77</v>
      </c>
      <c r="H53" s="44" t="s">
        <v>16</v>
      </c>
      <c r="I53" s="40" t="s">
        <v>86</v>
      </c>
    </row>
    <row r="54" spans="1:10">
      <c r="A54" s="42">
        <v>77</v>
      </c>
      <c r="B54" s="42" t="s">
        <v>37</v>
      </c>
      <c r="C54" s="45" t="s">
        <v>44</v>
      </c>
      <c r="D54" s="42" t="s">
        <v>70</v>
      </c>
      <c r="E54" s="42" t="s">
        <v>39</v>
      </c>
      <c r="F54" s="43">
        <f>143.6+0.78</f>
        <v>144.38</v>
      </c>
      <c r="G54" s="58" t="s">
        <v>77</v>
      </c>
      <c r="H54" s="44" t="s">
        <v>16</v>
      </c>
      <c r="I54" s="40" t="s">
        <v>87</v>
      </c>
    </row>
    <row r="55" spans="1:10">
      <c r="A55" s="39">
        <v>94</v>
      </c>
      <c r="B55" s="42" t="s">
        <v>23</v>
      </c>
      <c r="C55" s="45" t="s">
        <v>26</v>
      </c>
      <c r="D55" s="42" t="s">
        <v>70</v>
      </c>
      <c r="E55" s="42" t="s">
        <v>62</v>
      </c>
      <c r="F55" s="46">
        <v>8.4529999999999994</v>
      </c>
      <c r="G55" s="51" t="s">
        <v>65</v>
      </c>
      <c r="H55" s="44" t="s">
        <v>16</v>
      </c>
      <c r="I55" s="64"/>
      <c r="J55" s="65"/>
    </row>
    <row r="56" spans="1:10">
      <c r="A56" s="39">
        <v>96</v>
      </c>
      <c r="B56" s="42" t="s">
        <v>31</v>
      </c>
      <c r="C56" s="45" t="s">
        <v>32</v>
      </c>
      <c r="D56" s="42" t="s">
        <v>70</v>
      </c>
      <c r="E56" s="42" t="s">
        <v>14</v>
      </c>
      <c r="F56" s="46">
        <f>300*0.11</f>
        <v>33</v>
      </c>
      <c r="G56" s="51" t="s">
        <v>88</v>
      </c>
      <c r="H56" s="44" t="s">
        <v>16</v>
      </c>
      <c r="I56" s="40"/>
      <c r="J56" s="66"/>
    </row>
    <row r="57" spans="1:10" ht="40.5">
      <c r="A57" s="60" t="s">
        <v>89</v>
      </c>
      <c r="B57" s="60"/>
      <c r="C57" s="60"/>
      <c r="D57" s="60"/>
      <c r="E57" s="60"/>
      <c r="F57" s="61"/>
      <c r="G57" s="62"/>
      <c r="H57" s="60"/>
      <c r="I57" s="63"/>
    </row>
    <row r="58" spans="1:10" ht="85.5" customHeight="1">
      <c r="A58" s="85" t="s">
        <v>90</v>
      </c>
      <c r="B58" s="85"/>
      <c r="C58" s="85"/>
      <c r="D58" s="85"/>
      <c r="E58" s="85"/>
      <c r="F58" s="85"/>
      <c r="G58" s="85"/>
      <c r="H58" s="85"/>
      <c r="I58" s="85"/>
    </row>
  </sheetData>
  <mergeCells count="2">
    <mergeCell ref="A1:I1"/>
    <mergeCell ref="A58:I58"/>
  </mergeCells>
  <phoneticPr fontId="15" type="noConversion"/>
  <pageMargins left="0.69930555555555596" right="0.69930555555555596" top="0.75" bottom="0.75" header="0.3" footer="0.3"/>
  <pageSetup paperSize="9" orientation="portrait" horizontalDpi="96" verticalDpi="96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C11" sqref="C11"/>
    </sheetView>
  </sheetViews>
  <sheetFormatPr defaultColWidth="9" defaultRowHeight="13.5"/>
  <cols>
    <col min="1" max="1" width="7.125" customWidth="1"/>
    <col min="3" max="3" width="13.625" customWidth="1"/>
    <col min="5" max="5" width="7.125" customWidth="1"/>
    <col min="7" max="7" width="19.75" customWidth="1"/>
    <col min="8" max="8" width="13.375" customWidth="1"/>
    <col min="9" max="9" width="11.75" style="2" customWidth="1"/>
    <col min="10" max="10" width="15.125" customWidth="1"/>
    <col min="11" max="11" width="16.75" customWidth="1"/>
  </cols>
  <sheetData>
    <row r="1" spans="1:13" s="1" customFormat="1" ht="27" customHeight="1">
      <c r="A1" s="91" t="s">
        <v>91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3" s="1" customFormat="1" ht="27" customHeight="1">
      <c r="A2" s="92" t="s">
        <v>92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3" s="1" customFormat="1" ht="19.5" customHeight="1">
      <c r="A3" s="93" t="s">
        <v>93</v>
      </c>
      <c r="B3" s="93"/>
      <c r="C3" s="93"/>
      <c r="D3" s="93"/>
      <c r="E3" s="93"/>
      <c r="F3" s="4"/>
      <c r="G3" s="4"/>
      <c r="H3" s="94" t="s">
        <v>94</v>
      </c>
      <c r="I3" s="94"/>
      <c r="J3" s="94"/>
      <c r="K3" s="25"/>
    </row>
    <row r="4" spans="1:13" ht="19.5" customHeight="1">
      <c r="A4" s="93" t="s">
        <v>95</v>
      </c>
      <c r="B4" s="93"/>
      <c r="C4" s="93"/>
      <c r="D4" s="93"/>
      <c r="E4" s="93"/>
      <c r="F4" s="93"/>
      <c r="G4" s="93"/>
      <c r="H4" s="93"/>
      <c r="I4" s="93"/>
      <c r="J4" s="93"/>
      <c r="K4" s="3"/>
    </row>
    <row r="5" spans="1:13" ht="19.5" customHeight="1">
      <c r="A5" s="86" t="s">
        <v>96</v>
      </c>
      <c r="B5" s="86"/>
      <c r="C5" s="86"/>
      <c r="D5" s="86"/>
      <c r="E5" s="86"/>
      <c r="F5" s="86"/>
      <c r="G5" s="86"/>
      <c r="H5" s="5"/>
      <c r="I5" s="26"/>
      <c r="J5" s="5"/>
    </row>
    <row r="6" spans="1:13" ht="25.5" customHeight="1">
      <c r="A6" s="6" t="s">
        <v>2</v>
      </c>
      <c r="B6" s="6" t="s">
        <v>3</v>
      </c>
      <c r="C6" s="6" t="s">
        <v>4</v>
      </c>
      <c r="D6" s="6" t="s">
        <v>5</v>
      </c>
      <c r="E6" s="7" t="s">
        <v>6</v>
      </c>
      <c r="F6" s="8" t="s">
        <v>7</v>
      </c>
      <c r="G6" s="9" t="s">
        <v>8</v>
      </c>
      <c r="H6" s="6" t="s">
        <v>9</v>
      </c>
      <c r="I6" s="27" t="s">
        <v>97</v>
      </c>
      <c r="J6" s="6" t="s">
        <v>98</v>
      </c>
      <c r="K6" s="20" t="s">
        <v>10</v>
      </c>
      <c r="M6" t="s">
        <v>99</v>
      </c>
    </row>
    <row r="7" spans="1:13" s="1" customFormat="1" ht="19.5" customHeight="1">
      <c r="A7" s="10">
        <v>23</v>
      </c>
      <c r="B7" s="11" t="s">
        <v>11</v>
      </c>
      <c r="C7" s="12" t="s">
        <v>12</v>
      </c>
      <c r="D7" s="11" t="s">
        <v>13</v>
      </c>
      <c r="E7" s="13" t="s">
        <v>14</v>
      </c>
      <c r="F7" s="14">
        <f>65-48</f>
        <v>17</v>
      </c>
      <c r="G7" s="11" t="s">
        <v>15</v>
      </c>
      <c r="H7" s="15" t="s">
        <v>16</v>
      </c>
      <c r="I7" s="28">
        <v>4.9000000000000004</v>
      </c>
      <c r="J7" s="28">
        <f>I7*F7</f>
        <v>83.300000000000011</v>
      </c>
      <c r="K7" s="24"/>
    </row>
    <row r="8" spans="1:13" s="1" customFormat="1" ht="19.5" customHeight="1">
      <c r="A8" s="10">
        <v>25</v>
      </c>
      <c r="B8" s="11" t="s">
        <v>11</v>
      </c>
      <c r="C8" s="12" t="s">
        <v>18</v>
      </c>
      <c r="D8" s="11" t="s">
        <v>13</v>
      </c>
      <c r="E8" s="13" t="s">
        <v>14</v>
      </c>
      <c r="F8" s="14">
        <f>81.443-48</f>
        <v>33.442999999999998</v>
      </c>
      <c r="G8" s="11" t="s">
        <v>15</v>
      </c>
      <c r="H8" s="15" t="s">
        <v>16</v>
      </c>
      <c r="I8" s="28">
        <v>8.1</v>
      </c>
      <c r="J8" s="28">
        <f t="shared" ref="J8:J32" si="0">I8*F8</f>
        <v>270.88829999999996</v>
      </c>
      <c r="K8" s="24"/>
    </row>
    <row r="9" spans="1:13" s="1" customFormat="1" ht="19.5" customHeight="1">
      <c r="A9" s="10">
        <v>27</v>
      </c>
      <c r="B9" s="13" t="s">
        <v>11</v>
      </c>
      <c r="C9" s="16" t="s">
        <v>20</v>
      </c>
      <c r="D9" s="13" t="s">
        <v>13</v>
      </c>
      <c r="E9" s="13" t="s">
        <v>14</v>
      </c>
      <c r="F9" s="17">
        <f>4465.86-3565</f>
        <v>900.85999999999967</v>
      </c>
      <c r="G9" s="13" t="s">
        <v>15</v>
      </c>
      <c r="H9" s="15" t="s">
        <v>16</v>
      </c>
      <c r="I9" s="28">
        <v>14</v>
      </c>
      <c r="J9" s="28">
        <f t="shared" si="0"/>
        <v>12612.039999999995</v>
      </c>
      <c r="K9" s="24"/>
    </row>
    <row r="10" spans="1:13" s="1" customFormat="1" ht="19.5" customHeight="1">
      <c r="A10" s="10">
        <v>29</v>
      </c>
      <c r="B10" s="13" t="s">
        <v>11</v>
      </c>
      <c r="C10" s="16" t="s">
        <v>22</v>
      </c>
      <c r="D10" s="13" t="s">
        <v>13</v>
      </c>
      <c r="E10" s="13" t="s">
        <v>14</v>
      </c>
      <c r="F10" s="17">
        <f>108.283-84</f>
        <v>24.283000000000001</v>
      </c>
      <c r="G10" s="13" t="s">
        <v>15</v>
      </c>
      <c r="H10" s="15" t="s">
        <v>16</v>
      </c>
      <c r="I10" s="28">
        <v>25.9</v>
      </c>
      <c r="J10" s="28">
        <f t="shared" si="0"/>
        <v>628.92970000000003</v>
      </c>
      <c r="K10" s="24"/>
    </row>
    <row r="11" spans="1:13" s="74" customFormat="1" ht="19.5" customHeight="1">
      <c r="A11" s="67">
        <v>30</v>
      </c>
      <c r="B11" s="68" t="s">
        <v>23</v>
      </c>
      <c r="C11" s="69" t="s">
        <v>24</v>
      </c>
      <c r="D11" s="68" t="s">
        <v>13</v>
      </c>
      <c r="E11" s="67" t="s">
        <v>14</v>
      </c>
      <c r="F11" s="75">
        <f>894.998-792</f>
        <v>102.99800000000005</v>
      </c>
      <c r="G11" s="70" t="s">
        <v>25</v>
      </c>
      <c r="H11" s="71" t="s">
        <v>16</v>
      </c>
      <c r="I11" s="72">
        <v>49.9</v>
      </c>
      <c r="J11" s="72">
        <f t="shared" si="0"/>
        <v>5139.6002000000026</v>
      </c>
      <c r="K11" s="73"/>
    </row>
    <row r="12" spans="1:13" s="1" customFormat="1" ht="19.5" customHeight="1">
      <c r="A12" s="10">
        <v>31</v>
      </c>
      <c r="B12" s="13" t="s">
        <v>23</v>
      </c>
      <c r="C12" s="16" t="s">
        <v>26</v>
      </c>
      <c r="D12" s="13" t="s">
        <v>13</v>
      </c>
      <c r="E12" s="13" t="s">
        <v>14</v>
      </c>
      <c r="F12" s="17">
        <f>162.038-156</f>
        <v>6.0380000000000109</v>
      </c>
      <c r="G12" s="18" t="s">
        <v>25</v>
      </c>
      <c r="H12" s="15" t="s">
        <v>16</v>
      </c>
      <c r="I12" s="28">
        <v>19.399999999999999</v>
      </c>
      <c r="J12" s="28">
        <f t="shared" si="0"/>
        <v>117.13720000000021</v>
      </c>
      <c r="K12" s="24"/>
    </row>
    <row r="13" spans="1:13" s="1" customFormat="1" ht="19.5" customHeight="1">
      <c r="A13" s="10">
        <v>32</v>
      </c>
      <c r="B13" s="13" t="s">
        <v>23</v>
      </c>
      <c r="C13" s="16" t="s">
        <v>27</v>
      </c>
      <c r="D13" s="13" t="s">
        <v>13</v>
      </c>
      <c r="E13" s="13" t="s">
        <v>14</v>
      </c>
      <c r="F13" s="17">
        <f>127.68-120</f>
        <v>7.6800000000000068</v>
      </c>
      <c r="G13" s="18" t="s">
        <v>25</v>
      </c>
      <c r="H13" s="15" t="s">
        <v>16</v>
      </c>
      <c r="I13" s="28">
        <v>29.4</v>
      </c>
      <c r="J13" s="28">
        <f t="shared" si="0"/>
        <v>225.7920000000002</v>
      </c>
      <c r="K13" s="24"/>
    </row>
    <row r="14" spans="1:13" s="1" customFormat="1" ht="19.5" customHeight="1">
      <c r="A14" s="10">
        <v>33</v>
      </c>
      <c r="B14" s="11" t="s">
        <v>23</v>
      </c>
      <c r="C14" s="12" t="s">
        <v>28</v>
      </c>
      <c r="D14" s="11" t="s">
        <v>13</v>
      </c>
      <c r="E14" s="13" t="s">
        <v>14</v>
      </c>
      <c r="F14" s="14">
        <f>339.086-234</f>
        <v>105.08600000000001</v>
      </c>
      <c r="G14" s="18" t="s">
        <v>25</v>
      </c>
      <c r="H14" s="15" t="s">
        <v>16</v>
      </c>
      <c r="I14" s="28">
        <v>56</v>
      </c>
      <c r="J14" s="28">
        <f t="shared" si="0"/>
        <v>5884.8160000000007</v>
      </c>
      <c r="K14" s="29"/>
      <c r="L14" s="30"/>
    </row>
    <row r="15" spans="1:13" s="1" customFormat="1" ht="19.5" customHeight="1">
      <c r="A15" s="10">
        <v>34</v>
      </c>
      <c r="B15" s="13" t="s">
        <v>23</v>
      </c>
      <c r="C15" s="16" t="s">
        <v>29</v>
      </c>
      <c r="D15" s="13" t="s">
        <v>13</v>
      </c>
      <c r="E15" s="13" t="s">
        <v>14</v>
      </c>
      <c r="F15" s="17">
        <f>159.831-132</f>
        <v>27.830999999999989</v>
      </c>
      <c r="G15" s="18" t="s">
        <v>25</v>
      </c>
      <c r="H15" s="15" t="s">
        <v>16</v>
      </c>
      <c r="I15" s="28">
        <v>45.6</v>
      </c>
      <c r="J15" s="28">
        <f t="shared" si="0"/>
        <v>1269.0935999999995</v>
      </c>
      <c r="K15" s="29"/>
      <c r="L15" s="30"/>
    </row>
    <row r="16" spans="1:13" s="1" customFormat="1" ht="19.5" customHeight="1">
      <c r="A16" s="10">
        <v>36</v>
      </c>
      <c r="B16" s="13" t="s">
        <v>31</v>
      </c>
      <c r="C16" s="16" t="s">
        <v>32</v>
      </c>
      <c r="D16" s="13" t="s">
        <v>13</v>
      </c>
      <c r="E16" s="13" t="s">
        <v>14</v>
      </c>
      <c r="F16" s="17">
        <f>2520*0.11</f>
        <v>277.2</v>
      </c>
      <c r="G16" s="19" t="s">
        <v>33</v>
      </c>
      <c r="H16" s="15" t="s">
        <v>16</v>
      </c>
      <c r="I16" s="28">
        <v>3.2</v>
      </c>
      <c r="J16" s="28">
        <f t="shared" si="0"/>
        <v>887.04</v>
      </c>
      <c r="K16" s="24"/>
    </row>
    <row r="17" spans="1:12" s="1" customFormat="1" ht="19.5" customHeight="1">
      <c r="A17" s="13">
        <v>39</v>
      </c>
      <c r="B17" s="20" t="s">
        <v>37</v>
      </c>
      <c r="C17" s="21" t="s">
        <v>38</v>
      </c>
      <c r="D17" s="20" t="s">
        <v>13</v>
      </c>
      <c r="E17" s="20" t="s">
        <v>39</v>
      </c>
      <c r="F17" s="22">
        <f>17.28-7</f>
        <v>10.280000000000001</v>
      </c>
      <c r="G17" s="23" t="s">
        <v>40</v>
      </c>
      <c r="H17" s="15" t="s">
        <v>16</v>
      </c>
      <c r="I17" s="28">
        <v>401.2</v>
      </c>
      <c r="J17" s="28">
        <f t="shared" si="0"/>
        <v>4124.3360000000002</v>
      </c>
      <c r="K17" s="11" t="s">
        <v>41</v>
      </c>
    </row>
    <row r="18" spans="1:12" s="1" customFormat="1" ht="19.5" customHeight="1">
      <c r="A18" s="13">
        <v>40</v>
      </c>
      <c r="B18" s="13" t="s">
        <v>37</v>
      </c>
      <c r="C18" s="16" t="s">
        <v>42</v>
      </c>
      <c r="D18" s="13" t="s">
        <v>13</v>
      </c>
      <c r="E18" s="13" t="s">
        <v>39</v>
      </c>
      <c r="F18" s="17">
        <v>0.5</v>
      </c>
      <c r="G18" s="23" t="s">
        <v>40</v>
      </c>
      <c r="H18" s="15" t="s">
        <v>16</v>
      </c>
      <c r="I18" s="28">
        <v>784.1</v>
      </c>
      <c r="J18" s="28">
        <f t="shared" si="0"/>
        <v>392.05</v>
      </c>
      <c r="K18" s="11" t="s">
        <v>43</v>
      </c>
    </row>
    <row r="19" spans="1:12" s="1" customFormat="1" ht="19.5" customHeight="1">
      <c r="A19" s="13">
        <v>41</v>
      </c>
      <c r="B19" s="13" t="s">
        <v>37</v>
      </c>
      <c r="C19" s="16" t="s">
        <v>44</v>
      </c>
      <c r="D19" s="13" t="s">
        <v>13</v>
      </c>
      <c r="E19" s="13" t="s">
        <v>39</v>
      </c>
      <c r="F19" s="17">
        <f>23.3+0.28</f>
        <v>23.580000000000002</v>
      </c>
      <c r="G19" s="23" t="s">
        <v>40</v>
      </c>
      <c r="H19" s="15" t="s">
        <v>16</v>
      </c>
      <c r="I19" s="28">
        <v>240.7</v>
      </c>
      <c r="J19" s="28">
        <f t="shared" si="0"/>
        <v>5675.7060000000001</v>
      </c>
      <c r="K19" s="31" t="s">
        <v>45</v>
      </c>
    </row>
    <row r="20" spans="1:12" s="1" customFormat="1" ht="19.5" customHeight="1">
      <c r="A20" s="13">
        <v>42</v>
      </c>
      <c r="B20" s="13" t="s">
        <v>37</v>
      </c>
      <c r="C20" s="12" t="s">
        <v>46</v>
      </c>
      <c r="D20" s="13" t="s">
        <v>13</v>
      </c>
      <c r="E20" s="13" t="s">
        <v>39</v>
      </c>
      <c r="F20" s="17">
        <f>32.4-4.9+0.96</f>
        <v>28.46</v>
      </c>
      <c r="G20" s="23" t="s">
        <v>40</v>
      </c>
      <c r="H20" s="15" t="s">
        <v>16</v>
      </c>
      <c r="I20" s="28">
        <v>321</v>
      </c>
      <c r="J20" s="28">
        <f t="shared" si="0"/>
        <v>9135.66</v>
      </c>
      <c r="K20" s="11" t="s">
        <v>47</v>
      </c>
    </row>
    <row r="21" spans="1:12" s="1" customFormat="1" ht="19.5" customHeight="1">
      <c r="A21" s="13">
        <v>49</v>
      </c>
      <c r="B21" s="13" t="s">
        <v>11</v>
      </c>
      <c r="C21" s="16" t="s">
        <v>12</v>
      </c>
      <c r="D21" s="13" t="s">
        <v>61</v>
      </c>
      <c r="E21" s="13" t="s">
        <v>62</v>
      </c>
      <c r="F21" s="17">
        <v>1.7649999999999999</v>
      </c>
      <c r="G21" s="19" t="s">
        <v>63</v>
      </c>
      <c r="H21" s="15" t="s">
        <v>16</v>
      </c>
      <c r="I21" s="28">
        <v>18.399999999999999</v>
      </c>
      <c r="J21" s="28">
        <f t="shared" si="0"/>
        <v>32.475999999999999</v>
      </c>
      <c r="K21" s="24"/>
    </row>
    <row r="22" spans="1:12" s="1" customFormat="1" ht="19.5" customHeight="1">
      <c r="A22" s="10">
        <v>50</v>
      </c>
      <c r="B22" s="13" t="s">
        <v>11</v>
      </c>
      <c r="C22" s="16" t="s">
        <v>18</v>
      </c>
      <c r="D22" s="13" t="s">
        <v>61</v>
      </c>
      <c r="E22" s="13" t="s">
        <v>62</v>
      </c>
      <c r="F22" s="17">
        <f>11.76-7</f>
        <v>4.76</v>
      </c>
      <c r="G22" s="19" t="s">
        <v>63</v>
      </c>
      <c r="H22" s="15" t="s">
        <v>16</v>
      </c>
      <c r="I22" s="28">
        <v>30.6</v>
      </c>
      <c r="J22" s="28">
        <f t="shared" si="0"/>
        <v>145.65600000000001</v>
      </c>
      <c r="K22" s="24"/>
    </row>
    <row r="23" spans="1:12" s="1" customFormat="1" ht="19.5" customHeight="1">
      <c r="A23" s="10">
        <v>51</v>
      </c>
      <c r="B23" s="13" t="s">
        <v>11</v>
      </c>
      <c r="C23" s="16" t="s">
        <v>64</v>
      </c>
      <c r="D23" s="13" t="s">
        <v>61</v>
      </c>
      <c r="E23" s="13" t="s">
        <v>62</v>
      </c>
      <c r="F23" s="17">
        <v>7.1689999999999996</v>
      </c>
      <c r="G23" s="19" t="s">
        <v>63</v>
      </c>
      <c r="H23" s="15" t="s">
        <v>16</v>
      </c>
      <c r="I23" s="28">
        <v>47</v>
      </c>
      <c r="J23" s="28">
        <f t="shared" si="0"/>
        <v>336.94299999999998</v>
      </c>
      <c r="K23" s="29"/>
      <c r="L23" s="30"/>
    </row>
    <row r="24" spans="1:12" s="1" customFormat="1" ht="19.5" customHeight="1">
      <c r="A24" s="10">
        <v>52</v>
      </c>
      <c r="B24" s="13" t="s">
        <v>11</v>
      </c>
      <c r="C24" s="16" t="s">
        <v>19</v>
      </c>
      <c r="D24" s="13" t="s">
        <v>61</v>
      </c>
      <c r="E24" s="13" t="s">
        <v>62</v>
      </c>
      <c r="F24" s="17">
        <v>0.79445145018915397</v>
      </c>
      <c r="G24" s="19" t="s">
        <v>63</v>
      </c>
      <c r="H24" s="15" t="s">
        <v>16</v>
      </c>
      <c r="I24" s="28">
        <v>61.4</v>
      </c>
      <c r="J24" s="28">
        <f t="shared" si="0"/>
        <v>48.779319041614052</v>
      </c>
      <c r="K24" s="11"/>
      <c r="L24" s="32"/>
    </row>
    <row r="25" spans="1:12" s="1" customFormat="1" ht="19.5" customHeight="1">
      <c r="A25" s="10">
        <v>21</v>
      </c>
      <c r="B25" s="13" t="s">
        <v>23</v>
      </c>
      <c r="C25" s="16" t="s">
        <v>28</v>
      </c>
      <c r="D25" s="13" t="s">
        <v>67</v>
      </c>
      <c r="E25" s="13" t="s">
        <v>14</v>
      </c>
      <c r="F25" s="17">
        <f>155.338-132</f>
        <v>23.337999999999994</v>
      </c>
      <c r="G25" s="19" t="s">
        <v>65</v>
      </c>
      <c r="H25" s="15" t="s">
        <v>16</v>
      </c>
      <c r="I25" s="28">
        <v>210.1</v>
      </c>
      <c r="J25" s="28">
        <f t="shared" si="0"/>
        <v>4903.313799999999</v>
      </c>
      <c r="K25" s="29"/>
      <c r="L25" s="30"/>
    </row>
    <row r="26" spans="1:12" s="1" customFormat="1" ht="19.5" customHeight="1">
      <c r="A26" s="10">
        <v>22</v>
      </c>
      <c r="B26" s="13" t="s">
        <v>23</v>
      </c>
      <c r="C26" s="16" t="s">
        <v>29</v>
      </c>
      <c r="D26" s="13" t="s">
        <v>68</v>
      </c>
      <c r="E26" s="13" t="s">
        <v>14</v>
      </c>
      <c r="F26" s="17">
        <f>427.781-210+148.2</f>
        <v>365.98099999999999</v>
      </c>
      <c r="G26" s="19" t="s">
        <v>65</v>
      </c>
      <c r="H26" s="15" t="s">
        <v>16</v>
      </c>
      <c r="I26" s="28">
        <v>176.4</v>
      </c>
      <c r="J26" s="28">
        <f t="shared" si="0"/>
        <v>64559.0484</v>
      </c>
      <c r="K26" s="29"/>
      <c r="L26" s="30"/>
    </row>
    <row r="27" spans="1:12" s="1" customFormat="1" ht="19.5" customHeight="1">
      <c r="A27" s="10">
        <v>61</v>
      </c>
      <c r="B27" s="13" t="s">
        <v>11</v>
      </c>
      <c r="C27" s="16" t="s">
        <v>69</v>
      </c>
      <c r="D27" s="13" t="s">
        <v>70</v>
      </c>
      <c r="E27" s="13" t="s">
        <v>62</v>
      </c>
      <c r="F27" s="17">
        <f>16.695-6</f>
        <v>10.695</v>
      </c>
      <c r="G27" s="19" t="s">
        <v>63</v>
      </c>
      <c r="H27" s="15" t="s">
        <v>16</v>
      </c>
      <c r="I27" s="28">
        <v>66.2</v>
      </c>
      <c r="J27" s="28">
        <f t="shared" si="0"/>
        <v>708.00900000000001</v>
      </c>
      <c r="K27" s="24"/>
    </row>
    <row r="28" spans="1:12" s="1" customFormat="1" ht="19.5" customHeight="1">
      <c r="A28" s="10">
        <v>62</v>
      </c>
      <c r="B28" s="13" t="s">
        <v>11</v>
      </c>
      <c r="C28" s="16" t="s">
        <v>71</v>
      </c>
      <c r="D28" s="13" t="s">
        <v>70</v>
      </c>
      <c r="E28" s="13" t="s">
        <v>62</v>
      </c>
      <c r="F28" s="17">
        <f>158.727-90</f>
        <v>68.727000000000004</v>
      </c>
      <c r="G28" s="19" t="s">
        <v>63</v>
      </c>
      <c r="H28" s="15" t="s">
        <v>16</v>
      </c>
      <c r="I28" s="28">
        <v>99.3</v>
      </c>
      <c r="J28" s="28">
        <f t="shared" si="0"/>
        <v>6824.5911000000006</v>
      </c>
      <c r="K28" s="29"/>
      <c r="L28" s="30"/>
    </row>
    <row r="29" spans="1:12" s="1" customFormat="1" ht="19.5" customHeight="1">
      <c r="A29" s="10">
        <v>64</v>
      </c>
      <c r="B29" s="13" t="s">
        <v>11</v>
      </c>
      <c r="C29" s="16" t="s">
        <v>12</v>
      </c>
      <c r="D29" s="13" t="s">
        <v>70</v>
      </c>
      <c r="E29" s="13" t="s">
        <v>62</v>
      </c>
      <c r="F29" s="17">
        <f>9.179-6</f>
        <v>3.1790000000000003</v>
      </c>
      <c r="G29" s="19" t="s">
        <v>63</v>
      </c>
      <c r="H29" s="15" t="s">
        <v>16</v>
      </c>
      <c r="I29" s="28">
        <v>18.399999999999999</v>
      </c>
      <c r="J29" s="28">
        <f t="shared" si="0"/>
        <v>58.493600000000001</v>
      </c>
      <c r="K29" s="29"/>
      <c r="L29" s="30"/>
    </row>
    <row r="30" spans="1:12" s="1" customFormat="1" ht="19.5" customHeight="1">
      <c r="A30" s="10">
        <v>66</v>
      </c>
      <c r="B30" s="13" t="s">
        <v>11</v>
      </c>
      <c r="C30" s="16" t="s">
        <v>73</v>
      </c>
      <c r="D30" s="13" t="s">
        <v>70</v>
      </c>
      <c r="E30" s="13" t="s">
        <v>62</v>
      </c>
      <c r="F30" s="17">
        <f>17.838-12</f>
        <v>5.838000000000001</v>
      </c>
      <c r="G30" s="19" t="s">
        <v>63</v>
      </c>
      <c r="H30" s="15" t="s">
        <v>16</v>
      </c>
      <c r="I30" s="28">
        <v>76.7</v>
      </c>
      <c r="J30" s="28">
        <f t="shared" si="0"/>
        <v>447.77460000000008</v>
      </c>
      <c r="K30" s="29"/>
      <c r="L30" s="30"/>
    </row>
    <row r="31" spans="1:12" s="1" customFormat="1" ht="19.5" customHeight="1">
      <c r="A31" s="10">
        <v>67</v>
      </c>
      <c r="B31" s="13" t="s">
        <v>11</v>
      </c>
      <c r="C31" s="16" t="s">
        <v>64</v>
      </c>
      <c r="D31" s="13" t="s">
        <v>70</v>
      </c>
      <c r="E31" s="13" t="s">
        <v>62</v>
      </c>
      <c r="F31" s="17">
        <f>509.33-354</f>
        <v>155.32999999999998</v>
      </c>
      <c r="G31" s="19" t="s">
        <v>63</v>
      </c>
      <c r="H31" s="15" t="s">
        <v>16</v>
      </c>
      <c r="I31" s="28">
        <v>46</v>
      </c>
      <c r="J31" s="28">
        <f t="shared" si="0"/>
        <v>7145.1799999999994</v>
      </c>
      <c r="K31" s="24"/>
    </row>
    <row r="32" spans="1:12" s="1" customFormat="1" ht="19.5" customHeight="1">
      <c r="A32" s="10">
        <v>69</v>
      </c>
      <c r="B32" s="13" t="s">
        <v>11</v>
      </c>
      <c r="C32" s="16" t="s">
        <v>20</v>
      </c>
      <c r="D32" s="13" t="s">
        <v>70</v>
      </c>
      <c r="E32" s="13" t="s">
        <v>62</v>
      </c>
      <c r="F32" s="17">
        <f>966.992-240</f>
        <v>726.99199999999996</v>
      </c>
      <c r="G32" s="19" t="s">
        <v>63</v>
      </c>
      <c r="H32" s="15" t="s">
        <v>16</v>
      </c>
      <c r="I32" s="28">
        <v>55.2</v>
      </c>
      <c r="J32" s="28">
        <f t="shared" si="0"/>
        <v>40129.958400000003</v>
      </c>
      <c r="K32" s="11"/>
      <c r="L32" s="32"/>
    </row>
    <row r="33" spans="1:11" s="1" customFormat="1" ht="19.5" customHeight="1">
      <c r="A33" s="24"/>
      <c r="B33" s="87" t="s">
        <v>100</v>
      </c>
      <c r="C33" s="88"/>
      <c r="D33" s="24"/>
      <c r="E33" s="24"/>
      <c r="F33" s="24"/>
      <c r="G33" s="24"/>
      <c r="H33" s="24"/>
      <c r="I33" s="33"/>
      <c r="J33" s="34">
        <f>SUM(J7:J32)</f>
        <v>171786.61221904162</v>
      </c>
      <c r="K33" s="24"/>
    </row>
    <row r="34" spans="1:11" ht="38.25" customHeight="1">
      <c r="B34" s="89" t="s">
        <v>101</v>
      </c>
      <c r="C34" s="89"/>
      <c r="D34" s="89"/>
      <c r="E34" s="89"/>
      <c r="F34" s="89"/>
      <c r="G34" s="89"/>
      <c r="H34" s="89"/>
      <c r="I34" s="89"/>
      <c r="J34" s="89"/>
      <c r="K34" s="25"/>
    </row>
    <row r="35" spans="1:11" ht="24" customHeight="1">
      <c r="B35" s="90" t="s">
        <v>102</v>
      </c>
      <c r="C35" s="90"/>
      <c r="D35" s="90"/>
      <c r="E35" s="90"/>
      <c r="F35" s="90"/>
      <c r="G35" s="90"/>
      <c r="H35" s="90"/>
      <c r="I35" s="90"/>
      <c r="J35" s="90"/>
      <c r="K35" s="25"/>
    </row>
  </sheetData>
  <mergeCells count="9">
    <mergeCell ref="A5:G5"/>
    <mergeCell ref="B33:C33"/>
    <mergeCell ref="B34:J34"/>
    <mergeCell ref="B35:J35"/>
    <mergeCell ref="A1:K1"/>
    <mergeCell ref="A2:K2"/>
    <mergeCell ref="A3:E3"/>
    <mergeCell ref="H3:J3"/>
    <mergeCell ref="A4:J4"/>
  </mergeCells>
  <phoneticPr fontId="15" type="noConversion"/>
  <pageMargins left="0.70833333333333304" right="0.70833333333333304" top="0.74791666666666701" bottom="0.55069444444444404" header="0.31458333333333299" footer="0.31458333333333299"/>
  <pageSetup paperSize="9" orientation="landscape"/>
  <headerFooter alignWithMargins="0">
    <oddFooter>&amp;L报价单位：&amp;C制表：&amp;R第&amp;P页共&amp;N页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Sheet1</vt:lpstr>
      <vt:lpstr>型材增补报价</vt:lpstr>
      <vt:lpstr>Sheet2</vt:lpstr>
      <vt:lpstr>Sheet3</vt:lpstr>
      <vt:lpstr>型材增补报价!Print_Titles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pgos</dc:creator>
  <cp:lastModifiedBy>Alroy</cp:lastModifiedBy>
  <cp:lastPrinted>2017-10-19T02:57:00Z</cp:lastPrinted>
  <dcterms:created xsi:type="dcterms:W3CDTF">2017-10-19T00:04:00Z</dcterms:created>
  <dcterms:modified xsi:type="dcterms:W3CDTF">2018-01-11T13:40:29Z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