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8_{1B516A45-D512-40C9-B850-1CF4D396875F}" xr6:coauthVersionLast="47" xr6:coauthVersionMax="47" xr10:uidLastSave="{00000000-0000-0000-0000-000000000000}"/>
  <bookViews>
    <workbookView xWindow="-108" yWindow="-108" windowWidth="23256" windowHeight="13176" tabRatio="15" firstSheet="1" activeTab="1" xr2:uid="{00000000-000D-0000-FFFF-FFFF00000000}"/>
  </bookViews>
  <sheets>
    <sheet name="Início" sheetId="2" r:id="rId1"/>
    <sheet name="Planilha1" sheetId="3" r:id="rId2"/>
    <sheet name="Planilha2" sheetId="4" r:id="rId3"/>
  </sheets>
  <definedNames>
    <definedName name="_xlnm._FilterDatabase" localSheetId="1" hidden="1">Planilha1!$B$36:$C$36</definedName>
    <definedName name="aporte">Planilha1!$D$19</definedName>
    <definedName name="Div_men">Planilha1!$D$23</definedName>
    <definedName name="Pat_acum">Planilha1!$D$22</definedName>
    <definedName name="qdtde_anos">Planilha1!$D$20</definedName>
    <definedName name="Rend_Cart">Planilha1!$D$14</definedName>
    <definedName name="sug_invest">Planilha1!$D$15</definedName>
    <definedName name="Taxa_mensal">Planilha1!$D$21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C41" i="3"/>
  <c r="C42" i="3"/>
  <c r="C43" i="3"/>
  <c r="D43" i="3" s="1"/>
  <c r="C44" i="3"/>
  <c r="D44" i="3" s="1"/>
  <c r="C39" i="3"/>
  <c r="H4" i="4"/>
  <c r="A9" i="4"/>
  <c r="A10" i="4"/>
  <c r="A11" i="4"/>
  <c r="A12" i="4"/>
  <c r="A13" i="4"/>
  <c r="A14" i="4"/>
  <c r="A15" i="4"/>
  <c r="A16" i="4"/>
  <c r="A17" i="4"/>
  <c r="A18" i="4"/>
  <c r="A19" i="4"/>
  <c r="A20" i="4"/>
  <c r="A4" i="4"/>
  <c r="A5" i="4"/>
  <c r="A6" i="4"/>
  <c r="A7" i="4"/>
  <c r="A8" i="4"/>
  <c r="A3" i="4"/>
  <c r="C37" i="3"/>
  <c r="D22" i="3"/>
  <c r="D23" i="3" s="1"/>
  <c r="D15" i="3"/>
  <c r="C28" i="3"/>
  <c r="D28" i="3" s="1"/>
  <c r="C29" i="3"/>
  <c r="D29" i="3" s="1"/>
  <c r="C30" i="3"/>
  <c r="D30" i="3" s="1"/>
  <c r="C31" i="3"/>
  <c r="D31" i="3" s="1"/>
  <c r="C27" i="3"/>
  <c r="D27" i="3" s="1"/>
  <c r="D39" i="3" l="1"/>
  <c r="D42" i="3"/>
  <c r="D41" i="3"/>
  <c r="D40" i="3"/>
  <c r="D45" i="3"/>
</calcChain>
</file>

<file path=xl/sharedStrings.xml><?xml version="1.0" encoding="utf-8"?>
<sst xmlns="http://schemas.openxmlformats.org/spreadsheetml/2006/main" count="86" uniqueCount="48">
  <si>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</si>
  <si>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</si>
  <si>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</si>
  <si>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</si>
  <si>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</si>
  <si>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</si>
  <si>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</si>
  <si>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</si>
  <si>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</si>
  <si>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</si>
  <si>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</si>
  <si>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</si>
  <si>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</si>
  <si>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</si>
  <si>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</si>
  <si>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</si>
  <si>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</si>
  <si>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</si>
  <si>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</si>
  <si>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</si>
  <si>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</si>
  <si>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</si>
  <si>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</si>
  <si>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</si>
  <si>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AGRESSIVO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</si>
  <si>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</si>
  <si>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</si>
  <si>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</si>
  <si>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</si>
  <si>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</si>
  <si>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</si>
  <si>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</si>
  <si>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</si>
  <si>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HIBRÍDOS</t>
  </si>
  <si>
    <t>FOFs</t>
  </si>
  <si>
    <t>DESENVOLVIMENTO</t>
  </si>
  <si>
    <t>HOTELARIAS</t>
  </si>
  <si>
    <t>CONSERVADOR</t>
  </si>
  <si>
    <t>%</t>
  </si>
  <si>
    <t>chave</t>
  </si>
  <si>
    <t>MODERADO-TIJOLO</t>
  </si>
  <si>
    <t>Coluna1</t>
  </si>
  <si>
    <t>TOTAL</t>
  </si>
  <si>
    <t>Y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</si>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</sst>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[&lt;=9999999]###\-####;\(###\)\ ###\-####"/>
    <numFmt numFmtId="165" formatCode="&quot;R$&quot;\ #,##0.00"/>
  </numFmts>
  <fonts count="24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40"/>
      <color theme="4"/>
      <name val="Calibri"/>
      <family val="2"/>
      <scheme val="major"/>
    </font>
    <font>
      <b/>
      <sz val="18"/>
      <color rgb="FFFFFFFF"/>
      <name val="Segoe UI Historic"/>
      <family val="2"/>
    </font>
    <font>
      <sz val="11"/>
      <color rgb="FF000000"/>
      <name val="Segoe UI Historic"/>
      <family val="2"/>
    </font>
    <font>
      <sz val="12"/>
      <color rgb="FF000000"/>
      <name val="Segoe UI Historic"/>
      <family val="2"/>
    </font>
    <font>
      <sz val="10"/>
      <color theme="1" tint="0.24994659260841701"/>
      <name val="Segoe UI Historic"/>
      <family val="2"/>
    </font>
    <font>
      <b/>
      <sz val="20"/>
      <color rgb="FFFFFFFF"/>
      <name val="Segoe UI Historic"/>
      <family val="2"/>
    </font>
    <font>
      <b/>
      <sz val="11"/>
      <color rgb="FF000000"/>
      <name val="Segoe UI Historic"/>
      <family val="2"/>
    </font>
    <font>
      <sz val="11"/>
      <color theme="0"/>
      <name val="Calibri"/>
      <family val="2"/>
      <scheme val="minor"/>
    </font>
    <font>
      <sz val="12"/>
      <color theme="1"/>
      <name val="Segoe UI Historic"/>
      <family val="2"/>
    </font>
    <font>
      <sz val="11"/>
      <color theme="1"/>
      <name val="Segoe UI Historic"/>
      <family val="2"/>
    </font>
    <font>
      <b/>
      <sz val="11"/>
      <color theme="1"/>
      <name val="Segoe UI Historic"/>
      <family val="2"/>
    </font>
    <font>
      <sz val="10"/>
      <color theme="1" tint="0.24994659260841701"/>
      <name val="Sagoe"/>
    </font>
    <font>
      <b/>
      <sz val="10"/>
      <color theme="1"/>
      <name val="Segoe UI Historic"/>
      <family val="2"/>
    </font>
    <font>
      <b/>
      <sz val="12"/>
      <color theme="5"/>
      <name val="Segoe UI Historic"/>
      <family val="2"/>
    </font>
    <font>
      <b/>
      <sz val="12"/>
      <color theme="0"/>
      <name val="Segoe UI Historic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16" fillId="8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vertical="center"/>
    </xf>
    <xf numFmtId="0" fontId="9" fillId="0" borderId="0" xfId="2" applyFont="1" applyFill="1" applyBorder="1" applyAlignment="1">
      <alignment horizontal="left" vertical="center" indent="11"/>
    </xf>
    <xf numFmtId="0" fontId="13" fillId="0" borderId="0" xfId="0" applyFont="1"/>
    <xf numFmtId="0" fontId="0" fillId="0" borderId="4" xfId="0" applyBorder="1"/>
    <xf numFmtId="8" fontId="15" fillId="7" borderId="5" xfId="0" applyNumberFormat="1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10" fontId="15" fillId="7" borderId="5" xfId="0" applyNumberFormat="1" applyFont="1" applyFill="1" applyBorder="1" applyAlignment="1">
      <alignment horizontal="center"/>
    </xf>
    <xf numFmtId="8" fontId="15" fillId="6" borderId="5" xfId="0" applyNumberFormat="1" applyFont="1" applyFill="1" applyBorder="1" applyAlignment="1">
      <alignment horizontal="center"/>
    </xf>
    <xf numFmtId="0" fontId="13" fillId="0" borderId="8" xfId="0" applyFont="1" applyBorder="1"/>
    <xf numFmtId="0" fontId="0" fillId="0" borderId="10" xfId="0" applyBorder="1"/>
    <xf numFmtId="0" fontId="11" fillId="4" borderId="8" xfId="0" applyFont="1" applyFill="1" applyBorder="1" applyAlignment="1">
      <alignment horizontal="right"/>
    </xf>
    <xf numFmtId="0" fontId="10" fillId="4" borderId="9" xfId="0" applyFont="1" applyFill="1" applyBorder="1" applyAlignment="1">
      <alignment horizontal="right" vertical="center"/>
    </xf>
    <xf numFmtId="0" fontId="0" fillId="0" borderId="13" xfId="0" applyBorder="1"/>
    <xf numFmtId="8" fontId="15" fillId="2" borderId="5" xfId="0" applyNumberFormat="1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/>
    </xf>
    <xf numFmtId="8" fontId="15" fillId="5" borderId="5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left" vertical="center"/>
    </xf>
    <xf numFmtId="0" fontId="0" fillId="0" borderId="15" xfId="0" applyBorder="1"/>
    <xf numFmtId="9" fontId="0" fillId="0" borderId="0" xfId="0" applyNumberFormat="1" applyAlignment="1">
      <alignment horizontal="center"/>
    </xf>
    <xf numFmtId="9" fontId="0" fillId="0" borderId="15" xfId="0" applyNumberFormat="1" applyBorder="1" applyAlignment="1">
      <alignment horizontal="center"/>
    </xf>
    <xf numFmtId="10" fontId="0" fillId="0" borderId="0" xfId="0" applyNumberFormat="1"/>
    <xf numFmtId="0" fontId="12" fillId="5" borderId="4" xfId="0" applyFont="1" applyFill="1" applyBorder="1" applyAlignment="1">
      <alignment horizontal="left" indent="3"/>
    </xf>
    <xf numFmtId="0" fontId="12" fillId="5" borderId="6" xfId="0" applyFont="1" applyFill="1" applyBorder="1" applyAlignment="1">
      <alignment horizontal="left" indent="3"/>
    </xf>
    <xf numFmtId="0" fontId="12" fillId="5" borderId="8" xfId="0" applyFont="1" applyFill="1" applyBorder="1" applyAlignment="1">
      <alignment horizontal="left" indent="3"/>
    </xf>
    <xf numFmtId="0" fontId="12" fillId="5" borderId="7" xfId="0" applyFont="1" applyFill="1" applyBorder="1" applyAlignment="1">
      <alignment horizontal="left" indent="3"/>
    </xf>
    <xf numFmtId="0" fontId="12" fillId="5" borderId="11" xfId="0" applyFont="1" applyFill="1" applyBorder="1" applyAlignment="1">
      <alignment horizontal="left" indent="3"/>
    </xf>
    <xf numFmtId="0" fontId="12" fillId="5" borderId="9" xfId="0" applyFont="1" applyFill="1" applyBorder="1" applyAlignment="1">
      <alignment horizontal="left" indent="3"/>
    </xf>
    <xf numFmtId="0" fontId="14" fillId="3" borderId="5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/>
    </xf>
    <xf numFmtId="0" fontId="12" fillId="9" borderId="5" xfId="0" applyFont="1" applyFill="1" applyBorder="1" applyAlignment="1">
      <alignment horizontal="left"/>
    </xf>
    <xf numFmtId="0" fontId="0" fillId="0" borderId="5" xfId="0" applyBorder="1"/>
    <xf numFmtId="0" fontId="20" fillId="0" borderId="0" xfId="0" applyFont="1"/>
    <xf numFmtId="0" fontId="21" fillId="13" borderId="9" xfId="0" applyFont="1" applyFill="1" applyBorder="1"/>
    <xf numFmtId="9" fontId="21" fillId="13" borderId="5" xfId="0" applyNumberFormat="1" applyFont="1" applyFill="1" applyBorder="1"/>
    <xf numFmtId="165" fontId="21" fillId="13" borderId="14" xfId="0" applyNumberFormat="1" applyFont="1" applyFill="1" applyBorder="1"/>
    <xf numFmtId="0" fontId="21" fillId="13" borderId="7" xfId="0" applyFont="1" applyFill="1" applyBorder="1"/>
    <xf numFmtId="0" fontId="21" fillId="13" borderId="18" xfId="0" applyFont="1" applyFill="1" applyBorder="1"/>
    <xf numFmtId="165" fontId="21" fillId="13" borderId="12" xfId="0" applyNumberFormat="1" applyFont="1" applyFill="1" applyBorder="1"/>
    <xf numFmtId="0" fontId="4" fillId="11" borderId="0" xfId="0" applyFont="1" applyFill="1"/>
    <xf numFmtId="165" fontId="23" fillId="14" borderId="5" xfId="0" applyNumberFormat="1" applyFont="1" applyFill="1" applyBorder="1" applyAlignment="1">
      <alignment horizontal="left"/>
    </xf>
    <xf numFmtId="0" fontId="23" fillId="14" borderId="14" xfId="0" applyFont="1" applyFill="1" applyBorder="1"/>
    <xf numFmtId="0" fontId="23" fillId="12" borderId="6" xfId="6" applyFont="1" applyFill="1" applyBorder="1"/>
    <xf numFmtId="0" fontId="23" fillId="12" borderId="16" xfId="6" applyFont="1" applyFill="1" applyBorder="1"/>
    <xf numFmtId="0" fontId="22" fillId="12" borderId="16" xfId="0" applyFont="1" applyFill="1" applyBorder="1"/>
    <xf numFmtId="0" fontId="23" fillId="14" borderId="9" xfId="0" applyFont="1" applyFill="1" applyBorder="1" applyAlignment="1">
      <alignment vertical="center" wrapText="1"/>
    </xf>
    <xf numFmtId="0" fontId="23" fillId="12" borderId="9" xfId="0" applyFont="1" applyFill="1" applyBorder="1" applyAlignment="1">
      <alignment horizontal="left"/>
    </xf>
    <xf numFmtId="0" fontId="23" fillId="12" borderId="5" xfId="0" applyFont="1" applyFill="1" applyBorder="1" applyAlignment="1">
      <alignment horizontal="left" wrapText="1"/>
    </xf>
    <xf numFmtId="0" fontId="23" fillId="12" borderId="17" xfId="0" applyNumberFormat="1" applyFont="1" applyFill="1" applyBorder="1"/>
    <xf numFmtId="2" fontId="14" fillId="3" borderId="5" xfId="0" applyNumberFormat="1" applyFont="1" applyFill="1" applyBorder="1" applyAlignment="1">
      <alignment horizontal="left" vertical="center"/>
    </xf>
    <xf numFmtId="2" fontId="14" fillId="3" borderId="5" xfId="0" applyNumberFormat="1" applyFont="1" applyFill="1" applyBorder="1" applyAlignment="1">
      <alignment horizontal="left" vertical="center"/>
    </xf>
    <xf numFmtId="2" fontId="17" fillId="10" borderId="5" xfId="0" applyNumberFormat="1" applyFont="1" applyFill="1" applyBorder="1" applyAlignment="1">
      <alignment horizontal="left"/>
    </xf>
    <xf numFmtId="2" fontId="18" fillId="10" borderId="5" xfId="0" applyNumberFormat="1" applyFont="1" applyFill="1" applyBorder="1" applyAlignment="1">
      <alignment horizontal="center"/>
    </xf>
    <xf numFmtId="2" fontId="19" fillId="10" borderId="5" xfId="0" applyNumberFormat="1" applyFont="1" applyFill="1" applyBorder="1" applyAlignment="1">
      <alignment horizontal="center"/>
    </xf>
    <xf numFmtId="2" fontId="13" fillId="0" borderId="5" xfId="0" applyNumberFormat="1" applyFont="1" applyBorder="1"/>
    <xf numFmtId="2" fontId="13" fillId="0" borderId="8" xfId="0" applyNumberFormat="1" applyFont="1" applyBorder="1"/>
  </cellXfs>
  <cellStyles count="7">
    <cellStyle name="Data" xfId="5" xr:uid="{FE33F3B2-B201-45AD-A81E-81BCB12ED9D2}"/>
    <cellStyle name="Ênfase2" xfId="6" builtinId="33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8">
    <dxf>
      <font>
        <strike val="0"/>
        <outline val="0"/>
        <shadow val="0"/>
        <u val="none"/>
        <vertAlign val="baseline"/>
        <name val="Segoe UI Historic"/>
        <family val="2"/>
        <scheme val="none"/>
      </font>
      <numFmt numFmtId="165" formatCode="&quot;R$&quot;\ #,##0.00"/>
      <fill>
        <patternFill patternType="solid">
          <f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Segoe UI Historic"/>
        <family val="2"/>
        <scheme val="none"/>
      </font>
      <fill>
        <patternFill patternType="solid">
          <fgColor theme="4" tint="0.79998168889431442"/>
        </patternFill>
      </fill>
    </dxf>
    <dxf>
      <font>
        <strike val="0"/>
        <outline val="0"/>
        <shadow val="0"/>
        <u val="none"/>
        <vertAlign val="baseline"/>
        <name val="Segoe UI Historic"/>
        <family val="2"/>
        <scheme val="none"/>
      </font>
      <fill>
        <patternFill patternType="solid">
          <f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Segoe UI Historic"/>
        <family val="2"/>
        <scheme val="none"/>
      </font>
      <numFmt numFmtId="13" formatCode="0%"/>
      <fill>
        <patternFill patternType="solid">
          <f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Segoe UI Historic"/>
        <family val="2"/>
        <scheme val="none"/>
      </font>
      <fill>
        <patternFill patternType="solid">
          <f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7"/>
      <tableStyleElement type="headerRow" dxfId="16"/>
      <tableStyleElement type="totalRow" dxfId="15"/>
    </tableStyle>
    <tableStyle name="Orçamento pessoal mensal" pivot="0" count="7" xr9:uid="{DF2684C2-C435-47FA-9646-E632C3AE894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Planilha1!$C$38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Planilha1!$B$39:$B$45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</c:v>
                </c:pt>
              </c:strCache>
            </c:strRef>
          </c:cat>
          <c:val>
            <c:numRef>
              <c:f>Planilha1!$C$39:$C$45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7-42A8-B6D9-E5A2BE48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160020</xdr:rowOff>
    </xdr:from>
    <xdr:to>
      <xdr:col>4</xdr:col>
      <xdr:colOff>76200</xdr:colOff>
      <xdr:row>10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FBFDCC8-0EEC-75FC-DF81-567E60F24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71" y="334191"/>
          <a:ext cx="6868886" cy="146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206830</xdr:colOff>
      <xdr:row>46</xdr:row>
      <xdr:rowOff>0</xdr:rowOff>
    </xdr:from>
    <xdr:to>
      <xdr:col>3</xdr:col>
      <xdr:colOff>2133600</xdr:colOff>
      <xdr:row>66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20ED3E-BAC2-1F55-557A-A2EE9710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9FD90-B399-4ADF-BF5E-F35F50BA6DFE}" name="Tabela1" displayName="Tabela1" ref="B36:D45" totalsRowShown="0" headerRowDxfId="2" dataDxfId="1" headerRowBorderDxfId="6" tableBorderDxfId="7" totalsRowBorderDxfId="5">
  <tableColumns count="3">
    <tableColumn id="1" xr3:uid="{8828A325-058C-4228-8D10-A4FB7361CD25}" name="PERFIL" dataDxfId="4"/>
    <tableColumn id="2" xr3:uid="{8D369160-E752-4814-ACB3-1CDDD0282315}" name="AGRESSIVO" dataDxfId="3"/>
    <tableColumn id="3" xr3:uid="{3F0939CC-D767-4E1E-BB9D-19D00E8A3B81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/>
  <cols>
    <col min="1" max="1" width="1.44140625" customWidth="1"/>
    <col min="2" max="2" width="100.6640625" customWidth="1"/>
    <col min="3" max="3" width="2.6640625" customWidth="1"/>
  </cols>
  <sheetData>
    <row r="1" spans="2:2" ht="19.95" customHeight="1"/>
    <row r="2" spans="2:2" s="5" customFormat="1" ht="94.95" customHeight="1">
      <c r="B2" s="6" t="s">
        <v>0</v>
      </c>
    </row>
    <row r="3" spans="2:2" ht="48.6" customHeight="1">
      <c r="B3" s="3" t="s">
        <v>1</v>
      </c>
    </row>
    <row r="4" spans="2:2" ht="30" customHeight="1">
      <c r="B4" s="2" t="s">
        <v>2</v>
      </c>
    </row>
    <row r="5" spans="2:2" ht="30" customHeight="1">
      <c r="B5" s="2" t="s">
        <v>3</v>
      </c>
    </row>
    <row r="6" spans="2:2" ht="34.950000000000003" customHeight="1">
      <c r="B6" s="4" t="s">
        <v>4</v>
      </c>
    </row>
    <row r="7" spans="2:2" ht="46.8">
      <c r="B7" s="2" t="s">
        <v>5</v>
      </c>
    </row>
    <row r="8" spans="2:2" ht="10.199999999999999" customHeight="1">
      <c r="B8" s="2"/>
    </row>
    <row r="9" spans="2:2" ht="31.2">
      <c r="B9" s="2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3C5D-F4C8-4F32-9EA6-EC20723B43EE}">
  <dimension ref="A11:J52"/>
  <sheetViews>
    <sheetView showGridLines="0" tabSelected="1" topLeftCell="A40" zoomScale="70" zoomScaleNormal="70" workbookViewId="0">
      <selection activeCell="A41" sqref="A41:XFD41"/>
    </sheetView>
  </sheetViews>
  <sheetFormatPr defaultRowHeight="13.8"/>
  <cols>
    <col min="1" max="1" width="3.6640625" customWidth="1"/>
    <col min="2" max="2" width="42" customWidth="1"/>
    <col min="3" max="3" width="25.21875" customWidth="1"/>
    <col min="4" max="4" width="31.77734375" customWidth="1"/>
  </cols>
  <sheetData>
    <row r="11" spans="1:5">
      <c r="D11" s="8"/>
    </row>
    <row r="12" spans="1:5" ht="27">
      <c r="A12" s="14"/>
      <c r="B12" s="21" t="s">
        <v>7</v>
      </c>
      <c r="C12" s="15"/>
      <c r="D12" s="16"/>
    </row>
    <row r="13" spans="1:5" ht="19.2">
      <c r="A13" s="14"/>
      <c r="B13" s="26" t="s">
        <v>8</v>
      </c>
      <c r="C13" s="27"/>
      <c r="D13" s="18">
        <v>4200</v>
      </c>
    </row>
    <row r="14" spans="1:5" ht="19.2">
      <c r="A14" s="14"/>
      <c r="B14" s="28" t="s">
        <v>9</v>
      </c>
      <c r="C14" s="29"/>
      <c r="D14" s="19">
        <v>0.01</v>
      </c>
      <c r="E14" s="17"/>
    </row>
    <row r="15" spans="1:5" ht="19.2">
      <c r="A15" s="14"/>
      <c r="B15" s="30" t="s">
        <v>10</v>
      </c>
      <c r="C15" s="31"/>
      <c r="D15" s="20">
        <f>D13*30%</f>
        <v>1260</v>
      </c>
    </row>
    <row r="16" spans="1:5" ht="15">
      <c r="B16" s="7"/>
      <c r="C16" s="7"/>
      <c r="D16" s="13"/>
    </row>
    <row r="17" spans="1:4" ht="15">
      <c r="B17" s="7"/>
      <c r="C17" s="7"/>
      <c r="D17" s="7"/>
    </row>
    <row r="18" spans="1:4" ht="29.4">
      <c r="B18" s="32" t="s">
        <v>11</v>
      </c>
      <c r="C18" s="32"/>
      <c r="D18" s="32"/>
    </row>
    <row r="19" spans="1:4" ht="19.2">
      <c r="B19" s="33" t="s">
        <v>12</v>
      </c>
      <c r="C19" s="33"/>
      <c r="D19" s="9">
        <v>1260</v>
      </c>
    </row>
    <row r="20" spans="1:4" ht="19.2">
      <c r="B20" s="33" t="s">
        <v>13</v>
      </c>
      <c r="C20" s="33"/>
      <c r="D20" s="10">
        <v>10</v>
      </c>
    </row>
    <row r="21" spans="1:4" ht="19.2">
      <c r="B21" s="33" t="s">
        <v>14</v>
      </c>
      <c r="C21" s="33"/>
      <c r="D21" s="11">
        <v>1.0800000000000001E-2</v>
      </c>
    </row>
    <row r="22" spans="1:4" ht="19.2">
      <c r="B22" s="34" t="s">
        <v>15</v>
      </c>
      <c r="C22" s="34"/>
      <c r="D22" s="12">
        <f>FV(Taxa_mensal,qdtde_anos*12,aporte*-1)</f>
        <v>306756.65948104812</v>
      </c>
    </row>
    <row r="23" spans="1:4" ht="19.2">
      <c r="B23" s="34" t="s">
        <v>16</v>
      </c>
      <c r="C23" s="34"/>
      <c r="D23" s="12">
        <f>Pat_acum*Rend_Cart</f>
        <v>3067.5665948104811</v>
      </c>
    </row>
    <row r="24" spans="1:4" ht="15">
      <c r="B24" s="7"/>
      <c r="C24" s="7"/>
      <c r="D24" s="7"/>
    </row>
    <row r="25" spans="1:4" ht="15">
      <c r="B25" s="59"/>
      <c r="C25" s="59"/>
      <c r="D25" s="59"/>
    </row>
    <row r="26" spans="1:4" ht="29.4">
      <c r="B26" s="53" t="s">
        <v>17</v>
      </c>
      <c r="C26" s="53"/>
      <c r="D26" s="54" t="s">
        <v>18</v>
      </c>
    </row>
    <row r="27" spans="1:4" ht="19.2">
      <c r="A27" s="1">
        <v>2</v>
      </c>
      <c r="B27" s="55" t="s">
        <v>19</v>
      </c>
      <c r="C27" s="56">
        <f>FV($D$21,$A27*12,$D$19*-1)</f>
        <v>34310.888212332808</v>
      </c>
      <c r="D27" s="57">
        <f>C27*Rend_Cart</f>
        <v>343.1088821233281</v>
      </c>
    </row>
    <row r="28" spans="1:4" ht="19.2">
      <c r="A28" s="1">
        <v>5</v>
      </c>
      <c r="B28" s="55" t="s">
        <v>20</v>
      </c>
      <c r="C28" s="56">
        <f t="shared" ref="C28:C31" si="0">FV($D$21,$A28*12,$D$19*-1)</f>
        <v>105593.06439266562</v>
      </c>
      <c r="D28" s="57">
        <f>C28*Rend_Cart</f>
        <v>1055.9306439266561</v>
      </c>
    </row>
    <row r="29" spans="1:4" ht="19.2">
      <c r="A29" s="1">
        <v>10</v>
      </c>
      <c r="B29" s="55" t="s">
        <v>21</v>
      </c>
      <c r="C29" s="56">
        <f t="shared" si="0"/>
        <v>306756.65948104812</v>
      </c>
      <c r="D29" s="57">
        <f>C29*Rend_Cart</f>
        <v>3067.5665948104811</v>
      </c>
    </row>
    <row r="30" spans="1:4" ht="19.2">
      <c r="A30" s="1">
        <v>20</v>
      </c>
      <c r="B30" s="55" t="s">
        <v>22</v>
      </c>
      <c r="C30" s="56">
        <f t="shared" si="0"/>
        <v>1420081.7315561394</v>
      </c>
      <c r="D30" s="57">
        <f>C30*Rend_Cart</f>
        <v>14200.817315561395</v>
      </c>
    </row>
    <row r="31" spans="1:4" ht="19.2">
      <c r="A31" s="1">
        <v>30</v>
      </c>
      <c r="B31" s="55" t="s">
        <v>23</v>
      </c>
      <c r="C31" s="56">
        <f t="shared" si="0"/>
        <v>5460720.0609991066</v>
      </c>
      <c r="D31" s="57">
        <f>C31*Rend_Cart</f>
        <v>54607.200609991065</v>
      </c>
    </row>
    <row r="32" spans="1:4" ht="15">
      <c r="B32" s="58"/>
      <c r="C32" s="58"/>
      <c r="D32" s="58"/>
    </row>
    <row r="33" spans="2:4">
      <c r="B33" s="35"/>
      <c r="C33" s="35"/>
      <c r="D33" s="35"/>
    </row>
    <row r="34" spans="2:4">
      <c r="B34" s="35"/>
      <c r="C34" s="35"/>
      <c r="D34" s="35"/>
    </row>
    <row r="35" spans="2:4" ht="5.4" customHeight="1"/>
    <row r="36" spans="2:4" ht="38.4" customHeight="1">
      <c r="B36" s="46" t="s">
        <v>27</v>
      </c>
      <c r="C36" s="47" t="s">
        <v>24</v>
      </c>
      <c r="D36" s="48" t="s">
        <v>41</v>
      </c>
    </row>
    <row r="37" spans="2:4" s="43" customFormat="1" ht="39" customHeight="1">
      <c r="B37" s="49" t="s">
        <v>26</v>
      </c>
      <c r="C37" s="44">
        <f>aporte</f>
        <v>1260</v>
      </c>
      <c r="D37" s="45"/>
    </row>
    <row r="38" spans="2:4" ht="37.200000000000003" customHeight="1">
      <c r="B38" s="50" t="s">
        <v>28</v>
      </c>
      <c r="C38" s="51" t="s">
        <v>29</v>
      </c>
      <c r="D38" s="52" t="s">
        <v>30</v>
      </c>
    </row>
    <row r="39" spans="2:4" ht="32.4" customHeight="1">
      <c r="B39" s="37" t="s">
        <v>31</v>
      </c>
      <c r="C39" s="38">
        <f>VLOOKUP($C$36&amp;"-"&amp;B39,Planilha2!$A:$D,4,FALSE)</f>
        <v>0.5</v>
      </c>
      <c r="D39" s="39">
        <f>C39*$C$37</f>
        <v>630</v>
      </c>
    </row>
    <row r="40" spans="2:4" ht="32.4" customHeight="1">
      <c r="B40" s="37" t="s">
        <v>32</v>
      </c>
      <c r="C40" s="38">
        <f>VLOOKUP($C$36&amp;"-"&amp;B40,Planilha2!$A:$D,4,FALSE)</f>
        <v>0.1</v>
      </c>
      <c r="D40" s="39">
        <f>C40*$C$37</f>
        <v>126</v>
      </c>
    </row>
    <row r="41" spans="2:4" ht="29.4" customHeight="1">
      <c r="B41" s="37" t="s">
        <v>33</v>
      </c>
      <c r="C41" s="38">
        <f>VLOOKUP($C$36&amp;"-"&amp;B41,Planilha2!$A:$D,4,FALSE)</f>
        <v>0.05</v>
      </c>
      <c r="D41" s="39">
        <f>C41*$C$37</f>
        <v>63</v>
      </c>
    </row>
    <row r="42" spans="2:4" ht="28.2" customHeight="1">
      <c r="B42" s="37" t="s">
        <v>34</v>
      </c>
      <c r="C42" s="38">
        <f>VLOOKUP($C$36&amp;"-"&amp;B42,Planilha2!$A:$D,4,FALSE)</f>
        <v>0.05</v>
      </c>
      <c r="D42" s="39">
        <f>C42*$C$37</f>
        <v>63</v>
      </c>
    </row>
    <row r="43" spans="2:4" ht="29.4" customHeight="1">
      <c r="B43" s="37" t="s">
        <v>35</v>
      </c>
      <c r="C43" s="38">
        <f>VLOOKUP($C$36&amp;"-"&amp;B43,Planilha2!$A:$D,4,FALSE)</f>
        <v>0.2</v>
      </c>
      <c r="D43" s="39">
        <f>C43*$C$37</f>
        <v>252</v>
      </c>
    </row>
    <row r="44" spans="2:4" ht="31.2" customHeight="1">
      <c r="B44" s="37" t="s">
        <v>36</v>
      </c>
      <c r="C44" s="38">
        <f>VLOOKUP($C$36&amp;"-"&amp;B44,Planilha2!$A:$D,4,FALSE)</f>
        <v>0.1</v>
      </c>
      <c r="D44" s="39">
        <f>C44*$C$37</f>
        <v>126</v>
      </c>
    </row>
    <row r="45" spans="2:4" ht="29.4" customHeight="1">
      <c r="B45" s="40" t="s">
        <v>42</v>
      </c>
      <c r="C45" s="41"/>
      <c r="D45" s="42">
        <f>SUM(D39:D44)</f>
        <v>1260</v>
      </c>
    </row>
    <row r="46" spans="2:4">
      <c r="B46" s="36"/>
      <c r="C46" s="36"/>
      <c r="D46" s="36"/>
    </row>
    <row r="47" spans="2:4">
      <c r="B47" s="36"/>
      <c r="C47" s="36"/>
      <c r="D47" s="36"/>
    </row>
    <row r="48" spans="2:4">
      <c r="B48" s="36"/>
      <c r="C48" s="36"/>
      <c r="D48" s="36"/>
    </row>
    <row r="49" spans="2:10">
      <c r="B49" s="36"/>
      <c r="C49" s="36"/>
      <c r="D49" s="36"/>
    </row>
    <row r="50" spans="2:10">
      <c r="B50" s="36"/>
      <c r="C50" s="36"/>
      <c r="D50" s="36"/>
    </row>
    <row r="52" spans="2:10">
      <c r="J52" t="s">
        <v>43</v>
      </c>
    </row>
  </sheetData>
  <mergeCells count="10">
    <mergeCell ref="B26:C26"/>
    <mergeCell ref="B13:C13"/>
    <mergeCell ref="B14:C14"/>
    <mergeCell ref="B15:C15"/>
    <mergeCell ref="B18:D18"/>
    <mergeCell ref="B19:C19"/>
    <mergeCell ref="B20:C20"/>
    <mergeCell ref="B21:C21"/>
    <mergeCell ref="B22:C22"/>
    <mergeCell ref="B23:C23"/>
  </mergeCells>
  <dataValidations count="1">
    <dataValidation type="list" allowBlank="1" showInputMessage="1" showErrorMessage="1" sqref="C36" xr:uid="{3CCCA190-0753-4182-A3E5-C5306A2E61D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5CC8-5434-4E36-A997-FD30FC33CB41}">
  <dimension ref="A2:H20"/>
  <sheetViews>
    <sheetView workbookViewId="0">
      <selection activeCell="H4" sqref="H4"/>
    </sheetView>
  </sheetViews>
  <sheetFormatPr defaultRowHeight="13.8"/>
  <cols>
    <col min="1" max="1" width="21.44140625" customWidth="1"/>
    <col min="2" max="2" width="13.5546875" customWidth="1"/>
    <col min="3" max="3" width="19.44140625" customWidth="1"/>
    <col min="4" max="4" width="21" customWidth="1"/>
    <col min="7" max="7" width="18" customWidth="1"/>
    <col min="8" max="8" width="19.44140625" customWidth="1"/>
  </cols>
  <sheetData>
    <row r="2" spans="1:8">
      <c r="A2" t="s">
        <v>39</v>
      </c>
      <c r="B2" t="s">
        <v>27</v>
      </c>
      <c r="C2" t="s">
        <v>28</v>
      </c>
      <c r="D2" t="s">
        <v>38</v>
      </c>
    </row>
    <row r="3" spans="1:8">
      <c r="A3" t="str">
        <f>B3&amp;"-"&amp;C3</f>
        <v>CONSERVADOR-PAPEL</v>
      </c>
      <c r="B3" t="s">
        <v>37</v>
      </c>
      <c r="C3" t="s">
        <v>31</v>
      </c>
      <c r="D3" s="23">
        <v>0.3</v>
      </c>
      <c r="H3" t="s">
        <v>38</v>
      </c>
    </row>
    <row r="4" spans="1:8">
      <c r="A4" t="str">
        <f t="shared" ref="A4:A20" si="0">B4&amp;"-"&amp;C4</f>
        <v>CONSERVADOR-TIJOLO</v>
      </c>
      <c r="B4" t="s">
        <v>37</v>
      </c>
      <c r="C4" t="s">
        <v>32</v>
      </c>
      <c r="D4" s="23">
        <v>0.5</v>
      </c>
      <c r="G4" t="s">
        <v>40</v>
      </c>
      <c r="H4" s="25">
        <f>VLOOKUP(G4,$A:$D,4,FALSE)</f>
        <v>0.4</v>
      </c>
    </row>
    <row r="5" spans="1:8">
      <c r="A5" t="str">
        <f t="shared" si="0"/>
        <v>CONSERVADOR-HIBRÍDOS</v>
      </c>
      <c r="B5" t="s">
        <v>37</v>
      </c>
      <c r="C5" t="s">
        <v>33</v>
      </c>
      <c r="D5" s="23">
        <v>0.1</v>
      </c>
    </row>
    <row r="6" spans="1:8">
      <c r="A6" t="str">
        <f t="shared" si="0"/>
        <v>CONSERVADOR-FOFs</v>
      </c>
      <c r="B6" t="s">
        <v>37</v>
      </c>
      <c r="C6" t="s">
        <v>34</v>
      </c>
      <c r="D6" s="23">
        <v>0.1</v>
      </c>
    </row>
    <row r="7" spans="1:8">
      <c r="A7" t="str">
        <f t="shared" si="0"/>
        <v>CONSERVADOR-DESENVOLVIMENTO</v>
      </c>
      <c r="B7" t="s">
        <v>37</v>
      </c>
      <c r="C7" t="s">
        <v>35</v>
      </c>
      <c r="D7" s="23">
        <v>0</v>
      </c>
    </row>
    <row r="8" spans="1:8">
      <c r="A8" t="str">
        <f t="shared" si="0"/>
        <v>CONSERVADOR-HOTELARIAS</v>
      </c>
      <c r="B8" t="s">
        <v>37</v>
      </c>
      <c r="C8" t="s">
        <v>36</v>
      </c>
      <c r="D8" s="23">
        <v>0</v>
      </c>
    </row>
    <row r="9" spans="1:8">
      <c r="A9" s="22" t="str">
        <f t="shared" si="0"/>
        <v>MODERADO-PAPEL</v>
      </c>
      <c r="B9" s="22" t="s">
        <v>25</v>
      </c>
      <c r="C9" s="22" t="s">
        <v>31</v>
      </c>
      <c r="D9" s="24">
        <v>0.32</v>
      </c>
    </row>
    <row r="10" spans="1:8">
      <c r="A10" t="str">
        <f t="shared" si="0"/>
        <v>MODERADO-TIJOLO</v>
      </c>
      <c r="B10" t="s">
        <v>25</v>
      </c>
      <c r="C10" t="s">
        <v>32</v>
      </c>
      <c r="D10" s="23">
        <v>0.4</v>
      </c>
    </row>
    <row r="11" spans="1:8">
      <c r="A11" t="str">
        <f t="shared" si="0"/>
        <v>MODERADO-HIBRÍDOS</v>
      </c>
      <c r="B11" t="s">
        <v>25</v>
      </c>
      <c r="C11" t="s">
        <v>33</v>
      </c>
      <c r="D11" s="23">
        <v>0.08</v>
      </c>
    </row>
    <row r="12" spans="1:8">
      <c r="A12" t="str">
        <f t="shared" si="0"/>
        <v>MODERADO-FOFs</v>
      </c>
      <c r="B12" t="s">
        <v>25</v>
      </c>
      <c r="C12" t="s">
        <v>34</v>
      </c>
      <c r="D12" s="23">
        <v>0.1</v>
      </c>
    </row>
    <row r="13" spans="1:8">
      <c r="A13" t="str">
        <f t="shared" si="0"/>
        <v>MODERADO-DESENVOLVIMENTO</v>
      </c>
      <c r="B13" t="s">
        <v>25</v>
      </c>
      <c r="C13" t="s">
        <v>35</v>
      </c>
      <c r="D13" s="23">
        <v>0.05</v>
      </c>
    </row>
    <row r="14" spans="1:8">
      <c r="A14" t="str">
        <f t="shared" si="0"/>
        <v>MODERADO-HOTELARIAS</v>
      </c>
      <c r="B14" t="s">
        <v>25</v>
      </c>
      <c r="C14" t="s">
        <v>36</v>
      </c>
      <c r="D14" s="23">
        <v>0.05</v>
      </c>
    </row>
    <row r="15" spans="1:8">
      <c r="A15" s="22" t="str">
        <f t="shared" si="0"/>
        <v>AGRESSIVO-PAPEL</v>
      </c>
      <c r="B15" s="22" t="s">
        <v>24</v>
      </c>
      <c r="C15" s="22" t="s">
        <v>31</v>
      </c>
      <c r="D15" s="24">
        <v>0.5</v>
      </c>
    </row>
    <row r="16" spans="1:8">
      <c r="A16" t="str">
        <f t="shared" si="0"/>
        <v>AGRESSIVO-TIJOLO</v>
      </c>
      <c r="B16" t="s">
        <v>24</v>
      </c>
      <c r="C16" t="s">
        <v>32</v>
      </c>
      <c r="D16" s="23">
        <v>0.1</v>
      </c>
    </row>
    <row r="17" spans="1:4">
      <c r="A17" t="str">
        <f t="shared" si="0"/>
        <v>AGRESSIVO-HIBRÍDOS</v>
      </c>
      <c r="B17" t="s">
        <v>24</v>
      </c>
      <c r="C17" t="s">
        <v>33</v>
      </c>
      <c r="D17" s="23">
        <v>0.05</v>
      </c>
    </row>
    <row r="18" spans="1:4">
      <c r="A18" t="str">
        <f t="shared" si="0"/>
        <v>AGRESSIVO-FOFs</v>
      </c>
      <c r="B18" t="s">
        <v>24</v>
      </c>
      <c r="C18" t="s">
        <v>34</v>
      </c>
      <c r="D18" s="23">
        <v>0.05</v>
      </c>
    </row>
    <row r="19" spans="1:4">
      <c r="A19" t="str">
        <f t="shared" si="0"/>
        <v>AGRESSIVO-DESENVOLVIMENTO</v>
      </c>
      <c r="B19" t="s">
        <v>24</v>
      </c>
      <c r="C19" t="s">
        <v>35</v>
      </c>
      <c r="D19" s="23">
        <v>0.2</v>
      </c>
    </row>
    <row r="20" spans="1:4">
      <c r="A20" t="str">
        <f t="shared" si="0"/>
        <v>AGRESSIVO-HOTELARIAS</v>
      </c>
      <c r="B20" t="s">
        <v>24</v>
      </c>
      <c r="C20" t="s">
        <v>36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Início</vt:lpstr>
      <vt:lpstr>Planilha1</vt:lpstr>
      <vt:lpstr>Planilha2</vt:lpstr>
      <vt:lpstr>aporte</vt:lpstr>
      <vt:lpstr>Div_men</vt:lpstr>
      <vt:lpstr>Pat_acum</vt:lpstr>
      <vt:lpstr>qdtde_anos</vt:lpstr>
      <vt:lpstr>Rend_Cart</vt:lpstr>
      <vt:lpstr>sug_invest</vt:lpstr>
      <vt:lpstr>Taxa_mensal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2025-06-05T19:17:24Z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