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ЭтаКнига" hidePivotFieldList="1"/>
  <mc:AlternateContent xmlns:mc="http://schemas.openxmlformats.org/markup-compatibility/2006">
    <mc:Choice Requires="x15">
      <x15ac:absPath xmlns:x15ac="http://schemas.microsoft.com/office/spreadsheetml/2010/11/ac" url="/Users/vs18th/Desktop/"/>
    </mc:Choice>
  </mc:AlternateContent>
  <xr:revisionPtr revIDLastSave="0" documentId="8_{CA2AC78A-38C4-024A-8FEF-3EFD10DCE5E7}" xr6:coauthVersionLast="47" xr6:coauthVersionMax="47" xr10:uidLastSave="{00000000-0000-0000-0000-000000000000}"/>
  <bookViews>
    <workbookView xWindow="0" yWindow="500" windowWidth="44800" windowHeight="23000" tabRatio="664" xr2:uid="{599CBDBA-6DCB-491A-8F55-440439BE8440}"/>
  </bookViews>
  <sheets>
    <sheet name="Dashboard" sheetId="3" r:id="rId1"/>
    <sheet name="Workings" sheetId="4" r:id="rId2"/>
    <sheet name="Data" sheetId="1" r:id="rId3"/>
  </sheets>
  <definedNames>
    <definedName name="_xlnm.Print_Area" localSheetId="0">Dashboard!$A$1:$X$46</definedName>
    <definedName name="Slicer_Manager">#N/A</definedName>
    <definedName name="Slicer_Project">#N/A</definedName>
  </definedNames>
  <calcPr calcId="191029"/>
  <pivotCaches>
    <pivotCache cacheId="26"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 i="3" l="1"/>
  <c r="F2" i="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K5" i="3" l="1" a="1"/>
  <c r="K5" i="3" s="1"/>
  <c r="F2" i="4" l="1"/>
  <c r="F3" i="4" l="1"/>
  <c r="M3" i="4"/>
  <c r="G4" i="4"/>
  <c r="G6" i="4"/>
  <c r="C5" i="4"/>
  <c r="G3" i="4"/>
  <c r="N4" i="4"/>
  <c r="N3" i="4"/>
  <c r="G2" i="4"/>
  <c r="G5" i="4"/>
  <c r="F5" i="4" l="1"/>
  <c r="F4" i="4" l="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4" i="4"/>
  <c r="C4" i="4" l="1"/>
  <c r="F6" i="4" l="1"/>
  <c r="M4"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<sst xmlns="http://schemas.openxmlformats.org/spreadsheetml/2006/main" count="248" uniqueCount="54">
  <si>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</si>
  <si>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</si>
  <si>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</si>
  <si>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</si>
  <si>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</si>
  <si>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</si>
  <si>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</si>
  <si>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</si>
  <si>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</si>
  <si>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</si>
  <si>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</si>
  <si>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</si>
  <si>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</si>
  <si>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</si>
  <si>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</si>
  <si>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</si>
  <si>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</si>
  <si>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</si>
  <si>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</si>
  <si>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</si>
  <si>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</si>
  <si>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</si>
  <si>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</si>
  <si>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</si>
  <si>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</si>
  <si>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</si>
  <si>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Days comp.</t>
  </si>
  <si>
    <t xml:space="preserve">Budget </t>
  </si>
  <si>
    <t xml:space="preserve">Actual </t>
  </si>
  <si>
    <t>Project Management Dashboard</t>
  </si>
  <si>
    <t>Values</t>
  </si>
  <si>
    <t>Total Tasks</t>
  </si>
  <si>
    <t>In Progress</t>
  </si>
  <si>
    <t>Completed</t>
  </si>
  <si>
    <t>Hirsch</t>
  </si>
  <si>
    <t>Wood</t>
  </si>
  <si>
    <t>McFay</t>
  </si>
  <si>
    <t>Not Started</t>
  </si>
  <si>
    <t>Scroll bar position</t>
  </si>
  <si>
    <t>%</t>
  </si>
  <si>
    <t>Formula</t>
  </si>
  <si>
    <t>Remaining</t>
  </si>
  <si>
    <t xml:space="preserve">Days completed </t>
  </si>
  <si>
    <t>Tasks Bar Chart</t>
  </si>
  <si>
    <t>Budget v Actual Doughnut &amp; Bar Chart</t>
  </si>
  <si>
    <t>Overall Progress - Days Completed v Duration Doughnut Chart</t>
  </si>
  <si>
    <t>Days Remaining</t>
  </si>
  <si>
    <t xml:space="preserve">Duration </t>
  </si>
  <si>
    <t>Days Completed</t>
  </si>
  <si>
    <t>Doughnut Chart</t>
  </si>
  <si>
    <t>Bar Chart</t>
  </si>
  <si>
    <t>Dougnut Chart</t>
  </si>
  <si>
    <t>Task 10</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</si>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</sst>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d\-mmm"/>
    <numFmt numFmtId="165" formatCode="0\ &quot;Days&quot;"/>
    <numFmt numFmtId="166" formatCode="[$-F800]dddd\,\ mmmm\ dd\,\ yyyy"/>
    <numFmt numFmtId="167" formatCode="#,##0.0,,&quot;M&quot;"/>
    <numFmt numFmtId="171" formatCode="0.0,,&quot;M&quot;"/>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theme="0"/>
      <name val="Segoe UI"/>
      <family val="2"/>
    </font>
    <font>
      <sz val="14"/>
      <color theme="0"/>
      <name val="Segoe UI"/>
      <family val="2"/>
    </font>
    <font>
      <sz val="18"/>
      <color theme="0"/>
      <name val="Segoe UI"/>
      <family val="2"/>
    </font>
    <font>
      <sz val="12"/>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8" tint="-0.249977111117893"/>
        <bgColor indexed="64"/>
      </patternFill>
    </fill>
  </fills>
  <borders count="3">
    <border>
      <left/>
      <right/>
      <top/>
      <bottom/>
      <diagonal/>
    </border>
    <border>
      <left/>
      <right/>
      <top/>
      <bottom style="thin">
        <color indexed="64"/>
      </bottom>
      <diagonal/>
    </border>
    <border>
      <left style="thin">
        <color theme="0"/>
      </left>
      <right style="thin">
        <color theme="0"/>
      </right>
      <top/>
      <bottom/>
      <diagonal/>
    </border>
  </borders>
  <cellStyleXfs count="2">
    <xf numFmtId="0" fontId="0" fillId="0" borderId="0"/>
    <xf numFmtId="9" fontId="1" fillId="0" borderId="0" applyFont="0" applyFill="0" applyBorder="0" applyAlignment="0" applyProtection="0"/>
  </cellStyleXfs>
  <cellXfs count="48">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vertical="center"/>
    </xf>
    <xf numFmtId="0" fontId="0" fillId="0" borderId="0" xfId="0" applyAlignment="1">
      <alignment vertical="center"/>
    </xf>
    <xf numFmtId="9" fontId="0" fillId="0" borderId="0" xfId="0" applyNumberFormat="1"/>
    <xf numFmtId="3" fontId="0" fillId="0" borderId="0" xfId="0" applyNumberFormat="1" applyAlignment="1">
      <alignment horizontal="center"/>
    </xf>
    <xf numFmtId="0" fontId="0" fillId="0" borderId="0" xfId="0" applyAlignment="1"/>
    <xf numFmtId="9" fontId="0" fillId="0" borderId="0" xfId="0" applyNumberFormat="1" applyAlignment="1"/>
    <xf numFmtId="0" fontId="0" fillId="0" borderId="0" xfId="0" applyBorder="1"/>
    <xf numFmtId="14" fontId="0" fillId="0" borderId="0" xfId="0" applyNumberFormat="1" applyBorder="1" applyAlignment="1">
      <alignment horizontal="center"/>
    </xf>
    <xf numFmtId="0" fontId="0" fillId="0" borderId="0" xfId="0" applyBorder="1" applyAlignment="1">
      <alignment horizontal="center"/>
    </xf>
    <xf numFmtId="3" fontId="0" fillId="0" borderId="0" xfId="0" applyNumberFormat="1" applyBorder="1"/>
    <xf numFmtId="164" fontId="0" fillId="0" borderId="0" xfId="0" pivotButton="1" applyNumberFormat="1" applyAlignment="1">
      <alignment vertical="center"/>
    </xf>
    <xf numFmtId="9" fontId="0" fillId="0" borderId="0" xfId="1" applyFont="1" applyAlignment="1"/>
    <xf numFmtId="9" fontId="0" fillId="0" borderId="0" xfId="1" applyFont="1" applyBorder="1" applyAlignment="1"/>
    <xf numFmtId="0" fontId="0" fillId="0" borderId="1" xfId="0" pivotButton="1" applyFont="1" applyBorder="1" applyAlignment="1">
      <alignment vertical="center"/>
    </xf>
    <xf numFmtId="0" fontId="0" fillId="0" borderId="1" xfId="0" pivotButton="1" applyFont="1" applyBorder="1" applyAlignment="1">
      <alignment horizontal="left" vertical="center"/>
    </xf>
    <xf numFmtId="0" fontId="0" fillId="0" borderId="1" xfId="0" applyFont="1" applyBorder="1" applyAlignment="1">
      <alignment horizontal="right" vertical="center"/>
    </xf>
    <xf numFmtId="0" fontId="2" fillId="0" borderId="0" xfId="0" applyFont="1"/>
    <xf numFmtId="0" fontId="4" fillId="0" borderId="0" xfId="0" applyFont="1" applyAlignment="1">
      <alignment horizontal="right" vertical="top"/>
    </xf>
    <xf numFmtId="166" fontId="0" fillId="0" borderId="0" xfId="0" applyNumberFormat="1"/>
    <xf numFmtId="164" fontId="0" fillId="2" borderId="2" xfId="0" applyNumberFormat="1" applyFill="1" applyBorder="1" applyAlignment="1">
      <alignment vertical="center"/>
    </xf>
    <xf numFmtId="167" fontId="0" fillId="0" borderId="0" xfId="0" applyNumberFormat="1"/>
    <xf numFmtId="0" fontId="0" fillId="0" borderId="1" xfId="0" applyBorder="1" applyAlignment="1">
      <alignment horizontal="center"/>
    </xf>
    <xf numFmtId="0" fontId="0" fillId="0" borderId="1" xfId="0" applyBorder="1" applyAlignment="1">
      <alignment vertical="center"/>
    </xf>
    <xf numFmtId="9" fontId="0" fillId="0" borderId="0" xfId="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1" xfId="0" applyFont="1" applyBorder="1" applyAlignment="1">
      <alignment vertical="center"/>
    </xf>
    <xf numFmtId="0" fontId="2" fillId="0" borderId="1" xfId="0" applyFont="1" applyBorder="1"/>
    <xf numFmtId="0" fontId="7" fillId="3" borderId="0" xfId="0" applyFont="1" applyFill="1" applyAlignment="1">
      <alignment vertical="center"/>
    </xf>
    <xf numFmtId="0" fontId="3" fillId="3" borderId="0" xfId="0" applyFont="1" applyFill="1"/>
    <xf numFmtId="14" fontId="3" fillId="3" borderId="0" xfId="0" applyNumberFormat="1" applyFont="1" applyFill="1" applyAlignment="1">
      <alignment horizontal="center"/>
    </xf>
    <xf numFmtId="0" fontId="3" fillId="3" borderId="0" xfId="0" applyFont="1" applyFill="1" applyAlignment="1">
      <alignment horizontal="center"/>
    </xf>
    <xf numFmtId="15" fontId="6" fillId="3" borderId="0" xfId="1" applyNumberFormat="1" applyFont="1" applyFill="1" applyAlignment="1">
      <alignment horizontal="left" vertical="center"/>
    </xf>
    <xf numFmtId="0" fontId="5" fillId="3" borderId="0" xfId="0" applyFont="1" applyFill="1" applyAlignment="1">
      <alignment horizontal="center" vertical="center"/>
    </xf>
    <xf numFmtId="15" fontId="5" fillId="3" borderId="0" xfId="1" applyNumberFormat="1" applyFont="1" applyFill="1" applyAlignment="1">
      <alignment horizontal="left" vertical="center"/>
    </xf>
    <xf numFmtId="165" fontId="5" fillId="3" borderId="0" xfId="1" applyNumberFormat="1" applyFont="1" applyFill="1" applyAlignment="1">
      <alignment horizontal="center" vertical="center"/>
    </xf>
    <xf numFmtId="0" fontId="8" fillId="3" borderId="0" xfId="0" applyFont="1" applyFill="1" applyAlignment="1">
      <alignment vertical="center"/>
    </xf>
    <xf numFmtId="0" fontId="0" fillId="3" borderId="0" xfId="0" applyFill="1"/>
    <xf numFmtId="171" fontId="0" fillId="0" borderId="0" xfId="0" applyNumberFormat="1"/>
  </cellXfs>
  <cellStyles count="2">
    <cellStyle name="Обычный" xfId="0" builtinId="0"/>
    <cellStyle name="Процентный" xfId="1" builtinId="5"/>
  </cellStyles>
  <dxfs count="777">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fill>
        <patternFill>
          <bgColor rgb="FFFF7D7D"/>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5" tint="0.39994506668294322"/>
        </patternFill>
      </fill>
      <border>
        <left/>
        <right/>
        <top style="thin">
          <color theme="0"/>
        </top>
        <bottom style="thin">
          <color theme="0"/>
        </bottom>
      </border>
    </dxf>
    <dxf>
      <fill>
        <patternFill patternType="lightUp"/>
      </fill>
    </dxf>
    <dxf>
      <fill>
        <patternFill>
          <bgColor theme="0" tint="-0.14996795556505021"/>
        </patternFill>
      </fill>
    </dxf>
    <dxf>
      <border>
        <bottom style="thin">
          <color auto="1"/>
        </bottom>
        <vertical/>
        <horizontal/>
      </border>
    </dxf>
    <dxf>
      <border>
        <left style="thin">
          <color theme="8" tint="-0.499984740745262"/>
        </left>
        <right style="thin">
          <color theme="8" tint="-0.499984740745262"/>
        </right>
        <top style="thin">
          <color theme="8" tint="-0.499984740745262"/>
        </top>
        <bottom style="thin">
          <color theme="8" tint="-0.499984740745262"/>
        </bottom>
        <vertical/>
        <horizontal/>
      </border>
    </dxf>
    <dxf>
      <fill>
        <patternFill>
          <bgColor theme="8" tint="-0.24994659260841701"/>
        </patternFill>
      </fill>
      <border>
        <top style="thin">
          <color theme="0"/>
        </top>
        <bottom style="thin">
          <color theme="0"/>
        </bottom>
      </border>
    </dxf>
    <dxf>
      <fill>
        <patternFill>
          <bgColor theme="8" tint="0.59996337778862885"/>
        </patternFill>
      </fill>
      <border>
        <left/>
        <right/>
        <top style="thin">
          <color theme="0"/>
        </top>
        <bottom style="thin">
          <color theme="0"/>
        </bottom>
      </border>
    </dxf>
    <dxf>
      <fill>
        <patternFill patternType="lightUp"/>
      </fill>
    </dxf>
    <dxf>
      <fill>
        <patternFill>
          <bgColor theme="0" tint="-0.14996795556505021"/>
        </patternFill>
      </fill>
    </dxf>
    <dxf>
      <border>
        <bottom style="thin">
          <color auto="1"/>
        </bottom>
        <vertical/>
        <horizontal/>
      </border>
    </dxf>
    <dxf>
      <font>
        <color rgb="FF9C0006"/>
      </font>
      <fill>
        <patternFill>
          <bgColor rgb="FFFFC7CE"/>
        </patternFill>
      </fill>
    </dxf>
    <dxf>
      <fill>
        <patternFill>
          <bgColor rgb="FFFF7D7D"/>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5" tint="0.39994506668294322"/>
        </patternFill>
      </fill>
      <border>
        <left/>
        <right/>
        <top style="thin">
          <color theme="0"/>
        </top>
        <bottom style="thin">
          <color theme="0"/>
        </bottom>
      </border>
    </dxf>
    <dxf>
      <fill>
        <patternFill patternType="lightUp"/>
      </fill>
    </dxf>
    <dxf>
      <fill>
        <patternFill>
          <bgColor theme="0" tint="-0.14996795556505021"/>
        </patternFill>
      </fill>
    </dxf>
    <dxf>
      <border>
        <bottom style="thin">
          <color auto="1"/>
        </bottom>
        <vertical/>
        <horizontal/>
      </bord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70" formatCode="d/mm/yyyy"/>
    </dxf>
    <dxf>
      <numFmt numFmtId="170" formatCode="d/mm/yyyy"/>
    </dxf>
    <dxf>
      <alignment horizontal="center"/>
    </dxf>
    <dxf>
      <alignment horizontal="center"/>
    </dxf>
    <dxf>
      <alignment horizontal="general"/>
    </dxf>
    <dxf>
      <alignment horizontal="general"/>
    </dxf>
    <dxf>
      <alignment horizontal="general"/>
    </dxf>
    <dxf>
      <alignment horizontal="general"/>
    </dxf>
    <dxf>
      <alignment horizontal="left"/>
    </dxf>
    <dxf>
      <alignment horizontal="lef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font>
        <b/>
      </font>
    </dxf>
    <dxf>
      <font>
        <b/>
      </font>
    </dxf>
    <dxf>
      <alignment horizontal="left"/>
    </dxf>
    <dxf>
      <alignment horizontal="left"/>
    </dxf>
    <dxf>
      <alignment horizontal="left"/>
    </dxf>
    <dxf>
      <alignment horizontal="left"/>
    </dxf>
    <dxf>
      <alignment horizontal="left"/>
    </dxf>
    <dxf>
      <alignment horizontal="right"/>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xr9:uid="{EEEA172B-89F3-489D-B80E-D598FE9BFA19}">
      <tableStyleElement type="wholeTable" dxfId="776"/>
      <tableStyleElement type="headerRow" dxfId="775"/>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manualLayout>
          <c:layoutTarget val="inner"/>
          <c:xMode val="edge"/>
          <c:yMode val="edge"/>
          <c:x val="0.28983245018900938"/>
          <c:y val="0.34339216218662316"/>
          <c:w val="0.45387741626636291"/>
          <c:h val="0.62212507919268711"/>
        </c:manualLayout>
      </c:layout>
      <c:doughnutChart>
        <c:varyColors val="1"/>
        <c:ser>
          <c:idx val="0"/>
          <c:order val="0"/>
          <c:dPt>
            <c:idx val="0"/>
            <c:bubble3D val="0"/>
            <c:spPr>
              <a:solidFill>
                <a:schemeClr val="accent5">
                  <a:tint val="77000"/>
                </a:schemeClr>
              </a:solidFill>
              <a:ln w="19050">
                <a:solidFill>
                  <a:schemeClr val="lt1"/>
                </a:solidFill>
              </a:ln>
              <a:effectLst/>
            </c:spPr>
            <c:extLst>
              <c:ext xmlns:c16="http://schemas.microsoft.com/office/drawing/2014/chart" uri="{C3380CC4-5D6E-409C-BE32-E72D297353CC}">
                <c16:uniqueId val="{00000001-C421-4E68-8224-5224CC7ECE7A}"/>
              </c:ext>
            </c:extLst>
          </c:dPt>
          <c:dPt>
            <c:idx val="1"/>
            <c:bubble3D val="0"/>
            <c:spPr>
              <a:solidFill>
                <a:schemeClr val="accent5">
                  <a:shade val="76000"/>
                </a:schemeClr>
              </a:solidFill>
              <a:ln w="19050">
                <a:solidFill>
                  <a:schemeClr val="lt1"/>
                </a:solidFill>
              </a:ln>
              <a:effectLst/>
            </c:spPr>
            <c:extLst>
              <c:ext xmlns:c16="http://schemas.microsoft.com/office/drawing/2014/chart" uri="{C3380CC4-5D6E-409C-BE32-E72D297353CC}">
                <c16:uniqueId val="{00000003-C421-4E68-8224-5224CC7ECE7A}"/>
              </c:ext>
            </c:extLst>
          </c:dPt>
          <c:cat>
            <c:strRef>
              <c:f>Workings!$B$2:$C$2</c:f>
              <c:strCache>
                <c:ptCount val="2"/>
                <c:pt idx="0">
                  <c:v>Actual </c:v>
                </c:pt>
                <c:pt idx="1">
                  <c:v>Budget </c:v>
                </c:pt>
              </c:strCache>
            </c:strRef>
          </c:cat>
          <c:val>
            <c:numRef>
              <c:f>Workings!$B$4:$C$4</c:f>
              <c:numCache>
                <c:formatCode>0%</c:formatCode>
                <c:ptCount val="2"/>
                <c:pt idx="0">
                  <c:v>0.42347250571210965</c:v>
                </c:pt>
                <c:pt idx="1">
                  <c:v>0.57652749428789041</c:v>
                </c:pt>
              </c:numCache>
            </c:numRef>
          </c:val>
          <c:extLst>
            <c:ext xmlns:c16="http://schemas.microsoft.com/office/drawing/2014/chart" uri="{C3380CC4-5D6E-409C-BE32-E72D297353CC}">
              <c16:uniqueId val="{00000004-C421-4E68-8224-5224CC7ECE7A}"/>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7"/>
    </mc:Choice>
    <mc:Fallback>
      <c:style val="7"/>
    </mc:Fallback>
  </mc:AlternateContent>
  <c:pivotSource>
    <c:name>[Project_management_timeline.xlsx]Workings!Budget_v_Actual</c:name>
    <c:fmtId val="2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a:solidFill>
                  <a:schemeClr val="bg1"/>
                </a:solidFill>
                <a:latin typeface="Segoe UI" panose="020B0502040204020203" pitchFamily="34" charset="0"/>
                <a:cs typeface="Segoe UI" panose="020B0502040204020203" pitchFamily="34" charset="0"/>
              </a:rPr>
              <a:t>BUDGET VS ACTUAL</a:t>
            </a:r>
          </a:p>
        </c:rich>
      </c:tx>
      <c:layout>
        <c:manualLayout>
          <c:xMode val="edge"/>
          <c:yMode val="edge"/>
          <c:x val="5.0000167978861539E-2"/>
          <c:y val="9.0735482882157978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ru-RU"/>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3"/>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74695964965925221"/>
                  <c:h val="0.32496830203916816"/>
                </c:manualLayout>
              </c15:layout>
            </c:ext>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84315575297659517"/>
                  <c:h val="0.2831108419139915"/>
                </c:manualLayout>
              </c15:layout>
            </c:ext>
          </c:extLst>
        </c:dLbl>
      </c:pivotFmt>
      <c:pivotFmt>
        <c:idx val="12"/>
        <c:spPr>
          <a:solidFill>
            <a:schemeClr val="accent5"/>
          </a:solidFill>
          <a:ln>
            <a:noFill/>
          </a:ln>
          <a:effectLst/>
        </c:spPr>
        <c:marker>
          <c:symbol val="none"/>
        </c:marker>
        <c:dLbl>
          <c:idx val="0"/>
          <c:numFmt formatCode="0.0\ \ &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inBase"/>
          <c:showLegendKey val="0"/>
          <c:showVal val="0"/>
          <c:showCatName val="0"/>
          <c:showSerName val="1"/>
          <c:showPercent val="0"/>
          <c:showBubbleSize val="0"/>
          <c:separator>
</c:separator>
          <c:extLst>
            <c:ext xmlns:c15="http://schemas.microsoft.com/office/drawing/2012/chart" uri="{CE6537A1-D6FC-4f65-9D91-7224C49458BB}">
              <c15:showDataLabelsRange val="1"/>
            </c:ext>
          </c:extLst>
        </c:dLbl>
      </c:pivotFmt>
      <c:pivotFmt>
        <c:idx val="13"/>
        <c:spPr>
          <a:solidFill>
            <a:schemeClr val="accent5"/>
          </a:solidFill>
          <a:ln>
            <a:no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8E781BCD-9273-384D-97BF-9CCDED97F339}" type="CELLRANGE">
                  <a:rPr lang="en-US"/>
                  <a:pPr>
                    <a:defRPr/>
                  </a:pPr>
                  <a:t>[ДИАПАЗОН ЯЧЕЕК]</a:t>
                </a:fld>
                <a:r>
                  <a:rPr lang="en-US" baseline="0"/>
                  <a:t>
</a:t>
                </a:r>
                <a:fld id="{A8FC06E7-E743-5F47-B7EE-66B8E2AAA0C5}" type="SERIESNAME">
                  <a:rPr lang="en-US" baseline="0"/>
                  <a:pPr>
                    <a:defRPr/>
                  </a:pPr>
                  <a:t>[ИМЯ РЯДА]</a:t>
                </a:fld>
                <a:endParaRPr lang="en-US" baseline="0"/>
              </a:p>
            </c:rich>
          </c:tx>
          <c:numFmt formatCode="0.0\ \ &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0"/>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15:dlblFieldTable/>
              <c15:showDataLabelsRange val="1"/>
            </c:ext>
          </c:extLst>
        </c:dLbl>
      </c:pivotFmt>
      <c:pivotFmt>
        <c:idx val="14"/>
        <c:spPr>
          <a:solidFill>
            <a:schemeClr val="accent5"/>
          </a:solidFill>
          <a:ln>
            <a:noFill/>
          </a:ln>
          <a:effectLst/>
        </c:spPr>
        <c:marker>
          <c:symbol val="none"/>
        </c:marker>
        <c:dLbl>
          <c:idx val="0"/>
          <c:numFmt formatCode="0.0\ \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inBase"/>
          <c:showLegendKey val="0"/>
          <c:showVal val="0"/>
          <c:showCatName val="0"/>
          <c:showSerName val="1"/>
          <c:showPercent val="0"/>
          <c:showBubbleSize val="0"/>
          <c:separator>
</c:separator>
          <c:extLst>
            <c:ext xmlns:c15="http://schemas.microsoft.com/office/drawing/2012/chart" uri="{CE6537A1-D6FC-4f65-9D91-7224C49458BB}">
              <c15:showDataLabelsRange val="1"/>
            </c:ext>
          </c:extLst>
        </c:dLbl>
      </c:pivotFmt>
      <c:pivotFmt>
        <c:idx val="15"/>
        <c:spPr>
          <a:solidFill>
            <a:schemeClr val="accent5"/>
          </a:solidFill>
          <a:ln>
            <a:noFill/>
          </a:ln>
          <a:effectLst/>
        </c:spPr>
        <c:dLbl>
          <c:idx val="0"/>
          <c:layout>
            <c:manualLayout>
              <c:x val="-5.1387044883120389E-2"/>
              <c:y val="4.9464970724281004E-7"/>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BB1FD05C-0680-1D44-80F1-93FCA05C0C40}" type="CELLRANGE">
                  <a:rPr lang="en-US"/>
                  <a:pPr>
                    <a:defRPr/>
                  </a:pPr>
                  <a:t>[ДИАПАЗОН ЯЧЕЕК]</a:t>
                </a:fld>
                <a:r>
                  <a:rPr lang="en-US" baseline="0"/>
                  <a:t>
</a:t>
                </a:r>
                <a:fld id="{FE4F0EBB-D68B-A84A-81AA-785CB9D301C9}" type="SERIESNAME">
                  <a:rPr lang="en-US" baseline="0"/>
                  <a:pPr>
                    <a:defRPr/>
                  </a:pPr>
                  <a:t>[ИМЯ РЯДА]</a:t>
                </a:fld>
                <a:endParaRPr lang="en-US" baseline="0"/>
              </a:p>
            </c:rich>
          </c:tx>
          <c:numFmt formatCode="0.0\ \ &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0"/>
          <c:showCatName val="0"/>
          <c:showSerName val="1"/>
          <c:showPercent val="0"/>
          <c:showBubbleSize val="0"/>
          <c:separator>
</c:separator>
          <c:extLst>
            <c:ext xmlns:c15="http://schemas.microsoft.com/office/drawing/2012/chart" uri="{CE6537A1-D6FC-4f65-9D91-7224C49458BB}">
              <c15:layout>
                <c:manualLayout>
                  <c:w val="0.42756143994461754"/>
                  <c:h val="0.28311102362204721"/>
                </c:manualLayout>
              </c15:layout>
              <c15:dlblFieldTable/>
              <c15:showDataLabelsRange val="1"/>
            </c:ext>
          </c:extLst>
        </c:dLbl>
      </c:pivotFmt>
    </c:pivotFmts>
    <c:plotArea>
      <c:layout>
        <c:manualLayout>
          <c:layoutTarget val="inner"/>
          <c:xMode val="edge"/>
          <c:yMode val="edge"/>
          <c:x val="6.6666666666666666E-2"/>
          <c:y val="0.33443684502940785"/>
          <c:w val="0.87878787878787878"/>
          <c:h val="0.61463685652432143"/>
        </c:manualLayout>
      </c:layout>
      <c:barChart>
        <c:barDir val="bar"/>
        <c:grouping val="clustered"/>
        <c:varyColors val="0"/>
        <c:ser>
          <c:idx val="0"/>
          <c:order val="0"/>
          <c:tx>
            <c:strRef>
              <c:f>Workings!$C$3</c:f>
              <c:strCache>
                <c:ptCount val="1"/>
                <c:pt idx="0">
                  <c:v>Actual </c:v>
                </c:pt>
              </c:strCache>
            </c:strRef>
          </c:tx>
          <c:spPr>
            <a:solidFill>
              <a:schemeClr val="accent5">
                <a:tint val="77000"/>
              </a:schemeClr>
            </a:solidFill>
            <a:ln>
              <a:noFill/>
            </a:ln>
            <a:effectLst/>
          </c:spPr>
          <c:invertIfNegative val="0"/>
          <c:dPt>
            <c:idx val="0"/>
            <c:invertIfNegative val="0"/>
            <c:bubble3D val="0"/>
            <c:spPr>
              <a:solidFill>
                <a:schemeClr val="accent5">
                  <a:tint val="77000"/>
                </a:schemeClr>
              </a:solidFill>
              <a:ln>
                <a:noFill/>
              </a:ln>
              <a:effectLst/>
            </c:spPr>
            <c:extLst>
              <c:ext xmlns:c16="http://schemas.microsoft.com/office/drawing/2014/chart" uri="{C3380CC4-5D6E-409C-BE32-E72D297353CC}">
                <c16:uniqueId val="{00000000-3E89-438F-9816-332D1E0E14DC}"/>
              </c:ext>
            </c:extLst>
          </c:dPt>
          <c:dLbls>
            <c:dLbl>
              <c:idx val="0"/>
              <c:tx>
                <c:rich>
                  <a:bodyPr/>
                  <a:lstStyle/>
                  <a:p>
                    <a:fld id="{8E781BCD-9273-384D-97BF-9CCDED97F339}" type="CELLRANGE">
                      <a:rPr lang="en-US"/>
                      <a:pPr/>
                      <a:t>[ДИАПАЗОН ЯЧЕЕК]</a:t>
                    </a:fld>
                    <a:r>
                      <a:rPr lang="en-US" baseline="0"/>
                      <a:t>
</a:t>
                    </a:r>
                    <a:fld id="{A8FC06E7-E743-5F47-B7EE-66B8E2AAA0C5}" type="SERIESNAME">
                      <a:rPr lang="en-US" baseline="0"/>
                      <a:pPr/>
                      <a:t>[ИМЯ РЯДА]</a:t>
                    </a:fld>
                    <a:endParaRPr lang="en-US" baseline="0"/>
                  </a:p>
                </c:rich>
              </c:tx>
              <c:dLblPos val="outEnd"/>
              <c:showLegendKey val="0"/>
              <c:showVal val="0"/>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15:dlblFieldTable/>
                  <c15:showDataLabelsRange val="1"/>
                </c:ext>
                <c:ext xmlns:c16="http://schemas.microsoft.com/office/drawing/2014/chart" uri="{C3380CC4-5D6E-409C-BE32-E72D297353CC}">
                  <c16:uniqueId val="{00000000-3E89-438F-9816-332D1E0E14DC}"/>
                </c:ext>
              </c:extLst>
            </c:dLbl>
            <c:numFmt formatCode="0.0\ \ &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inBase"/>
            <c:showLegendKey val="0"/>
            <c:showVal val="0"/>
            <c:showCatName val="0"/>
            <c:showSerName val="1"/>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Workings!$C$3</c:f>
              <c:strCache>
                <c:ptCount val="1"/>
                <c:pt idx="0">
                  <c:v>Итог</c:v>
                </c:pt>
              </c:strCache>
            </c:strRef>
          </c:cat>
          <c:val>
            <c:numRef>
              <c:f>Workings!$C$3</c:f>
              <c:numCache>
                <c:formatCode>0.0\ \ "M"</c:formatCode>
                <c:ptCount val="1"/>
                <c:pt idx="0">
                  <c:v>8340291</c:v>
                </c:pt>
              </c:numCache>
            </c:numRef>
          </c:val>
          <c:extLst>
            <c:ext xmlns:c15="http://schemas.microsoft.com/office/drawing/2012/chart" uri="{02D57815-91ED-43cb-92C2-25804820EDAC}">
              <c15:datalabelsRange>
                <c15:f>Workings!$B$3</c15:f>
                <c15:dlblRangeCache>
                  <c:ptCount val="1"/>
                  <c:pt idx="0">
                    <c:v>8,3M</c:v>
                  </c:pt>
                </c15:dlblRangeCache>
              </c15:datalabelsRange>
            </c:ext>
            <c:ext xmlns:c16="http://schemas.microsoft.com/office/drawing/2014/chart" uri="{C3380CC4-5D6E-409C-BE32-E72D297353CC}">
              <c16:uniqueId val="{00000001-3E89-438F-9816-332D1E0E14DC}"/>
            </c:ext>
          </c:extLst>
        </c:ser>
        <c:ser>
          <c:idx val="1"/>
          <c:order val="1"/>
          <c:tx>
            <c:strRef>
              <c:f>Workings!$C$3</c:f>
              <c:strCache>
                <c:ptCount val="1"/>
                <c:pt idx="0">
                  <c:v>Budget </c:v>
                </c:pt>
              </c:strCache>
            </c:strRef>
          </c:tx>
          <c:spPr>
            <a:solidFill>
              <a:schemeClr val="accent5">
                <a:shade val="76000"/>
              </a:schemeClr>
            </a:solidFill>
            <a:ln>
              <a:noFill/>
            </a:ln>
            <a:effectLst/>
          </c:spPr>
          <c:invertIfNegative val="0"/>
          <c:dPt>
            <c:idx val="0"/>
            <c:invertIfNegative val="0"/>
            <c:bubble3D val="0"/>
            <c:spPr>
              <a:solidFill>
                <a:schemeClr val="accent5">
                  <a:shade val="76000"/>
                </a:schemeClr>
              </a:solidFill>
              <a:ln>
                <a:noFill/>
              </a:ln>
              <a:effectLst/>
            </c:spPr>
            <c:extLst>
              <c:ext xmlns:c16="http://schemas.microsoft.com/office/drawing/2014/chart" uri="{C3380CC4-5D6E-409C-BE32-E72D297353CC}">
                <c16:uniqueId val="{00000002-3E89-438F-9816-332D1E0E14DC}"/>
              </c:ext>
            </c:extLst>
          </c:dPt>
          <c:dLbls>
            <c:dLbl>
              <c:idx val="0"/>
              <c:layout>
                <c:manualLayout>
                  <c:x val="-5.1387044883120389E-2"/>
                  <c:y val="4.9464970724281004E-7"/>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BB1FD05C-0680-1D44-80F1-93FCA05C0C40}" type="CELLRANGE">
                      <a:rPr lang="en-US"/>
                      <a:pPr>
                        <a:defRPr/>
                      </a:pPr>
                      <a:t>[ДИАПАЗОН ЯЧЕЕК]</a:t>
                    </a:fld>
                    <a:r>
                      <a:rPr lang="en-US" baseline="0"/>
                      <a:t>
</a:t>
                    </a:r>
                    <a:fld id="{FE4F0EBB-D68B-A84A-81AA-785CB9D301C9}" type="SERIESNAME">
                      <a:rPr lang="en-US" baseline="0"/>
                      <a:pPr>
                        <a:defRPr/>
                      </a:pPr>
                      <a:t>[ИМЯ РЯДА]</a:t>
                    </a:fld>
                    <a:endParaRPr lang="en-US" baseline="0"/>
                  </a:p>
                </c:rich>
              </c:tx>
              <c:numFmt formatCode="0.0\ \ &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0"/>
              <c:showCatName val="0"/>
              <c:showSerName val="1"/>
              <c:showPercent val="0"/>
              <c:showBubbleSize val="0"/>
              <c:separator>
</c:separator>
              <c:extLst>
                <c:ext xmlns:c15="http://schemas.microsoft.com/office/drawing/2012/chart" uri="{CE6537A1-D6FC-4f65-9D91-7224C49458BB}">
                  <c15:layout>
                    <c:manualLayout>
                      <c:w val="0.42756143994461754"/>
                      <c:h val="0.28311102362204721"/>
                    </c:manualLayout>
                  </c15:layout>
                  <c15:dlblFieldTable/>
                  <c15:showDataLabelsRange val="1"/>
                </c:ext>
                <c:ext xmlns:c16="http://schemas.microsoft.com/office/drawing/2014/chart" uri="{C3380CC4-5D6E-409C-BE32-E72D297353CC}">
                  <c16:uniqueId val="{00000002-3E89-438F-9816-332D1E0E14DC}"/>
                </c:ext>
              </c:extLst>
            </c:dLbl>
            <c:numFmt formatCode="0.0\ \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inBase"/>
            <c:showLegendKey val="0"/>
            <c:showVal val="0"/>
            <c:showCatName val="0"/>
            <c:showSerName val="1"/>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Workings!$C$3</c:f>
              <c:strCache>
                <c:ptCount val="1"/>
                <c:pt idx="0">
                  <c:v>Итог</c:v>
                </c:pt>
              </c:strCache>
            </c:strRef>
          </c:cat>
          <c:val>
            <c:numRef>
              <c:f>Workings!$C$3</c:f>
              <c:numCache>
                <c:formatCode>#\ ##0.0\ \ "M"</c:formatCode>
                <c:ptCount val="1"/>
                <c:pt idx="0">
                  <c:v>19695000</c:v>
                </c:pt>
              </c:numCache>
            </c:numRef>
          </c:val>
          <c:extLst>
            <c:ext xmlns:c15="http://schemas.microsoft.com/office/drawing/2012/chart" uri="{02D57815-91ED-43cb-92C2-25804820EDAC}">
              <c15:datalabelsRange>
                <c15:f>Workings!$C$3</c15:f>
                <c15:dlblRangeCache>
                  <c:ptCount val="1"/>
                  <c:pt idx="0">
                    <c:v>19,7M</c:v>
                  </c:pt>
                </c15:dlblRangeCache>
              </c15:datalabelsRange>
            </c:ext>
            <c:ext xmlns:c16="http://schemas.microsoft.com/office/drawing/2014/chart" uri="{C3380CC4-5D6E-409C-BE32-E72D297353CC}">
              <c16:uniqueId val="{00000003-3E89-438F-9816-332D1E0E14DC}"/>
            </c:ext>
          </c:extLst>
        </c:ser>
        <c:dLbls>
          <c:dLblPos val="inEnd"/>
          <c:showLegendKey val="0"/>
          <c:showVal val="1"/>
          <c:showCatName val="0"/>
          <c:showSerName val="0"/>
          <c:showPercent val="0"/>
          <c:showBubbleSize val="0"/>
        </c:dLbls>
        <c:gapWidth val="50"/>
        <c:overlap val="-30"/>
        <c:axId val="1464775599"/>
        <c:axId val="1415323359"/>
      </c:barChart>
      <c:catAx>
        <c:axId val="1464775599"/>
        <c:scaling>
          <c:orientation val="minMax"/>
        </c:scaling>
        <c:delete val="1"/>
        <c:axPos val="l"/>
        <c:numFmt formatCode="General" sourceLinked="1"/>
        <c:majorTickMark val="out"/>
        <c:minorTickMark val="none"/>
        <c:tickLblPos val="nextTo"/>
        <c:crossAx val="1415323359"/>
        <c:crosses val="autoZero"/>
        <c:auto val="1"/>
        <c:lblAlgn val="ctr"/>
        <c:lblOffset val="100"/>
        <c:noMultiLvlLbl val="0"/>
      </c:catAx>
      <c:valAx>
        <c:axId val="1415323359"/>
        <c:scaling>
          <c:orientation val="minMax"/>
        </c:scaling>
        <c:delete val="1"/>
        <c:axPos val="b"/>
        <c:numFmt formatCode="0.0\ \ &quot;M&quot;" sourceLinked="1"/>
        <c:majorTickMark val="out"/>
        <c:minorTickMark val="none"/>
        <c:tickLblPos val="nextTo"/>
        <c:crossAx val="146477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solidFill>
                  <a:schemeClr val="bg1"/>
                </a:solidFill>
                <a:latin typeface="Segoe UI" panose="020B0502040204020203" pitchFamily="34" charset="0"/>
                <a:cs typeface="Segoe UI" panose="020B0502040204020203" pitchFamily="34" charset="0"/>
              </a:rPr>
              <a:t>OVERALL TASK PROGRESS</a:t>
            </a:r>
          </a:p>
        </c:rich>
      </c:tx>
      <c:layout>
        <c:manualLayout>
          <c:xMode val="edge"/>
          <c:yMode val="edge"/>
          <c:x val="1.7230972084835771E-2"/>
          <c:y val="9.28540473963916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barChart>
        <c:barDir val="bar"/>
        <c:grouping val="stacked"/>
        <c:varyColors val="0"/>
        <c:ser>
          <c:idx val="0"/>
          <c:order val="0"/>
          <c:tx>
            <c:strRef>
              <c:f>Workings!$E$2</c:f>
              <c:strCache>
                <c:ptCount val="1"/>
                <c:pt idx="0">
                  <c:v>Not Started</c:v>
                </c:pt>
              </c:strCache>
            </c:strRef>
          </c:tx>
          <c:spPr>
            <a:solidFill>
              <a:schemeClr val="accent5">
                <a:tint val="65000"/>
              </a:schemeClr>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ru-RU"/>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Workings!$F$2</c:f>
              <c:numCache>
                <c:formatCode>General</c:formatCode>
                <c:ptCount val="1"/>
                <c:pt idx="0">
                  <c:v>4</c:v>
                </c:pt>
              </c:numCache>
            </c:numRef>
          </c:val>
          <c:extLst>
            <c:ext xmlns:c16="http://schemas.microsoft.com/office/drawing/2014/chart" uri="{C3380CC4-5D6E-409C-BE32-E72D297353CC}">
              <c16:uniqueId val="{00000000-B9CD-43E0-8125-26C857049AA3}"/>
            </c:ext>
          </c:extLst>
        </c:ser>
        <c:ser>
          <c:idx val="1"/>
          <c:order val="1"/>
          <c:tx>
            <c:strRef>
              <c:f>Workings!$E$3</c:f>
              <c:strCache>
                <c:ptCount val="1"/>
                <c:pt idx="0">
                  <c:v>In Progress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ru-RU"/>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Workings!$F$3</c:f>
              <c:numCache>
                <c:formatCode>General</c:formatCode>
                <c:ptCount val="1"/>
                <c:pt idx="0">
                  <c:v>33</c:v>
                </c:pt>
              </c:numCache>
            </c:numRef>
          </c:val>
          <c:extLst>
            <c:ext xmlns:c16="http://schemas.microsoft.com/office/drawing/2014/chart" uri="{C3380CC4-5D6E-409C-BE32-E72D297353CC}">
              <c16:uniqueId val="{00000001-B9CD-43E0-8125-26C857049AA3}"/>
            </c:ext>
          </c:extLst>
        </c:ser>
        <c:ser>
          <c:idx val="2"/>
          <c:order val="2"/>
          <c:tx>
            <c:strRef>
              <c:f>Workings!$E$4</c:f>
              <c:strCache>
                <c:ptCount val="1"/>
                <c:pt idx="0">
                  <c:v>Completed</c:v>
                </c:pt>
              </c:strCache>
            </c:strRef>
          </c:tx>
          <c:spPr>
            <a:solidFill>
              <a:schemeClr val="accent5">
                <a:shade val="65000"/>
              </a:schemeClr>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ru-RU"/>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Workings!$F$4</c:f>
              <c:numCache>
                <c:formatCode>General</c:formatCode>
                <c:ptCount val="1"/>
                <c:pt idx="0">
                  <c:v>3</c:v>
                </c:pt>
              </c:numCache>
            </c:numRef>
          </c:val>
          <c:extLst>
            <c:ext xmlns:c16="http://schemas.microsoft.com/office/drawing/2014/chart" uri="{C3380CC4-5D6E-409C-BE32-E72D297353CC}">
              <c16:uniqueId val="{00000002-B9CD-43E0-8125-26C857049AA3}"/>
            </c:ext>
          </c:extLst>
        </c:ser>
        <c:dLbls>
          <c:dLblPos val="ctr"/>
          <c:showLegendKey val="0"/>
          <c:showVal val="1"/>
          <c:showCatName val="0"/>
          <c:showSerName val="0"/>
          <c:showPercent val="0"/>
          <c:showBubbleSize val="0"/>
        </c:dLbls>
        <c:gapWidth val="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6362256459184888"/>
          <c:w val="0.73805683450224535"/>
          <c:h val="0.22613235528421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ru-R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manualLayout>
          <c:layoutTarget val="inner"/>
          <c:xMode val="edge"/>
          <c:yMode val="edge"/>
          <c:x val="0.25531590909251872"/>
          <c:y val="0.38497187851518555"/>
          <c:w val="0.50735689380788573"/>
          <c:h val="0.5372013498312711"/>
        </c:manualLayout>
      </c:layout>
      <c:doughnutChart>
        <c:varyColors val="1"/>
        <c:ser>
          <c:idx val="0"/>
          <c:order val="0"/>
          <c:dPt>
            <c:idx val="0"/>
            <c:bubble3D val="0"/>
            <c:spPr>
              <a:solidFill>
                <a:schemeClr val="accent5">
                  <a:tint val="77000"/>
                </a:schemeClr>
              </a:solidFill>
              <a:ln>
                <a:noFill/>
              </a:ln>
              <a:effectLst/>
            </c:spPr>
            <c:extLst>
              <c:ext xmlns:c16="http://schemas.microsoft.com/office/drawing/2014/chart" uri="{C3380CC4-5D6E-409C-BE32-E72D297353CC}">
                <c16:uniqueId val="{00000001-E6BB-4A60-8AE5-B5D8FD709D8D}"/>
              </c:ext>
            </c:extLst>
          </c:dPt>
          <c:dPt>
            <c:idx val="1"/>
            <c:bubble3D val="0"/>
            <c:spPr>
              <a:solidFill>
                <a:schemeClr val="accent5">
                  <a:shade val="76000"/>
                </a:schemeClr>
              </a:solidFill>
              <a:ln>
                <a:noFill/>
              </a:ln>
              <a:effectLst/>
            </c:spPr>
            <c:extLst>
              <c:ext xmlns:c16="http://schemas.microsoft.com/office/drawing/2014/chart" uri="{C3380CC4-5D6E-409C-BE32-E72D297353CC}">
                <c16:uniqueId val="{00000003-E6BB-4A60-8AE5-B5D8FD709D8D}"/>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E6BB-4A60-8AE5-B5D8FD709D8D}"/>
            </c:ext>
          </c:extLst>
        </c:ser>
        <c:dLbls>
          <c:showLegendKey val="0"/>
          <c:showVal val="0"/>
          <c:showCatName val="0"/>
          <c:showSerName val="0"/>
          <c:showPercent val="0"/>
          <c:showBubbleSize val="0"/>
          <c:showLeaderLines val="0"/>
        </c:dLbls>
        <c:firstSliceAng val="0"/>
        <c:holeSize val="58"/>
      </c:doughnutChart>
      <c:spPr>
        <a:noFill/>
        <a:ln>
          <a:noFill/>
        </a:ln>
        <a:effectLst/>
      </c:spPr>
    </c:plotArea>
    <c:legend>
      <c:legendPos val="t"/>
      <c:layout>
        <c:manualLayout>
          <c:xMode val="edge"/>
          <c:yMode val="edge"/>
          <c:x val="1.9206184374227778E-2"/>
          <c:y val="1.9047619047619049E-2"/>
          <c:w val="0.92560781731413377"/>
          <c:h val="0.3071451068616423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prstDash val="solid"/>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2" fmlaLink="Workings!$P$2" horiz="1" max="30" page="7"/>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161924</xdr:colOff>
      <xdr:row>1</xdr:row>
      <xdr:rowOff>95250</xdr:rowOff>
    </xdr:from>
    <xdr:to>
      <xdr:col>9</xdr:col>
      <xdr:colOff>550875</xdr:colOff>
      <xdr:row>3</xdr:row>
      <xdr:rowOff>190800</xdr:rowOff>
    </xdr:to>
    <mc:AlternateContent xmlns:mc="http://schemas.openxmlformats.org/markup-compatibility/2006" xmlns:a14="http://schemas.microsoft.com/office/drawing/2010/main">
      <mc:Choice Requires="a14">
        <xdr:graphicFrame macro="">
          <xdr:nvGraphicFramePr>
            <xdr:cNvPr id="8" name="Manager">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629024" y="523875"/>
              <a:ext cx="3456001"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xdr:row>
      <xdr:rowOff>95250</xdr:rowOff>
    </xdr:from>
    <xdr:to>
      <xdr:col>5</xdr:col>
      <xdr:colOff>114966</xdr:colOff>
      <xdr:row>3</xdr:row>
      <xdr:rowOff>190800</xdr:rowOff>
    </xdr:to>
    <mc:AlternateContent xmlns:mc="http://schemas.openxmlformats.org/markup-compatibility/2006" xmlns:a14="http://schemas.microsoft.com/office/drawing/2010/main">
      <mc:Choice Requires="a14">
        <xdr:graphicFrame macro="">
          <xdr:nvGraphicFramePr>
            <xdr:cNvPr id="3" name="Project">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33350" y="523875"/>
              <a:ext cx="3448716"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17</xdr:col>
      <xdr:colOff>281268</xdr:colOff>
      <xdr:row>0</xdr:row>
      <xdr:rowOff>0</xdr:rowOff>
    </xdr:from>
    <xdr:to>
      <xdr:col>20</xdr:col>
      <xdr:colOff>395568</xdr:colOff>
      <xdr:row>4</xdr:row>
      <xdr:rowOff>38100</xdr:rowOff>
    </xdr:to>
    <xdr:graphicFrame macro="">
      <xdr:nvGraphicFramePr>
        <xdr:cNvPr id="14" name="Chart 10">
          <a:extLst>
            <a:ext uri="{FF2B5EF4-FFF2-40B4-BE49-F238E27FC236}">
              <a16:creationId xmlns:a16="http://schemas.microsoft.com/office/drawing/2014/main" id="{00000000-0008-0000-00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409573</xdr:colOff>
      <xdr:row>0</xdr:row>
      <xdr:rowOff>0</xdr:rowOff>
    </xdr:from>
    <xdr:to>
      <xdr:col>24</xdr:col>
      <xdr:colOff>190500</xdr:colOff>
      <xdr:row>4</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546100</xdr:colOff>
          <xdr:row>0</xdr:row>
          <xdr:rowOff>101600</xdr:rowOff>
        </xdr:from>
        <xdr:to>
          <xdr:col>9</xdr:col>
          <xdr:colOff>647700</xdr:colOff>
          <xdr:row>0</xdr:row>
          <xdr:rowOff>330200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295836</xdr:colOff>
      <xdr:row>0</xdr:row>
      <xdr:rowOff>0</xdr:rowOff>
    </xdr:from>
    <xdr:to>
      <xdr:col>19</xdr:col>
      <xdr:colOff>276225</xdr:colOff>
      <xdr:row>3</xdr:row>
      <xdr:rowOff>246529</xdr:rowOff>
    </xdr:to>
    <xdr:graphicFrame macro="">
      <xdr:nvGraphicFramePr>
        <xdr:cNvPr id="19" name="Chart 18">
          <a:extLst>
            <a:ext uri="{FF2B5EF4-FFF2-40B4-BE49-F238E27FC236}">
              <a16:creationId xmlns:a16="http://schemas.microsoft.com/office/drawing/2014/main" id="{00000000-0008-0000-00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673474</xdr:colOff>
      <xdr:row>0</xdr:row>
      <xdr:rowOff>1</xdr:rowOff>
    </xdr:from>
    <xdr:to>
      <xdr:col>12</xdr:col>
      <xdr:colOff>425823</xdr:colOff>
      <xdr:row>4</xdr:row>
      <xdr:rowOff>22413</xdr:rowOff>
    </xdr:to>
    <xdr:graphicFrame macro="">
      <xdr:nvGraphicFramePr>
        <xdr:cNvPr id="20" name="Chart 19">
          <a:extLst>
            <a:ext uri="{FF2B5EF4-FFF2-40B4-BE49-F238E27FC236}">
              <a16:creationId xmlns:a16="http://schemas.microsoft.com/office/drawing/2014/main" id="{00000000-0008-0000-00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419100</xdr:colOff>
      <xdr:row>2</xdr:row>
      <xdr:rowOff>19050</xdr:rowOff>
    </xdr:from>
    <xdr:to>
      <xdr:col>11</xdr:col>
      <xdr:colOff>428625</xdr:colOff>
      <xdr:row>3</xdr:row>
      <xdr:rowOff>19050</xdr:rowOff>
    </xdr:to>
    <xdr:sp macro="" textlink="Workings!M3">
      <xdr:nvSpPr>
        <xdr:cNvPr id="11" name="TextBox 10">
          <a:extLst>
            <a:ext uri="{FF2B5EF4-FFF2-40B4-BE49-F238E27FC236}">
              <a16:creationId xmlns:a16="http://schemas.microsoft.com/office/drawing/2014/main" id="{00000000-0008-0000-0000-00000B000000}"/>
            </a:ext>
          </a:extLst>
        </xdr:cNvPr>
        <xdr:cNvSpPr txBox="1"/>
      </xdr:nvSpPr>
      <xdr:spPr>
        <a:xfrm>
          <a:off x="7667625" y="723900"/>
          <a:ext cx="4762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4513E5-C66C-4C25-B310-9E0EB8799828}" type="TxLink">
            <a:rPr lang="en-US" sz="1200" b="0" i="0" u="none" strike="noStrike">
              <a:solidFill>
                <a:srgbClr val="000000"/>
              </a:solidFill>
              <a:latin typeface="Calibri"/>
              <a:cs typeface="Calibri"/>
            </a:rPr>
            <a:pPr algn="ctr"/>
            <a:t>42%</a:t>
          </a:fld>
          <a:endParaRPr lang="en-AU" sz="12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0.2327</cdr:x>
      <cdr:y>7.12889E-7</cdr:y>
    </cdr:from>
    <cdr:to>
      <cdr:x>0.79874</cdr:x>
      <cdr:y>0.31235</cdr:y>
    </cdr:to>
    <cdr:sp macro="" textlink="">
      <cdr:nvSpPr>
        <cdr:cNvPr id="2" name="Rectangle 1">
          <a:extLst xmlns:a="http://schemas.openxmlformats.org/drawingml/2006/main">
            <a:ext uri="{FF2B5EF4-FFF2-40B4-BE49-F238E27FC236}">
              <a16:creationId xmlns:a16="http://schemas.microsoft.com/office/drawing/2014/main" id="{0236C271-2FD1-4FE5-9685-D512BBDF9E6D}"/>
            </a:ext>
          </a:extLst>
        </cdr:cNvPr>
        <cdr:cNvSpPr/>
      </cdr:nvSpPr>
      <cdr:spPr>
        <a:xfrm xmlns:a="http://schemas.openxmlformats.org/drawingml/2006/main">
          <a:off x="352419" y="1"/>
          <a:ext cx="857253" cy="43815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AU" sz="1000">
              <a:solidFill>
                <a:schemeClr val="bg1"/>
              </a:solidFill>
              <a:latin typeface="Segoe UI" panose="020B0502040204020203" pitchFamily="34" charset="0"/>
              <a:cs typeface="Segoe UI" panose="020B0502040204020203" pitchFamily="34" charset="0"/>
            </a:rPr>
            <a:t>BUDGET</a:t>
          </a:r>
          <a:r>
            <a:rPr lang="en-AU" sz="1000" baseline="0">
              <a:solidFill>
                <a:schemeClr val="bg1"/>
              </a:solidFill>
              <a:latin typeface="Segoe UI" panose="020B0502040204020203" pitchFamily="34" charset="0"/>
              <a:cs typeface="Segoe UI" panose="020B0502040204020203" pitchFamily="34" charset="0"/>
            </a:rPr>
            <a:t> SPENT</a:t>
          </a:r>
          <a:endParaRPr lang="en-AU" sz="1000">
            <a:solidFill>
              <a:schemeClr val="bg1"/>
            </a:solidFill>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0.33543</cdr:x>
      <cdr:y>0.53369</cdr:y>
    </cdr:from>
    <cdr:to>
      <cdr:x>0.71464</cdr:x>
      <cdr:y>0.77507</cdr:y>
    </cdr:to>
    <cdr:sp macro="" textlink="Workings!$B$4">
      <cdr:nvSpPr>
        <cdr:cNvPr id="4" name="TextBox 1">
          <a:extLst xmlns:a="http://schemas.openxmlformats.org/drawingml/2006/main">
            <a:ext uri="{FF2B5EF4-FFF2-40B4-BE49-F238E27FC236}">
              <a16:creationId xmlns:a16="http://schemas.microsoft.com/office/drawing/2014/main" id="{978FF532-749A-4D49-80B0-B1F7584EF411}"/>
            </a:ext>
          </a:extLst>
        </cdr:cNvPr>
        <cdr:cNvSpPr txBox="1"/>
      </cdr:nvSpPr>
      <cdr:spPr>
        <a:xfrm xmlns:a="http://schemas.openxmlformats.org/drawingml/2006/main">
          <a:off x="508000" y="748631"/>
          <a:ext cx="574304" cy="338594"/>
        </a:xfrm>
        <a:prstGeom xmlns:a="http://schemas.openxmlformats.org/drawingml/2006/main" prst="rect">
          <a:avLst/>
        </a:prstGeom>
        <a:ln xmlns:a="http://schemas.openxmlformats.org/drawingml/2006/main">
          <a:noFill/>
        </a:l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6529388-5AB0-43D8-878F-2361F924F183}" type="TxLink">
            <a:rPr lang="en-US" sz="1200" b="0" i="0" u="none" strike="noStrike">
              <a:solidFill>
                <a:srgbClr val="000000"/>
              </a:solidFill>
              <a:latin typeface="Calibri"/>
              <a:cs typeface="Calibri"/>
            </a:rPr>
            <a:pPr algn="ctr"/>
            <a:t>42%</a:t>
          </a:fld>
          <a:endParaRPr lang="en-AU" sz="14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55.784662731479" missingItemsLimit="0" createdVersion="6" refreshedVersion="8" minRefreshableVersion="3" recordCount="40" xr:uid="{7F044F22-30D6-49F4-936A-AD04EA158BFF}">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55B9DB-4CE8-497A-978F-D31E4BA07222}" name="Gantt" cacheId="26" applyNumberFormats="0" applyBorderFormats="0" applyFontFormats="0" applyPatternFormats="0" applyAlignmentFormats="0" applyWidthHeightFormats="1" dataCaption="Values" grandTotalCaption="Total" updatedVersion="8" minRefreshableVersion="3" showDrill="0" itemPrintTitles="1" createdVersion="6" indent="0" compact="0" compactData="0" multipleFieldFilters="0" chartFormat="1">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1"/>
        <item x="2"/>
        <item x="3"/>
        <item x="4"/>
        <item x="5"/>
        <item x="6"/>
        <item x="7"/>
        <item x="8"/>
        <item x="9"/>
      </items>
    </pivotField>
    <pivotField axis="axisRow" compact="0" outline="0" showAll="0" defaultSubtotal="0">
      <items count="5">
        <item x="4"/>
        <item x="1"/>
        <item x="0"/>
        <item x="3"/>
        <item x="2"/>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4"/>
        <item x="0"/>
        <item x="8"/>
        <item x="5"/>
        <item x="6"/>
        <item x="11"/>
        <item x="3"/>
        <item x="9"/>
        <item x="7"/>
        <item x="13"/>
        <item x="14"/>
        <item x="1"/>
        <item x="2"/>
        <item x="10"/>
        <item x="12"/>
      </items>
    </pivotField>
    <pivotField name="Days comp." axis="axisRow" compact="0" numFmtId="3" outline="0" showAll="0" defaultSubtotal="0">
      <items count="8">
        <item x="4"/>
        <item x="3"/>
        <item x="0"/>
        <item x="1"/>
        <item x="2"/>
        <item x="6"/>
        <item x="7"/>
        <item x="5"/>
      </items>
    </pivotField>
    <pivotField axis="axisRow" compact="0" numFmtId="9" outline="0" showAll="0" defaultSubtotal="0">
      <items count="19">
        <item x="4"/>
        <item x="14"/>
        <item x="3"/>
        <item x="18"/>
        <item x="7"/>
        <item x="0"/>
        <item x="1"/>
        <item x="2"/>
        <item x="5"/>
        <item x="6"/>
        <item x="8"/>
        <item x="9"/>
        <item x="10"/>
        <item x="11"/>
        <item x="12"/>
        <item x="13"/>
        <item x="15"/>
        <item x="16"/>
        <item x="1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4"/>
      <x v="9"/>
      <x v="10"/>
      <x v="5"/>
      <x v="3"/>
      <x v="18"/>
    </i>
    <i r="1">
      <x v="1"/>
      <x v="3"/>
      <x v="10"/>
      <x v="14"/>
      <x v="6"/>
      <x v="4"/>
      <x v="10"/>
    </i>
    <i r="1">
      <x v="2"/>
      <x/>
      <x v="3"/>
      <x v="2"/>
      <x v="2"/>
      <x v="3"/>
      <x v="3"/>
    </i>
    <i r="1">
      <x v="3"/>
      <x v="2"/>
      <x v="2"/>
      <x v="1"/>
      <x/>
      <x v="3"/>
      <x v="4"/>
    </i>
    <i r="1">
      <x v="4"/>
      <x v="1"/>
      <x v="4"/>
      <x v="12"/>
      <x v="4"/>
      <x v="3"/>
      <x v="8"/>
    </i>
    <i r="1">
      <x v="5"/>
      <x v="4"/>
      <x v="5"/>
      <x v="7"/>
      <x v="7"/>
      <x v="2"/>
      <x v="1"/>
    </i>
    <i r="1">
      <x v="6"/>
      <x v="3"/>
      <x v="5"/>
      <x v="7"/>
      <x v="7"/>
      <x v="3"/>
      <x v="17"/>
    </i>
    <i r="1">
      <x v="7"/>
      <x/>
      <x v="5"/>
      <x v="2"/>
      <x/>
      <x/>
      <x/>
    </i>
    <i>
      <x v="1"/>
      <x/>
      <x v="2"/>
      <x v="10"/>
      <x v="14"/>
      <x v="6"/>
      <x v="6"/>
      <x v="15"/>
    </i>
    <i r="1">
      <x v="1"/>
      <x v="1"/>
      <x v="10"/>
      <x v="9"/>
      <x v="7"/>
      <x v="2"/>
      <x v="1"/>
    </i>
    <i r="1">
      <x v="2"/>
      <x v="4"/>
      <x/>
      <x/>
      <x v="1"/>
      <x/>
      <x/>
    </i>
    <i r="1">
      <x v="3"/>
      <x v="3"/>
      <x v="2"/>
      <x v="4"/>
      <x v="5"/>
      <x v="5"/>
      <x v="16"/>
    </i>
    <i r="1">
      <x v="4"/>
      <x/>
      <x v="5"/>
      <x v="7"/>
      <x v="7"/>
      <x v="3"/>
      <x v="17"/>
    </i>
    <i r="1">
      <x v="5"/>
      <x v="2"/>
      <x v="6"/>
      <x v="5"/>
      <x v="3"/>
      <x v="3"/>
      <x v="6"/>
    </i>
    <i r="1">
      <x v="6"/>
      <x v="1"/>
      <x v="6"/>
      <x v="4"/>
      <x v="1"/>
      <x v="2"/>
      <x v="6"/>
    </i>
    <i>
      <x v="2"/>
      <x/>
      <x v="2"/>
      <x/>
      <x v="1"/>
      <x v="2"/>
      <x v="2"/>
      <x v="5"/>
    </i>
    <i r="1">
      <x v="1"/>
      <x v="1"/>
      <x/>
      <x v="11"/>
      <x v="3"/>
      <x v="3"/>
      <x v="6"/>
    </i>
    <i r="1">
      <x v="2"/>
      <x v="4"/>
      <x v="1"/>
      <x v="12"/>
      <x v="7"/>
      <x v="4"/>
      <x v="5"/>
    </i>
    <i r="1">
      <x v="3"/>
      <x v="3"/>
      <x v="4"/>
      <x v="6"/>
      <x v="6"/>
      <x v="3"/>
      <x v="7"/>
    </i>
    <i r="1">
      <x v="4"/>
      <x/>
      <x/>
      <x/>
      <x v="1"/>
      <x v="1"/>
      <x v="2"/>
    </i>
    <i r="1">
      <x v="5"/>
      <x v="2"/>
      <x v="3"/>
      <x v="3"/>
      <x v="3"/>
      <x/>
      <x/>
    </i>
    <i r="1">
      <x v="6"/>
      <x v="1"/>
      <x v="3"/>
      <x v="4"/>
      <x v="4"/>
      <x v="3"/>
      <x v="8"/>
    </i>
    <i r="1">
      <x v="7"/>
      <x v="4"/>
      <x v="5"/>
      <x v="4"/>
      <x v="2"/>
      <x v="2"/>
      <x v="5"/>
    </i>
    <i r="1">
      <x v="8"/>
      <x v="3"/>
      <x v="5"/>
      <x v="8"/>
      <x v="6"/>
      <x v="1"/>
      <x v="9"/>
    </i>
    <i r="1">
      <x v="9"/>
      <x/>
      <x v="5"/>
      <x v="12"/>
      <x v="3"/>
      <x v="3"/>
      <x v="6"/>
    </i>
    <i>
      <x v="3"/>
      <x/>
      <x v="2"/>
      <x v="1"/>
      <x v="2"/>
      <x v="4"/>
      <x v="7"/>
      <x v="4"/>
    </i>
    <i r="1">
      <x v="1"/>
      <x v="1"/>
      <x/>
      <x v="3"/>
      <x v="6"/>
      <x v="4"/>
      <x v="10"/>
    </i>
    <i r="1">
      <x v="2"/>
      <x v="4"/>
      <x v="1"/>
      <x v="3"/>
      <x v="5"/>
      <x/>
      <x/>
    </i>
    <i r="1">
      <x v="3"/>
      <x v="3"/>
      <x v="3"/>
      <x v="4"/>
      <x v="4"/>
      <x v="3"/>
      <x v="8"/>
    </i>
    <i r="1">
      <x v="4"/>
      <x/>
      <x v="4"/>
      <x v="2"/>
      <x v="1"/>
      <x v="1"/>
      <x v="2"/>
    </i>
    <i r="1">
      <x v="5"/>
      <x v="2"/>
      <x v="4"/>
      <x v="4"/>
      <x v="3"/>
      <x v="3"/>
      <x v="6"/>
    </i>
    <i r="1">
      <x v="6"/>
      <x v="1"/>
      <x v="5"/>
      <x v="12"/>
      <x v="3"/>
      <x v="5"/>
      <x v="11"/>
    </i>
    <i r="1">
      <x v="7"/>
      <x v="4"/>
      <x v="6"/>
      <x v="4"/>
      <x v="1"/>
      <x v="1"/>
      <x v="2"/>
    </i>
    <i r="1">
      <x v="8"/>
      <x v="3"/>
      <x v="8"/>
      <x v="7"/>
      <x v="4"/>
      <x v="3"/>
      <x v="8"/>
    </i>
    <i r="1">
      <x v="9"/>
      <x/>
      <x/>
      <x v="13"/>
      <x/>
      <x v="3"/>
      <x v="4"/>
    </i>
    <i>
      <x v="4"/>
      <x/>
      <x v="2"/>
      <x/>
      <x v="4"/>
      <x v="7"/>
      <x v="5"/>
      <x v="6"/>
    </i>
    <i r="1">
      <x v="1"/>
      <x v="1"/>
      <x v="4"/>
      <x v="3"/>
      <x v="2"/>
      <x v="4"/>
      <x v="12"/>
    </i>
    <i r="1">
      <x v="2"/>
      <x v="4"/>
      <x v="5"/>
      <x v="5"/>
      <x v="4"/>
      <x v="3"/>
      <x v="8"/>
    </i>
    <i r="1">
      <x v="3"/>
      <x v="3"/>
      <x v="7"/>
      <x v="8"/>
      <x v="4"/>
      <x v="2"/>
      <x v="13"/>
    </i>
    <i r="1">
      <x v="4"/>
      <x/>
      <x v="9"/>
      <x v="5"/>
      <x/>
      <x v="2"/>
      <x v="14"/>
    </i>
    <i t="grand">
      <x/>
    </i>
  </rowItems>
  <colFields count="1">
    <field x="-2"/>
  </colFields>
  <colItems count="2">
    <i>
      <x/>
    </i>
    <i i="1">
      <x v="1"/>
    </i>
  </colItems>
  <dataFields count="2">
    <dataField name="Budget " fld="8" baseField="0" baseItem="1" numFmtId="3"/>
    <dataField name="Actual " fld="9" baseField="0" baseItem="2" numFmtId="3"/>
  </dataFields>
  <formats count="50">
    <format dxfId="774">
      <pivotArea dataOnly="0" labelOnly="1" outline="0" fieldPosition="0">
        <references count="1">
          <reference field="4294967294" count="2">
            <x v="0"/>
            <x v="1"/>
          </reference>
        </references>
      </pivotArea>
    </format>
    <format dxfId="773">
      <pivotArea field="3" type="button" dataOnly="0" labelOnly="1" outline="0" axis="axisRow" fieldPosition="3"/>
    </format>
    <format dxfId="772">
      <pivotArea field="4" type="button" dataOnly="0" labelOnly="1" outline="0" axis="axisRow" fieldPosition="5"/>
    </format>
    <format dxfId="771">
      <pivotArea field="5" type="button" dataOnly="0" labelOnly="1" outline="0" axis="axisRow" fieldPosition="4"/>
    </format>
    <format dxfId="770">
      <pivotArea field="6" type="button" dataOnly="0" labelOnly="1" outline="0" axis="axisRow" fieldPosition="6"/>
    </format>
    <format dxfId="769">
      <pivotArea field="7" type="button" dataOnly="0" labelOnly="1" outline="0" axis="axisRow" fieldPosition="7"/>
    </format>
    <format dxfId="768">
      <pivotArea field="0" type="button" dataOnly="0" labelOnly="1" outline="0" axis="axisRow" fieldPosition="0"/>
    </format>
    <format dxfId="767">
      <pivotArea field="1" type="button" dataOnly="0" labelOnly="1" outline="0" axis="axisRow" fieldPosition="1"/>
    </format>
    <format dxfId="766">
      <pivotArea field="2" type="button" dataOnly="0" labelOnly="1" outline="0" axis="axisRow" fieldPosition="2"/>
    </format>
    <format dxfId="765">
      <pivotArea field="3" type="button" dataOnly="0" labelOnly="1" outline="0" axis="axisRow" fieldPosition="3"/>
    </format>
    <format dxfId="764">
      <pivotArea field="4" type="button" dataOnly="0" labelOnly="1" outline="0" axis="axisRow" fieldPosition="5"/>
    </format>
    <format dxfId="763">
      <pivotArea field="5" type="button" dataOnly="0" labelOnly="1" outline="0" axis="axisRow" fieldPosition="4"/>
    </format>
    <format dxfId="762">
      <pivotArea field="6" type="button" dataOnly="0" labelOnly="1" outline="0" axis="axisRow" fieldPosition="6"/>
    </format>
    <format dxfId="761">
      <pivotArea field="7" type="button" dataOnly="0" labelOnly="1" outline="0" axis="axisRow" fieldPosition="7"/>
    </format>
    <format dxfId="760">
      <pivotArea dataOnly="0" labelOnly="1" outline="0" fieldPosition="0">
        <references count="1">
          <reference field="4294967294" count="2">
            <x v="0"/>
            <x v="1"/>
          </reference>
        </references>
      </pivotArea>
    </format>
    <format dxfId="759">
      <pivotArea field="0" type="button" dataOnly="0" labelOnly="1" outline="0" axis="axisRow" fieldPosition="0"/>
    </format>
    <format dxfId="758">
      <pivotArea field="1" type="button" dataOnly="0" labelOnly="1" outline="0" axis="axisRow" fieldPosition="1"/>
    </format>
    <format dxfId="757">
      <pivotArea field="2" type="button" dataOnly="0" labelOnly="1" outline="0" axis="axisRow" fieldPosition="2"/>
    </format>
    <format dxfId="756">
      <pivotArea field="3" type="button" dataOnly="0" labelOnly="1" outline="0" axis="axisRow" fieldPosition="3"/>
    </format>
    <format dxfId="755">
      <pivotArea field="4" type="button" dataOnly="0" labelOnly="1" outline="0" axis="axisRow" fieldPosition="5"/>
    </format>
    <format dxfId="754">
      <pivotArea field="5" type="button" dataOnly="0" labelOnly="1" outline="0" axis="axisRow" fieldPosition="4"/>
    </format>
    <format dxfId="753">
      <pivotArea field="6" type="button" dataOnly="0" labelOnly="1" outline="0" axis="axisRow" fieldPosition="6"/>
    </format>
    <format dxfId="752">
      <pivotArea field="7" type="button" dataOnly="0" labelOnly="1" outline="0" axis="axisRow" fieldPosition="7"/>
    </format>
    <format dxfId="751">
      <pivotArea dataOnly="0" labelOnly="1" outline="0" fieldPosition="0">
        <references count="1">
          <reference field="4294967294" count="2">
            <x v="0"/>
            <x v="1"/>
          </reference>
        </references>
      </pivotArea>
    </format>
    <format dxfId="750">
      <pivotArea field="0" type="button" dataOnly="0" labelOnly="1" outline="0" axis="axisRow" fieldPosition="0"/>
    </format>
    <format dxfId="749">
      <pivotArea field="1" type="button" dataOnly="0" labelOnly="1" outline="0" axis="axisRow" fieldPosition="1"/>
    </format>
    <format dxfId="748">
      <pivotArea field="2" type="button" dataOnly="0" labelOnly="1" outline="0" axis="axisRow" fieldPosition="2"/>
    </format>
    <format dxfId="747">
      <pivotArea field="3" type="button" dataOnly="0" labelOnly="1" outline="0" axis="axisRow" fieldPosition="3"/>
    </format>
    <format dxfId="746">
      <pivotArea field="4" type="button" dataOnly="0" labelOnly="1" outline="0" axis="axisRow" fieldPosition="5"/>
    </format>
    <format dxfId="745">
      <pivotArea field="5" type="button" dataOnly="0" labelOnly="1" outline="0" axis="axisRow" fieldPosition="4"/>
    </format>
    <format dxfId="744">
      <pivotArea field="6" type="button" dataOnly="0" labelOnly="1" outline="0" axis="axisRow" fieldPosition="6"/>
    </format>
    <format dxfId="743">
      <pivotArea field="7" type="button" dataOnly="0" labelOnly="1" outline="0" axis="axisRow" fieldPosition="7"/>
    </format>
    <format dxfId="742">
      <pivotArea dataOnly="0" labelOnly="1" outline="0" fieldPosition="0">
        <references count="1">
          <reference field="4294967294" count="2">
            <x v="0"/>
            <x v="1"/>
          </reference>
        </references>
      </pivotArea>
    </format>
    <format dxfId="741">
      <pivotArea field="0" type="button" dataOnly="0" labelOnly="1" outline="0" axis="axisRow" fieldPosition="0"/>
    </format>
    <format dxfId="740">
      <pivotArea field="1" type="button" dataOnly="0" labelOnly="1" outline="0" axis="axisRow" fieldPosition="1"/>
    </format>
    <format dxfId="739">
      <pivotArea field="2" type="button" dataOnly="0" labelOnly="1" outline="0" axis="axisRow" fieldPosition="2"/>
    </format>
    <format dxfId="738">
      <pivotArea field="3" type="button" dataOnly="0" labelOnly="1" outline="0" axis="axisRow" fieldPosition="3"/>
    </format>
    <format dxfId="737">
      <pivotArea field="4" type="button" dataOnly="0" labelOnly="1" outline="0" axis="axisRow" fieldPosition="5"/>
    </format>
    <format dxfId="736">
      <pivotArea field="5" type="button" dataOnly="0" labelOnly="1" outline="0" axis="axisRow" fieldPosition="4"/>
    </format>
    <format dxfId="735">
      <pivotArea field="6" type="button" dataOnly="0" labelOnly="1" outline="0" axis="axisRow" fieldPosition="6"/>
    </format>
    <format dxfId="734">
      <pivotArea field="7" type="button" dataOnly="0" labelOnly="1" outline="0" axis="axisRow" fieldPosition="7"/>
    </format>
    <format dxfId="733">
      <pivotArea dataOnly="0" labelOnly="1" outline="0" fieldPosition="0">
        <references count="1">
          <reference field="4294967294" count="2">
            <x v="0"/>
            <x v="1"/>
          </reference>
        </references>
      </pivotArea>
    </format>
    <format dxfId="732">
      <pivotArea field="4" type="button" dataOnly="0" labelOnly="1" outline="0" axis="axisRow" fieldPosition="5"/>
    </format>
    <format dxfId="731">
      <pivotArea field="6" type="button" dataOnly="0" labelOnly="1" outline="0" axis="axisRow" fieldPosition="6"/>
    </format>
    <format dxfId="730">
      <pivotArea field="7" type="button" dataOnly="0" labelOnly="1" outline="0" axis="axisRow" fieldPosition="7"/>
    </format>
    <format dxfId="729">
      <pivotArea dataOnly="0" labelOnly="1" grandRow="1" outline="0" fieldPosition="0"/>
    </format>
    <format dxfId="728">
      <pivotArea dataOnly="0" labelOnly="1" outline="0" fieldPosition="0">
        <references count="8">
          <reference field="0" count="1" selected="0">
            <x v="1"/>
          </reference>
          <reference field="1" count="1" selected="0">
            <x v="3"/>
          </reference>
          <reference field="2" count="1" selected="0">
            <x v="3"/>
          </reference>
          <reference field="3" count="1" selected="0">
            <x v="2"/>
          </reference>
          <reference field="4" count="1" selected="0">
            <x v="5"/>
          </reference>
          <reference field="5" count="1" selected="0">
            <x v="2"/>
          </reference>
          <reference field="6" count="1" selected="0">
            <x v="5"/>
          </reference>
          <reference field="7" count="1">
            <x v="3"/>
          </reference>
        </references>
      </pivotArea>
    </format>
    <format dxfId="727">
      <pivotArea dataOnly="0" labelOnly="1" outline="0" fieldPosition="0">
        <references count="8">
          <reference field="0" count="1" selected="0">
            <x v="2"/>
          </reference>
          <reference field="1" count="1" selected="0">
            <x v="4"/>
          </reference>
          <reference field="2" count="1" selected="0">
            <x v="0"/>
          </reference>
          <reference field="3" count="1" selected="0">
            <x v="0"/>
          </reference>
          <reference field="4" count="1" selected="0">
            <x v="1"/>
          </reference>
          <reference field="5" count="1" selected="0">
            <x v="0"/>
          </reference>
          <reference field="6" count="1" selected="0">
            <x v="1"/>
          </reference>
          <reference field="7" count="1">
            <x v="2"/>
          </reference>
        </references>
      </pivotArea>
    </format>
    <format dxfId="726">
      <pivotArea dataOnly="0" labelOnly="1" outline="0" fieldPosition="0">
        <references count="1">
          <reference field="6" count="0"/>
        </references>
      </pivotArea>
    </format>
    <format dxfId="725">
      <pivotArea dataOnly="0" labelOnly="1" outline="0" fieldPosition="0">
        <references count="1">
          <reference field="4"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BCFFF3-195F-4C92-8A2E-C048CA24D4C9}" name="Days_Completed" cacheId="26" dataOnRows="1"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6">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DFB2C1-F4B8-49AF-A1F4-4361E5203E0E}" name="Budget_v_Actual" cacheId="26"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24">
  <location ref="B2:C3"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71"/>
    <dataField name="Budget " fld="8" baseField="0" baseItem="1" numFmtId="167"/>
  </dataFields>
  <chartFormats count="7">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67259FD2-1E7C-4EC4-8B26-4EAF663DF469}" sourceName="Project">
  <pivotTables>
    <pivotTable tabId="3" name="Gantt"/>
    <pivotTable tabId="4" name="Days_Completed"/>
    <pivotTable tabId="4" name="Budget_v_Actual"/>
  </pivotTables>
  <data>
    <tabular pivotCacheId="73977474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5541149-F8D2-44DB-8264-99EA277BA395}" sourceName="Manager">
  <pivotTables>
    <pivotTable tabId="3" name="Gantt"/>
    <pivotTable tabId="4" name="Budget_v_Actual"/>
    <pivotTable tabId="4" name="Days_Completed"/>
  </pivotTables>
  <data>
    <tabular pivotCacheId="73977474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CF1C5EB0-B233-40B5-9BA2-807F513929C5}" cache="Slicer_Project" caption="Project" columnCount="5" rowHeight="252000"/>
  <slicer name="Manager" xr10:uid="{569AF20E-71BB-43BA-9D6A-4142E89561C6}" cache="Slicer_Manager" caption="Manager" columnCount="5"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autoFilter ref="A1:J41"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724"/>
    <tableColumn id="5" xr3:uid="{A5BEB9B6-A13C-4735-8C93-943512962E1A}" name="Duration"/>
    <tableColumn id="9" xr3:uid="{9A8390CA-408A-41FE-A909-4D1F9E77E3F2}" name="End Date" dataDxfId="723">
      <calculatedColumnFormula>WORKDAY.INTL(Table1[[#This Row],[Start Date]]-1,Table1[[#This Row],[Duration]],1)</calculatedColumnFormula>
    </tableColumn>
    <tableColumn id="10" xr3:uid="{06B5F73C-C916-4EC2-88F2-098623EC6F35}" name="Days completed" dataDxfId="722"/>
    <tableColumn id="6" xr3:uid="{704AC253-E86F-4A7F-BD63-4569C494A728}" name="Progress" dataDxfId="721">
      <calculatedColumnFormula>Table1[[#This Row],[Days completed]]/Table1[[#This Row],[Duration]]</calculatedColumnFormula>
    </tableColumn>
    <tableColumn id="7" xr3:uid="{459C1C51-A35C-450A-B0F0-EA7E00C33AA1}" name="Budget" dataDxfId="720"/>
    <tableColumn id="8" xr3:uid="{CC94112E-5637-4797-9BDD-BFCC8197D1AB}" name="Actual" dataDxfId="719"/>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A622-392D-4C11-8CA1-FC8F5D8F121A}">
  <sheetPr codeName="Sheet1">
    <pageSetUpPr fitToPage="1"/>
  </sheetPr>
  <dimension ref="A1:BA85"/>
  <sheetViews>
    <sheetView showGridLines="0" tabSelected="1" zoomScale="120" zoomScaleNormal="120" workbookViewId="0">
      <pane ySplit="5" topLeftCell="A6" activePane="bottomLeft" state="frozen"/>
      <selection pane="bottomLeft" activeCell="AZ23" sqref="AZ23"/>
    </sheetView>
  </sheetViews>
  <sheetFormatPr baseColWidth="10" defaultColWidth="8.83203125" defaultRowHeight="15" x14ac:dyDescent="0.2"/>
  <cols>
    <col min="1" max="1" width="10" customWidth="1"/>
    <col min="2" max="2" width="7.6640625" bestFit="1" customWidth="1"/>
    <col min="3" max="3" width="10.6640625" customWidth="1"/>
    <col min="4" max="4" width="12.1640625" style="8" customWidth="1"/>
    <col min="5" max="5" width="11.5" style="7" bestFit="1" customWidth="1"/>
    <col min="6" max="6" width="11" style="8" bestFit="1" customWidth="1"/>
    <col min="7" max="7" width="13.33203125" style="7" bestFit="1" customWidth="1"/>
    <col min="8" max="8" width="10.83203125" style="20" bestFit="1" customWidth="1"/>
    <col min="9" max="9" width="10.83203125" style="3" bestFit="1" customWidth="1"/>
    <col min="10" max="10" width="10.6640625" style="3" bestFit="1" customWidth="1"/>
    <col min="11" max="28" width="7" bestFit="1" customWidth="1"/>
    <col min="29" max="36" width="7.1640625" bestFit="1" customWidth="1"/>
  </cols>
  <sheetData>
    <row r="1" spans="1:53" s="46" customFormat="1" ht="33.75" customHeight="1" x14ac:dyDescent="0.2">
      <c r="A1" s="37" t="s">
        <v>29</v>
      </c>
      <c r="B1" s="38"/>
      <c r="C1" s="38"/>
      <c r="D1" s="39"/>
      <c r="E1" s="40"/>
      <c r="F1" s="41" t="str">
        <f>TEXT(MIN(D6:D51),"дд-МММ-гг")&amp;" to "&amp;TEXT(MAX(E6:E51),"дд-МММ-гг")</f>
        <v>17-февр-20 to 13-март-20</v>
      </c>
      <c r="G1" s="42"/>
      <c r="H1" s="42"/>
      <c r="I1" s="43"/>
      <c r="J1" s="44"/>
      <c r="K1" s="38"/>
      <c r="L1" s="38"/>
      <c r="M1" s="38"/>
      <c r="N1" s="38"/>
      <c r="O1" s="38"/>
      <c r="P1" s="38"/>
      <c r="Q1" s="45"/>
      <c r="R1" s="38"/>
      <c r="S1" s="45"/>
      <c r="T1" s="38"/>
      <c r="U1" s="38"/>
      <c r="V1" s="38"/>
      <c r="W1" s="38"/>
      <c r="X1" s="38"/>
      <c r="Y1" s="38"/>
      <c r="Z1" s="38"/>
      <c r="AA1" s="38"/>
      <c r="AB1" s="38"/>
      <c r="AC1" s="38"/>
      <c r="AD1" s="38"/>
      <c r="AE1" s="38"/>
      <c r="AF1" s="38"/>
      <c r="AG1" s="38"/>
      <c r="AH1" s="38"/>
      <c r="AI1" s="38"/>
      <c r="AJ1" s="38"/>
    </row>
    <row r="2" spans="1:53" ht="21.75" customHeight="1" x14ac:dyDescent="0.2"/>
    <row r="3" spans="1:53" ht="21.75" customHeight="1" x14ac:dyDescent="0.2">
      <c r="D3"/>
    </row>
    <row r="4" spans="1:53" ht="25.5" customHeight="1" x14ac:dyDescent="0.2">
      <c r="B4" s="26"/>
      <c r="F4" s="7"/>
      <c r="G4" s="20"/>
    </row>
    <row r="5" spans="1:53" s="10" customFormat="1" ht="21" customHeight="1" x14ac:dyDescent="0.2">
      <c r="A5" s="22" t="s">
        <v>0</v>
      </c>
      <c r="B5" s="22" t="s">
        <v>1</v>
      </c>
      <c r="C5" s="22" t="s">
        <v>23</v>
      </c>
      <c r="D5" s="23" t="s">
        <v>2</v>
      </c>
      <c r="E5" s="23" t="s">
        <v>24</v>
      </c>
      <c r="F5" s="23" t="s">
        <v>22</v>
      </c>
      <c r="G5" s="23" t="s">
        <v>26</v>
      </c>
      <c r="H5" s="22" t="s">
        <v>3</v>
      </c>
      <c r="I5" s="24" t="s">
        <v>27</v>
      </c>
      <c r="J5" s="24" t="s">
        <v>28</v>
      </c>
      <c r="K5" s="28" cm="1">
        <f t="array" ref="K5:AJ5">_xlfn.SEQUENCE(1,26,MIN(Table1[Start Date])+Workings!P2,1)</f>
        <v>43879</v>
      </c>
      <c r="L5" s="28">
        <v>43880</v>
      </c>
      <c r="M5" s="28">
        <v>43881</v>
      </c>
      <c r="N5" s="28">
        <v>43882</v>
      </c>
      <c r="O5" s="28">
        <v>43883</v>
      </c>
      <c r="P5" s="28">
        <v>43884</v>
      </c>
      <c r="Q5" s="28">
        <v>43885</v>
      </c>
      <c r="R5" s="28">
        <v>43886</v>
      </c>
      <c r="S5" s="28">
        <v>43887</v>
      </c>
      <c r="T5" s="28">
        <v>43888</v>
      </c>
      <c r="U5" s="28">
        <v>43889</v>
      </c>
      <c r="V5" s="28">
        <v>43890</v>
      </c>
      <c r="W5" s="28">
        <v>43891</v>
      </c>
      <c r="X5" s="28">
        <v>43892</v>
      </c>
      <c r="Y5" s="28">
        <v>43893</v>
      </c>
      <c r="Z5" s="28">
        <v>43894</v>
      </c>
      <c r="AA5" s="28">
        <v>43895</v>
      </c>
      <c r="AB5" s="28">
        <v>43896</v>
      </c>
      <c r="AC5" s="28">
        <v>43897</v>
      </c>
      <c r="AD5" s="28">
        <v>43898</v>
      </c>
      <c r="AE5" s="28">
        <v>43899</v>
      </c>
      <c r="AF5" s="28">
        <v>43900</v>
      </c>
      <c r="AG5" s="28">
        <v>43901</v>
      </c>
      <c r="AH5" s="28">
        <v>43902</v>
      </c>
      <c r="AI5" s="28">
        <v>43903</v>
      </c>
      <c r="AJ5" s="28">
        <v>43904</v>
      </c>
      <c r="AK5" s="19"/>
      <c r="AL5" s="19"/>
      <c r="AM5" s="19"/>
      <c r="AN5" s="19"/>
      <c r="AO5" s="19"/>
      <c r="AP5" s="19"/>
      <c r="AQ5" s="19"/>
      <c r="AR5" s="19"/>
      <c r="AS5" s="19"/>
      <c r="AT5" s="19"/>
      <c r="AU5" s="19"/>
      <c r="AV5" s="19"/>
      <c r="AW5" s="9"/>
      <c r="AX5" s="9"/>
      <c r="AY5" s="9"/>
      <c r="AZ5" s="9"/>
      <c r="BA5" s="9"/>
    </row>
    <row r="6" spans="1:53" s="15" customFormat="1" x14ac:dyDescent="0.2">
      <c r="A6" t="s">
        <v>19</v>
      </c>
      <c r="B6" t="s">
        <v>4</v>
      </c>
      <c r="C6" t="s">
        <v>36</v>
      </c>
      <c r="D6" s="1">
        <v>43889</v>
      </c>
      <c r="E6" s="1">
        <v>43900</v>
      </c>
      <c r="F6" s="7">
        <v>8</v>
      </c>
      <c r="G6" s="12">
        <v>3</v>
      </c>
      <c r="H6" s="11">
        <v>0.375</v>
      </c>
      <c r="I6" s="3">
        <v>96000</v>
      </c>
      <c r="J6" s="3">
        <v>32256</v>
      </c>
    </row>
    <row r="7" spans="1:53" s="15" customFormat="1" x14ac:dyDescent="0.2">
      <c r="A7"/>
      <c r="B7" t="s">
        <v>5</v>
      </c>
      <c r="C7" t="s">
        <v>35</v>
      </c>
      <c r="D7" s="1">
        <v>43892</v>
      </c>
      <c r="E7" s="1">
        <v>43902</v>
      </c>
      <c r="F7" s="7">
        <v>9</v>
      </c>
      <c r="G7" s="12">
        <v>4</v>
      </c>
      <c r="H7" s="11">
        <v>0.44444444444444442</v>
      </c>
      <c r="I7" s="3">
        <v>513000</v>
      </c>
      <c r="J7" s="3">
        <v>226233</v>
      </c>
    </row>
    <row r="8" spans="1:53" s="15" customFormat="1" x14ac:dyDescent="0.2">
      <c r="A8"/>
      <c r="B8" t="s">
        <v>6</v>
      </c>
      <c r="C8" t="s">
        <v>21</v>
      </c>
      <c r="D8" s="1">
        <v>43881</v>
      </c>
      <c r="E8" s="1">
        <v>43887</v>
      </c>
      <c r="F8" s="7">
        <v>5</v>
      </c>
      <c r="G8" s="12">
        <v>3</v>
      </c>
      <c r="H8" s="11">
        <v>0.6</v>
      </c>
      <c r="I8" s="3">
        <v>616000</v>
      </c>
      <c r="J8" s="3">
        <v>401579</v>
      </c>
    </row>
    <row r="9" spans="1:53" s="15" customFormat="1" x14ac:dyDescent="0.2">
      <c r="A9"/>
      <c r="B9" t="s">
        <v>7</v>
      </c>
      <c r="C9" t="s">
        <v>34</v>
      </c>
      <c r="D9" s="1">
        <v>43880</v>
      </c>
      <c r="E9" s="1">
        <v>43882</v>
      </c>
      <c r="F9" s="7">
        <v>3</v>
      </c>
      <c r="G9" s="12">
        <v>3</v>
      </c>
      <c r="H9" s="11">
        <v>1</v>
      </c>
      <c r="I9" s="3">
        <v>817000</v>
      </c>
      <c r="J9" s="3">
        <v>807069</v>
      </c>
    </row>
    <row r="10" spans="1:53" s="15" customFormat="1" x14ac:dyDescent="0.2">
      <c r="A10"/>
      <c r="B10" t="s">
        <v>8</v>
      </c>
      <c r="C10" t="s">
        <v>20</v>
      </c>
      <c r="D10" s="1">
        <v>43882</v>
      </c>
      <c r="E10" s="1">
        <v>43892</v>
      </c>
      <c r="F10" s="7">
        <v>7</v>
      </c>
      <c r="G10" s="12">
        <v>3</v>
      </c>
      <c r="H10" s="11">
        <v>0.42857142857142855</v>
      </c>
      <c r="I10" s="3">
        <v>372000</v>
      </c>
      <c r="J10" s="3">
        <v>173166</v>
      </c>
    </row>
    <row r="11" spans="1:53" s="15" customFormat="1" x14ac:dyDescent="0.2">
      <c r="A11"/>
      <c r="B11" t="s">
        <v>9</v>
      </c>
      <c r="C11" t="s">
        <v>36</v>
      </c>
      <c r="D11" s="1">
        <v>43885</v>
      </c>
      <c r="E11" s="1">
        <v>43896</v>
      </c>
      <c r="F11" s="7">
        <v>10</v>
      </c>
      <c r="G11" s="12">
        <v>2</v>
      </c>
      <c r="H11" s="11">
        <v>0.2</v>
      </c>
      <c r="I11" s="3">
        <v>50000</v>
      </c>
      <c r="J11" s="3">
        <v>8400</v>
      </c>
    </row>
    <row r="12" spans="1:53" s="15" customFormat="1" x14ac:dyDescent="0.2">
      <c r="A12"/>
      <c r="B12" t="s">
        <v>10</v>
      </c>
      <c r="C12" t="s">
        <v>35</v>
      </c>
      <c r="D12" s="1">
        <v>43885</v>
      </c>
      <c r="E12" s="1">
        <v>43896</v>
      </c>
      <c r="F12" s="7">
        <v>10</v>
      </c>
      <c r="G12" s="12">
        <v>3</v>
      </c>
      <c r="H12" s="11">
        <v>0.3</v>
      </c>
      <c r="I12" s="3">
        <v>807000</v>
      </c>
      <c r="J12" s="3">
        <v>262679</v>
      </c>
    </row>
    <row r="13" spans="1:53" s="15" customFormat="1" x14ac:dyDescent="0.2">
      <c r="A13"/>
      <c r="B13" t="s">
        <v>11</v>
      </c>
      <c r="C13" t="s">
        <v>21</v>
      </c>
      <c r="D13" s="1">
        <v>43885</v>
      </c>
      <c r="E13" s="1">
        <v>43887</v>
      </c>
      <c r="F13" s="7">
        <v>3</v>
      </c>
      <c r="G13" s="12">
        <v>0</v>
      </c>
      <c r="H13" s="11">
        <v>0</v>
      </c>
      <c r="I13" s="3">
        <v>691000</v>
      </c>
      <c r="J13" s="3">
        <v>0</v>
      </c>
    </row>
    <row r="14" spans="1:53" s="15" customFormat="1" x14ac:dyDescent="0.2">
      <c r="A14" t="s">
        <v>18</v>
      </c>
      <c r="B14" t="s">
        <v>4</v>
      </c>
      <c r="C14" t="s">
        <v>34</v>
      </c>
      <c r="D14" s="1">
        <v>43892</v>
      </c>
      <c r="E14" s="1">
        <v>43902</v>
      </c>
      <c r="F14" s="7">
        <v>9</v>
      </c>
      <c r="G14" s="12">
        <v>8</v>
      </c>
      <c r="H14" s="11">
        <v>0.88888888888888884</v>
      </c>
      <c r="I14" s="3">
        <v>787000</v>
      </c>
      <c r="J14" s="3">
        <v>727188</v>
      </c>
    </row>
    <row r="15" spans="1:53" s="15" customFormat="1" x14ac:dyDescent="0.2">
      <c r="A15"/>
      <c r="B15" t="s">
        <v>5</v>
      </c>
      <c r="C15" t="s">
        <v>20</v>
      </c>
      <c r="D15" s="1">
        <v>43892</v>
      </c>
      <c r="E15" s="1">
        <v>43903</v>
      </c>
      <c r="F15" s="7">
        <v>10</v>
      </c>
      <c r="G15" s="12">
        <v>2</v>
      </c>
      <c r="H15" s="11">
        <v>0.2</v>
      </c>
      <c r="I15" s="3">
        <v>228000</v>
      </c>
      <c r="J15" s="3">
        <v>47880</v>
      </c>
      <c r="K15"/>
      <c r="L15"/>
      <c r="M15"/>
      <c r="N15"/>
      <c r="O15"/>
      <c r="R15"/>
      <c r="S15"/>
      <c r="T15"/>
      <c r="U15"/>
      <c r="V15"/>
    </row>
    <row r="16" spans="1:53" s="15" customFormat="1" x14ac:dyDescent="0.2">
      <c r="A16"/>
      <c r="B16" t="s">
        <v>6</v>
      </c>
      <c r="C16" t="s">
        <v>36</v>
      </c>
      <c r="D16" s="1">
        <v>43878</v>
      </c>
      <c r="E16" s="1">
        <v>43881</v>
      </c>
      <c r="F16" s="7">
        <v>4</v>
      </c>
      <c r="G16" s="12">
        <v>0</v>
      </c>
      <c r="H16" s="11">
        <v>0</v>
      </c>
      <c r="I16" s="3">
        <v>147000</v>
      </c>
      <c r="J16" s="3">
        <v>0</v>
      </c>
      <c r="K16"/>
      <c r="L16"/>
      <c r="M16"/>
      <c r="N16"/>
      <c r="O16"/>
      <c r="R16"/>
      <c r="S16"/>
      <c r="T16"/>
      <c r="U16"/>
      <c r="V16"/>
    </row>
    <row r="17" spans="1:22" s="15" customFormat="1" x14ac:dyDescent="0.2">
      <c r="A17"/>
      <c r="B17" t="s">
        <v>7</v>
      </c>
      <c r="C17" t="s">
        <v>35</v>
      </c>
      <c r="D17" s="1">
        <v>43880</v>
      </c>
      <c r="E17" s="1">
        <v>43889</v>
      </c>
      <c r="F17" s="7">
        <v>8</v>
      </c>
      <c r="G17" s="12">
        <v>5</v>
      </c>
      <c r="H17" s="11">
        <v>0.625</v>
      </c>
      <c r="I17" s="3">
        <v>338000</v>
      </c>
      <c r="J17" s="3">
        <v>205123</v>
      </c>
      <c r="K17"/>
      <c r="L17"/>
      <c r="M17"/>
      <c r="N17"/>
      <c r="O17"/>
      <c r="R17"/>
      <c r="S17"/>
      <c r="T17"/>
      <c r="U17"/>
      <c r="V17"/>
    </row>
    <row r="18" spans="1:22" s="15" customFormat="1" x14ac:dyDescent="0.2">
      <c r="A18"/>
      <c r="B18" t="s">
        <v>8</v>
      </c>
      <c r="C18" t="s">
        <v>21</v>
      </c>
      <c r="D18" s="1">
        <v>43885</v>
      </c>
      <c r="E18" s="1">
        <v>43896</v>
      </c>
      <c r="F18" s="7">
        <v>10</v>
      </c>
      <c r="G18" s="12">
        <v>3</v>
      </c>
      <c r="H18" s="11">
        <v>0.3</v>
      </c>
      <c r="I18" s="3">
        <v>857000</v>
      </c>
      <c r="J18" s="3">
        <v>305949</v>
      </c>
      <c r="K18"/>
      <c r="L18"/>
      <c r="M18"/>
      <c r="N18"/>
      <c r="O18"/>
      <c r="R18"/>
      <c r="S18"/>
      <c r="T18"/>
      <c r="U18"/>
      <c r="V18"/>
    </row>
    <row r="19" spans="1:22" s="15" customFormat="1" x14ac:dyDescent="0.2">
      <c r="A19"/>
      <c r="B19" t="s">
        <v>9</v>
      </c>
      <c r="C19" t="s">
        <v>34</v>
      </c>
      <c r="D19" s="1">
        <v>43886</v>
      </c>
      <c r="E19" s="1">
        <v>43893</v>
      </c>
      <c r="F19" s="7">
        <v>6</v>
      </c>
      <c r="G19" s="12">
        <v>3</v>
      </c>
      <c r="H19" s="11">
        <v>0.5</v>
      </c>
      <c r="I19" s="3">
        <v>602000</v>
      </c>
      <c r="J19" s="3">
        <v>322371</v>
      </c>
      <c r="K19"/>
      <c r="L19"/>
      <c r="M19"/>
      <c r="N19"/>
      <c r="O19"/>
      <c r="R19"/>
      <c r="S19"/>
      <c r="T19"/>
      <c r="U19"/>
      <c r="V19"/>
    </row>
    <row r="20" spans="1:22" s="15" customFormat="1" x14ac:dyDescent="0.2">
      <c r="A20"/>
      <c r="B20" t="s">
        <v>10</v>
      </c>
      <c r="C20" t="s">
        <v>20</v>
      </c>
      <c r="D20" s="1">
        <v>43886</v>
      </c>
      <c r="E20" s="1">
        <v>43889</v>
      </c>
      <c r="F20" s="7">
        <v>4</v>
      </c>
      <c r="G20" s="12">
        <v>2</v>
      </c>
      <c r="H20" s="11">
        <v>0.5</v>
      </c>
      <c r="I20" s="3">
        <v>990000</v>
      </c>
      <c r="J20" s="3">
        <v>451440</v>
      </c>
      <c r="L20"/>
      <c r="M20"/>
      <c r="N20"/>
      <c r="O20"/>
      <c r="R20"/>
      <c r="S20"/>
      <c r="T20"/>
      <c r="U20"/>
      <c r="V20"/>
    </row>
    <row r="21" spans="1:22" s="15" customFormat="1" x14ac:dyDescent="0.2">
      <c r="A21" t="s">
        <v>15</v>
      </c>
      <c r="B21" t="s">
        <v>4</v>
      </c>
      <c r="C21" t="s">
        <v>34</v>
      </c>
      <c r="D21" s="1">
        <v>43878</v>
      </c>
      <c r="E21" s="1">
        <v>43882</v>
      </c>
      <c r="F21" s="7">
        <v>5</v>
      </c>
      <c r="G21" s="12">
        <v>2</v>
      </c>
      <c r="H21" s="11">
        <v>0.4</v>
      </c>
      <c r="I21" s="3">
        <v>218000</v>
      </c>
      <c r="J21" s="3">
        <v>97337</v>
      </c>
      <c r="R21"/>
      <c r="S21"/>
      <c r="T21"/>
      <c r="U21"/>
      <c r="V21"/>
    </row>
    <row r="22" spans="1:22" s="15" customFormat="1" x14ac:dyDescent="0.2">
      <c r="A22"/>
      <c r="B22" t="s">
        <v>5</v>
      </c>
      <c r="C22" t="s">
        <v>20</v>
      </c>
      <c r="D22" s="1">
        <v>43878</v>
      </c>
      <c r="E22" s="1">
        <v>43885</v>
      </c>
      <c r="F22" s="7">
        <v>6</v>
      </c>
      <c r="G22" s="12">
        <v>3</v>
      </c>
      <c r="H22" s="11">
        <v>0.5</v>
      </c>
      <c r="I22" s="3">
        <v>393000</v>
      </c>
      <c r="J22" s="3">
        <v>177440</v>
      </c>
      <c r="R22"/>
      <c r="S22"/>
      <c r="T22"/>
      <c r="U22"/>
      <c r="V22"/>
    </row>
    <row r="23" spans="1:22" s="15" customFormat="1" x14ac:dyDescent="0.2">
      <c r="A23"/>
      <c r="B23" t="s">
        <v>6</v>
      </c>
      <c r="C23" t="s">
        <v>36</v>
      </c>
      <c r="D23" s="1">
        <v>43879</v>
      </c>
      <c r="E23" s="1">
        <v>43892</v>
      </c>
      <c r="F23" s="7">
        <v>10</v>
      </c>
      <c r="G23" s="12">
        <v>4</v>
      </c>
      <c r="H23" s="11">
        <v>0.4</v>
      </c>
      <c r="I23" s="3">
        <v>86000</v>
      </c>
      <c r="J23" s="3">
        <v>31046</v>
      </c>
    </row>
    <row r="24" spans="1:22" s="15" customFormat="1" x14ac:dyDescent="0.2">
      <c r="A24"/>
      <c r="B24" t="s">
        <v>7</v>
      </c>
      <c r="C24" t="s">
        <v>35</v>
      </c>
      <c r="D24" s="1">
        <v>43882</v>
      </c>
      <c r="E24" s="1">
        <v>43894</v>
      </c>
      <c r="F24" s="7">
        <v>9</v>
      </c>
      <c r="G24" s="12">
        <v>3</v>
      </c>
      <c r="H24" s="11">
        <v>0.33333333333333331</v>
      </c>
      <c r="I24" s="3">
        <v>732000</v>
      </c>
      <c r="J24" s="3">
        <v>261324</v>
      </c>
    </row>
    <row r="25" spans="1:22" s="15" customFormat="1" x14ac:dyDescent="0.2">
      <c r="A25"/>
      <c r="B25" t="s">
        <v>8</v>
      </c>
      <c r="C25" t="s">
        <v>21</v>
      </c>
      <c r="D25" s="1">
        <v>43878</v>
      </c>
      <c r="E25" s="1">
        <v>43881</v>
      </c>
      <c r="F25" s="7">
        <v>4</v>
      </c>
      <c r="G25" s="12">
        <v>1</v>
      </c>
      <c r="H25" s="14">
        <v>0.25</v>
      </c>
      <c r="I25" s="3">
        <v>492000</v>
      </c>
      <c r="J25" s="3">
        <v>116850</v>
      </c>
    </row>
    <row r="26" spans="1:22" s="15" customFormat="1" x14ac:dyDescent="0.2">
      <c r="A26"/>
      <c r="B26" t="s">
        <v>9</v>
      </c>
      <c r="C26" t="s">
        <v>34</v>
      </c>
      <c r="D26" s="1">
        <v>43881</v>
      </c>
      <c r="E26" s="1">
        <v>43888</v>
      </c>
      <c r="F26" s="7">
        <v>6</v>
      </c>
      <c r="G26" s="12">
        <v>0</v>
      </c>
      <c r="H26" s="11">
        <v>0</v>
      </c>
      <c r="I26" s="3">
        <v>188000</v>
      </c>
      <c r="J26" s="3">
        <v>0</v>
      </c>
    </row>
    <row r="27" spans="1:22" s="15" customFormat="1" x14ac:dyDescent="0.2">
      <c r="A27"/>
      <c r="B27" t="s">
        <v>10</v>
      </c>
      <c r="C27" t="s">
        <v>20</v>
      </c>
      <c r="D27" s="1">
        <v>43881</v>
      </c>
      <c r="E27" s="1">
        <v>43889</v>
      </c>
      <c r="F27" s="7">
        <v>7</v>
      </c>
      <c r="G27" s="12">
        <v>3</v>
      </c>
      <c r="H27" s="11">
        <v>0.42857142857142855</v>
      </c>
      <c r="I27" s="3">
        <v>180000</v>
      </c>
      <c r="J27" s="3">
        <v>79380</v>
      </c>
    </row>
    <row r="28" spans="1:22" s="15" customFormat="1" x14ac:dyDescent="0.2">
      <c r="A28"/>
      <c r="B28" t="s">
        <v>11</v>
      </c>
      <c r="C28" t="s">
        <v>36</v>
      </c>
      <c r="D28" s="1">
        <v>43885</v>
      </c>
      <c r="E28" s="1">
        <v>43889</v>
      </c>
      <c r="F28" s="7">
        <v>5</v>
      </c>
      <c r="G28" s="12">
        <v>2</v>
      </c>
      <c r="H28" s="11">
        <v>0.4</v>
      </c>
      <c r="I28" s="3">
        <v>582000</v>
      </c>
      <c r="J28" s="3">
        <v>195231</v>
      </c>
    </row>
    <row r="29" spans="1:22" s="15" customFormat="1" x14ac:dyDescent="0.2">
      <c r="A29"/>
      <c r="B29" t="s">
        <v>12</v>
      </c>
      <c r="C29" t="s">
        <v>35</v>
      </c>
      <c r="D29" s="1">
        <v>43885</v>
      </c>
      <c r="E29" s="1">
        <v>43895</v>
      </c>
      <c r="F29" s="7">
        <v>9</v>
      </c>
      <c r="G29" s="12">
        <v>1</v>
      </c>
      <c r="H29" s="11">
        <v>0.1111111111111111</v>
      </c>
      <c r="I29" s="3">
        <v>562000</v>
      </c>
      <c r="J29" s="3">
        <v>74746</v>
      </c>
    </row>
    <row r="30" spans="1:22" s="15" customFormat="1" x14ac:dyDescent="0.2">
      <c r="A30"/>
      <c r="B30" t="s">
        <v>52</v>
      </c>
      <c r="C30" t="s">
        <v>21</v>
      </c>
      <c r="D30" s="1">
        <v>43885</v>
      </c>
      <c r="E30" s="1">
        <v>43892</v>
      </c>
      <c r="F30" s="7">
        <v>6</v>
      </c>
      <c r="G30" s="12">
        <v>3</v>
      </c>
      <c r="H30" s="11">
        <v>0.5</v>
      </c>
      <c r="I30" s="3">
        <v>416000</v>
      </c>
      <c r="J30" s="3">
        <v>175015</v>
      </c>
    </row>
    <row r="31" spans="1:22" s="15" customFormat="1" x14ac:dyDescent="0.2">
      <c r="A31" t="s">
        <v>16</v>
      </c>
      <c r="B31" t="s">
        <v>4</v>
      </c>
      <c r="C31" t="s">
        <v>34</v>
      </c>
      <c r="D31" s="1">
        <v>43879</v>
      </c>
      <c r="E31" s="1">
        <v>43887</v>
      </c>
      <c r="F31" s="7">
        <v>7</v>
      </c>
      <c r="G31" s="12">
        <v>7</v>
      </c>
      <c r="H31" s="11">
        <v>1</v>
      </c>
      <c r="I31" s="3">
        <v>293000</v>
      </c>
      <c r="J31" s="3">
        <v>273001</v>
      </c>
    </row>
    <row r="32" spans="1:22" s="15" customFormat="1" x14ac:dyDescent="0.2">
      <c r="A32"/>
      <c r="B32" t="s">
        <v>5</v>
      </c>
      <c r="C32" t="s">
        <v>20</v>
      </c>
      <c r="D32" s="1">
        <v>43878</v>
      </c>
      <c r="E32" s="1">
        <v>43888</v>
      </c>
      <c r="F32" s="7">
        <v>9</v>
      </c>
      <c r="G32" s="12">
        <v>4</v>
      </c>
      <c r="H32" s="11">
        <v>0.44444444444444442</v>
      </c>
      <c r="I32" s="3">
        <v>224000</v>
      </c>
      <c r="J32" s="3">
        <v>57910</v>
      </c>
    </row>
    <row r="33" spans="1:10" s="15" customFormat="1" x14ac:dyDescent="0.2">
      <c r="A33"/>
      <c r="B33" t="s">
        <v>6</v>
      </c>
      <c r="C33" t="s">
        <v>36</v>
      </c>
      <c r="D33" s="1">
        <v>43879</v>
      </c>
      <c r="E33" s="1">
        <v>43888</v>
      </c>
      <c r="F33" s="7">
        <v>8</v>
      </c>
      <c r="G33" s="12">
        <v>0</v>
      </c>
      <c r="H33" s="11">
        <v>0</v>
      </c>
      <c r="I33" s="3">
        <v>978000</v>
      </c>
      <c r="J33" s="3">
        <v>0</v>
      </c>
    </row>
    <row r="34" spans="1:10" s="15" customFormat="1" x14ac:dyDescent="0.2">
      <c r="A34"/>
      <c r="B34" t="s">
        <v>7</v>
      </c>
      <c r="C34" t="s">
        <v>35</v>
      </c>
      <c r="D34" s="1">
        <v>43881</v>
      </c>
      <c r="E34" s="1">
        <v>43889</v>
      </c>
      <c r="F34" s="7">
        <v>7</v>
      </c>
      <c r="G34" s="12">
        <v>3</v>
      </c>
      <c r="H34" s="11">
        <v>0.42857142857142855</v>
      </c>
      <c r="I34" s="3">
        <v>932000</v>
      </c>
      <c r="J34" s="3">
        <v>379157</v>
      </c>
    </row>
    <row r="35" spans="1:10" s="15" customFormat="1" x14ac:dyDescent="0.2">
      <c r="A35"/>
      <c r="B35" t="s">
        <v>8</v>
      </c>
      <c r="C35" t="s">
        <v>21</v>
      </c>
      <c r="D35" s="1">
        <v>43882</v>
      </c>
      <c r="E35" s="1">
        <v>43887</v>
      </c>
      <c r="F35" s="7">
        <v>4</v>
      </c>
      <c r="G35" s="12">
        <v>1</v>
      </c>
      <c r="H35" s="11">
        <v>0.25</v>
      </c>
      <c r="I35" s="3">
        <v>854000</v>
      </c>
      <c r="J35" s="3">
        <v>322812</v>
      </c>
    </row>
    <row r="36" spans="1:10" s="15" customFormat="1" x14ac:dyDescent="0.2">
      <c r="A36"/>
      <c r="B36" t="s">
        <v>9</v>
      </c>
      <c r="C36" t="s">
        <v>34</v>
      </c>
      <c r="D36" s="1">
        <v>43882</v>
      </c>
      <c r="E36" s="1">
        <v>43889</v>
      </c>
      <c r="F36" s="7">
        <v>6</v>
      </c>
      <c r="G36" s="12">
        <v>3</v>
      </c>
      <c r="H36" s="11">
        <v>0.5</v>
      </c>
      <c r="I36" s="3">
        <v>81000</v>
      </c>
      <c r="J36" s="3">
        <v>38461</v>
      </c>
    </row>
    <row r="37" spans="1:10" s="15" customFormat="1" x14ac:dyDescent="0.2">
      <c r="A37"/>
      <c r="B37" t="s">
        <v>10</v>
      </c>
      <c r="C37" t="s">
        <v>20</v>
      </c>
      <c r="D37" s="1">
        <v>43885</v>
      </c>
      <c r="E37" s="1">
        <v>43892</v>
      </c>
      <c r="F37" s="7">
        <v>6</v>
      </c>
      <c r="G37" s="12">
        <v>5</v>
      </c>
      <c r="H37" s="11">
        <v>0.83333333333333337</v>
      </c>
      <c r="I37" s="3">
        <v>169000</v>
      </c>
      <c r="J37" s="3">
        <v>136468</v>
      </c>
    </row>
    <row r="38" spans="1:10" s="15" customFormat="1" x14ac:dyDescent="0.2">
      <c r="A38"/>
      <c r="B38" t="s">
        <v>11</v>
      </c>
      <c r="C38" t="s">
        <v>36</v>
      </c>
      <c r="D38" s="1">
        <v>43886</v>
      </c>
      <c r="E38" s="1">
        <v>43889</v>
      </c>
      <c r="F38" s="7">
        <v>4</v>
      </c>
      <c r="G38" s="12">
        <v>1</v>
      </c>
      <c r="H38" s="11">
        <v>0.25</v>
      </c>
      <c r="I38" s="3">
        <v>61000</v>
      </c>
      <c r="J38" s="3">
        <v>12078</v>
      </c>
    </row>
    <row r="39" spans="1:10" s="15" customFormat="1" x14ac:dyDescent="0.2">
      <c r="A39"/>
      <c r="B39" t="s">
        <v>12</v>
      </c>
      <c r="C39" t="s">
        <v>35</v>
      </c>
      <c r="D39" s="1">
        <v>43888</v>
      </c>
      <c r="E39" s="1">
        <v>43896</v>
      </c>
      <c r="F39" s="7">
        <v>7</v>
      </c>
      <c r="G39" s="12">
        <v>3</v>
      </c>
      <c r="H39" s="11">
        <v>0.42857142857142855</v>
      </c>
      <c r="I39" s="3">
        <v>645000</v>
      </c>
      <c r="J39" s="3">
        <v>273048</v>
      </c>
    </row>
    <row r="40" spans="1:10" s="15" customFormat="1" x14ac:dyDescent="0.2">
      <c r="A40"/>
      <c r="B40" t="s">
        <v>52</v>
      </c>
      <c r="C40" t="s">
        <v>21</v>
      </c>
      <c r="D40" s="1">
        <v>43878</v>
      </c>
      <c r="E40" s="1">
        <v>43880</v>
      </c>
      <c r="F40" s="7">
        <v>3</v>
      </c>
      <c r="G40" s="12">
        <v>3</v>
      </c>
      <c r="H40" s="11">
        <v>1</v>
      </c>
      <c r="I40" s="3">
        <v>68000</v>
      </c>
      <c r="J40" s="3">
        <v>64987</v>
      </c>
    </row>
    <row r="41" spans="1:10" s="15" customFormat="1" x14ac:dyDescent="0.2">
      <c r="A41" t="s">
        <v>17</v>
      </c>
      <c r="B41" t="s">
        <v>4</v>
      </c>
      <c r="C41" t="s">
        <v>34</v>
      </c>
      <c r="D41" s="1">
        <v>43878</v>
      </c>
      <c r="E41" s="1">
        <v>43889</v>
      </c>
      <c r="F41" s="7">
        <v>10</v>
      </c>
      <c r="G41" s="12">
        <v>5</v>
      </c>
      <c r="H41" s="11">
        <v>0.5</v>
      </c>
      <c r="I41" s="3">
        <v>839000</v>
      </c>
      <c r="J41" s="3">
        <v>406974</v>
      </c>
    </row>
    <row r="42" spans="1:10" s="15" customFormat="1" x14ac:dyDescent="0.2">
      <c r="A42"/>
      <c r="B42" t="s">
        <v>5</v>
      </c>
      <c r="C42" t="s">
        <v>20</v>
      </c>
      <c r="D42" s="1">
        <v>43882</v>
      </c>
      <c r="E42" s="1">
        <v>43888</v>
      </c>
      <c r="F42" s="7">
        <v>5</v>
      </c>
      <c r="G42" s="12">
        <v>4</v>
      </c>
      <c r="H42" s="11">
        <v>0.8</v>
      </c>
      <c r="I42" s="3">
        <v>729000</v>
      </c>
      <c r="J42" s="3">
        <v>487139</v>
      </c>
    </row>
    <row r="43" spans="1:10" s="15" customFormat="1" x14ac:dyDescent="0.2">
      <c r="A43"/>
      <c r="B43" t="s">
        <v>6</v>
      </c>
      <c r="C43" t="s">
        <v>36</v>
      </c>
      <c r="D43" s="1">
        <v>43885</v>
      </c>
      <c r="E43" s="1">
        <v>43893</v>
      </c>
      <c r="F43" s="7">
        <v>7</v>
      </c>
      <c r="G43" s="12">
        <v>3</v>
      </c>
      <c r="H43" s="11">
        <v>0.42857142857142855</v>
      </c>
      <c r="I43" s="3">
        <v>826000</v>
      </c>
      <c r="J43" s="3">
        <v>298186</v>
      </c>
    </row>
    <row r="44" spans="1:10" s="15" customFormat="1" x14ac:dyDescent="0.2">
      <c r="A44"/>
      <c r="B44" t="s">
        <v>7</v>
      </c>
      <c r="C44" t="s">
        <v>35</v>
      </c>
      <c r="D44" s="1">
        <v>43887</v>
      </c>
      <c r="E44" s="1">
        <v>43895</v>
      </c>
      <c r="F44" s="7">
        <v>7</v>
      </c>
      <c r="G44" s="12">
        <v>2</v>
      </c>
      <c r="H44" s="11">
        <v>0.2857142857142857</v>
      </c>
      <c r="I44" s="3">
        <v>895000</v>
      </c>
      <c r="J44" s="3">
        <v>280583</v>
      </c>
    </row>
    <row r="45" spans="1:10" s="15" customFormat="1" x14ac:dyDescent="0.2">
      <c r="A45"/>
      <c r="B45" t="s">
        <v>8</v>
      </c>
      <c r="C45" t="s">
        <v>21</v>
      </c>
      <c r="D45" s="1">
        <v>43889</v>
      </c>
      <c r="E45" s="1">
        <v>43893</v>
      </c>
      <c r="F45" s="7">
        <v>3</v>
      </c>
      <c r="G45" s="12">
        <v>2</v>
      </c>
      <c r="H45" s="11">
        <v>0.66666666666666663</v>
      </c>
      <c r="I45" s="3">
        <v>341000</v>
      </c>
      <c r="J45" s="3">
        <v>129785</v>
      </c>
    </row>
    <row r="46" spans="1:10" s="15" customFormat="1" x14ac:dyDescent="0.2">
      <c r="A46" s="13" t="s">
        <v>53</v>
      </c>
      <c r="B46" s="13"/>
      <c r="C46" s="13"/>
      <c r="D46" s="13"/>
      <c r="E46" s="13"/>
      <c r="F46" s="13"/>
      <c r="G46" s="13"/>
      <c r="H46" s="13"/>
      <c r="I46" s="3">
        <v>19695000</v>
      </c>
      <c r="J46" s="3">
        <v>8340291</v>
      </c>
    </row>
    <row r="47" spans="1:10" s="15" customFormat="1" x14ac:dyDescent="0.2">
      <c r="D47" s="16"/>
      <c r="E47" s="17"/>
      <c r="F47" s="16"/>
      <c r="G47" s="17"/>
      <c r="H47" s="21"/>
      <c r="I47" s="18"/>
      <c r="J47" s="18"/>
    </row>
    <row r="48" spans="1:10" s="15" customFormat="1" x14ac:dyDescent="0.2">
      <c r="D48" s="16"/>
      <c r="E48" s="17"/>
      <c r="F48" s="16"/>
      <c r="G48" s="17"/>
      <c r="H48" s="21"/>
      <c r="I48" s="18"/>
      <c r="J48" s="18"/>
    </row>
    <row r="49" spans="4:10" s="15" customFormat="1" x14ac:dyDescent="0.2">
      <c r="D49" s="16"/>
      <c r="E49" s="17"/>
      <c r="F49" s="16"/>
      <c r="G49" s="17"/>
      <c r="H49" s="21"/>
      <c r="I49" s="18"/>
      <c r="J49" s="18"/>
    </row>
    <row r="50" spans="4:10" s="15" customFormat="1" x14ac:dyDescent="0.2">
      <c r="D50" s="16"/>
      <c r="E50" s="17"/>
      <c r="F50" s="16"/>
      <c r="G50" s="17"/>
      <c r="H50" s="21"/>
      <c r="I50" s="18"/>
      <c r="J50" s="18"/>
    </row>
    <row r="51" spans="4:10" s="15" customFormat="1" x14ac:dyDescent="0.2">
      <c r="D51" s="16"/>
      <c r="E51" s="17"/>
      <c r="F51" s="16"/>
      <c r="G51" s="17"/>
      <c r="H51" s="21"/>
      <c r="I51" s="18"/>
      <c r="J51" s="18"/>
    </row>
    <row r="52" spans="4:10" s="15" customFormat="1" x14ac:dyDescent="0.2">
      <c r="D52" s="16"/>
      <c r="E52" s="17"/>
      <c r="F52" s="16"/>
      <c r="G52" s="17"/>
      <c r="H52" s="21"/>
      <c r="I52" s="18"/>
      <c r="J52" s="18"/>
    </row>
    <row r="53" spans="4:10" s="15" customFormat="1" x14ac:dyDescent="0.2">
      <c r="D53" s="16"/>
      <c r="E53" s="17"/>
      <c r="F53" s="16"/>
      <c r="G53" s="17"/>
      <c r="H53" s="21"/>
      <c r="I53" s="18"/>
      <c r="J53" s="18"/>
    </row>
    <row r="54" spans="4:10" s="15" customFormat="1" x14ac:dyDescent="0.2">
      <c r="D54" s="16"/>
      <c r="E54" s="17"/>
      <c r="F54" s="16"/>
      <c r="G54" s="17"/>
      <c r="H54" s="21"/>
      <c r="I54" s="18"/>
      <c r="J54" s="18"/>
    </row>
    <row r="55" spans="4:10" s="15" customFormat="1" x14ac:dyDescent="0.2">
      <c r="D55" s="16"/>
      <c r="E55" s="17"/>
      <c r="F55" s="16"/>
      <c r="G55" s="17"/>
      <c r="H55" s="21"/>
      <c r="I55" s="18"/>
      <c r="J55" s="18"/>
    </row>
    <row r="56" spans="4:10" s="15" customFormat="1" x14ac:dyDescent="0.2">
      <c r="D56" s="16"/>
      <c r="E56" s="17"/>
      <c r="F56" s="16"/>
      <c r="G56" s="17"/>
      <c r="H56" s="21"/>
      <c r="I56" s="18"/>
      <c r="J56" s="18"/>
    </row>
    <row r="57" spans="4:10" s="15" customFormat="1" x14ac:dyDescent="0.2">
      <c r="D57" s="16"/>
      <c r="E57" s="17"/>
      <c r="F57" s="16"/>
      <c r="G57" s="17"/>
      <c r="H57" s="21"/>
      <c r="I57" s="18"/>
      <c r="J57" s="18"/>
    </row>
    <row r="58" spans="4:10" s="15" customFormat="1" x14ac:dyDescent="0.2">
      <c r="D58" s="16"/>
      <c r="E58" s="17"/>
      <c r="F58" s="16"/>
      <c r="G58" s="17"/>
      <c r="H58" s="21"/>
      <c r="I58" s="18"/>
      <c r="J58" s="18"/>
    </row>
    <row r="59" spans="4:10" s="15" customFormat="1" x14ac:dyDescent="0.2">
      <c r="D59" s="16"/>
      <c r="E59" s="17"/>
      <c r="F59" s="16"/>
      <c r="G59" s="17"/>
      <c r="H59" s="21"/>
      <c r="I59" s="18"/>
      <c r="J59" s="18"/>
    </row>
    <row r="60" spans="4:10" s="15" customFormat="1" x14ac:dyDescent="0.2">
      <c r="D60" s="16"/>
      <c r="E60" s="17"/>
      <c r="F60" s="16"/>
      <c r="G60" s="17"/>
      <c r="H60" s="21"/>
      <c r="I60" s="18"/>
      <c r="J60" s="18"/>
    </row>
    <row r="61" spans="4:10" s="15" customFormat="1" x14ac:dyDescent="0.2">
      <c r="D61" s="16"/>
      <c r="E61" s="17"/>
      <c r="F61" s="16"/>
      <c r="G61" s="17"/>
      <c r="H61" s="21"/>
      <c r="I61" s="18"/>
      <c r="J61" s="18"/>
    </row>
    <row r="62" spans="4:10" s="15" customFormat="1" x14ac:dyDescent="0.2">
      <c r="D62" s="16"/>
      <c r="E62" s="17"/>
      <c r="F62" s="16"/>
      <c r="G62" s="17"/>
      <c r="H62" s="21"/>
      <c r="I62" s="18"/>
      <c r="J62" s="18"/>
    </row>
    <row r="63" spans="4:10" s="15" customFormat="1" x14ac:dyDescent="0.2">
      <c r="D63" s="16"/>
      <c r="E63" s="17"/>
      <c r="F63" s="16"/>
      <c r="G63" s="17"/>
      <c r="H63" s="21"/>
      <c r="I63" s="18"/>
      <c r="J63" s="18"/>
    </row>
    <row r="64" spans="4:10" s="15" customFormat="1" x14ac:dyDescent="0.2">
      <c r="D64" s="16"/>
      <c r="E64" s="17"/>
      <c r="F64" s="16"/>
      <c r="G64" s="17"/>
      <c r="H64" s="21"/>
      <c r="I64" s="18"/>
      <c r="J64" s="18"/>
    </row>
    <row r="65" spans="4:10" s="15" customFormat="1" x14ac:dyDescent="0.2">
      <c r="D65" s="16"/>
      <c r="E65" s="17"/>
      <c r="F65" s="16"/>
      <c r="G65" s="17"/>
      <c r="H65" s="21"/>
      <c r="I65" s="18"/>
      <c r="J65" s="18"/>
    </row>
    <row r="66" spans="4:10" s="15" customFormat="1" x14ac:dyDescent="0.2">
      <c r="D66" s="16"/>
      <c r="E66" s="17"/>
      <c r="F66" s="16"/>
      <c r="G66" s="17"/>
      <c r="H66" s="21"/>
      <c r="I66" s="18"/>
      <c r="J66" s="18"/>
    </row>
    <row r="67" spans="4:10" s="15" customFormat="1" x14ac:dyDescent="0.2">
      <c r="D67" s="16"/>
      <c r="E67" s="17"/>
      <c r="F67" s="16"/>
      <c r="G67" s="17"/>
      <c r="H67" s="21"/>
      <c r="I67" s="18"/>
      <c r="J67" s="18"/>
    </row>
    <row r="68" spans="4:10" s="15" customFormat="1" x14ac:dyDescent="0.2">
      <c r="D68" s="16"/>
      <c r="E68" s="17"/>
      <c r="F68" s="16"/>
      <c r="G68" s="17"/>
      <c r="H68" s="21"/>
      <c r="I68" s="18"/>
      <c r="J68" s="18"/>
    </row>
    <row r="69" spans="4:10" s="15" customFormat="1" x14ac:dyDescent="0.2">
      <c r="D69" s="16"/>
      <c r="E69" s="17"/>
      <c r="F69" s="16"/>
      <c r="G69" s="17"/>
      <c r="H69" s="21"/>
      <c r="I69" s="18"/>
      <c r="J69" s="18"/>
    </row>
    <row r="70" spans="4:10" s="15" customFormat="1" x14ac:dyDescent="0.2">
      <c r="D70" s="16"/>
      <c r="E70" s="17"/>
      <c r="F70" s="16"/>
      <c r="G70" s="17"/>
      <c r="H70" s="21"/>
      <c r="I70" s="18"/>
      <c r="J70" s="18"/>
    </row>
    <row r="71" spans="4:10" s="15" customFormat="1" x14ac:dyDescent="0.2">
      <c r="D71" s="16"/>
      <c r="E71" s="17"/>
      <c r="F71" s="16"/>
      <c r="G71" s="17"/>
      <c r="H71" s="21"/>
      <c r="I71" s="18"/>
      <c r="J71" s="18"/>
    </row>
    <row r="72" spans="4:10" s="15" customFormat="1" x14ac:dyDescent="0.2">
      <c r="D72" s="16"/>
      <c r="E72" s="17"/>
      <c r="F72" s="16"/>
      <c r="G72" s="17"/>
      <c r="H72" s="21"/>
      <c r="I72" s="18"/>
      <c r="J72" s="18"/>
    </row>
    <row r="73" spans="4:10" s="15" customFormat="1" x14ac:dyDescent="0.2">
      <c r="D73" s="16"/>
      <c r="E73" s="17"/>
      <c r="F73" s="16"/>
      <c r="G73" s="17"/>
      <c r="H73" s="21"/>
      <c r="I73" s="18"/>
      <c r="J73" s="18"/>
    </row>
    <row r="74" spans="4:10" s="15" customFormat="1" x14ac:dyDescent="0.2">
      <c r="D74" s="16"/>
      <c r="E74" s="17"/>
      <c r="F74" s="16"/>
      <c r="G74" s="17"/>
      <c r="H74" s="21"/>
      <c r="I74" s="18"/>
      <c r="J74" s="18"/>
    </row>
    <row r="75" spans="4:10" s="15" customFormat="1" x14ac:dyDescent="0.2">
      <c r="D75" s="16"/>
      <c r="E75" s="17"/>
      <c r="F75" s="16"/>
      <c r="G75" s="17"/>
      <c r="H75" s="21"/>
      <c r="I75" s="18"/>
      <c r="J75" s="18"/>
    </row>
    <row r="76" spans="4:10" s="15" customFormat="1" x14ac:dyDescent="0.2">
      <c r="D76" s="16"/>
      <c r="E76" s="17"/>
      <c r="F76" s="16"/>
      <c r="G76" s="17"/>
      <c r="H76" s="21"/>
      <c r="I76" s="18"/>
      <c r="J76" s="18"/>
    </row>
    <row r="77" spans="4:10" s="15" customFormat="1" x14ac:dyDescent="0.2">
      <c r="D77" s="16"/>
      <c r="E77" s="17"/>
      <c r="F77" s="16"/>
      <c r="G77" s="17"/>
      <c r="H77" s="21"/>
      <c r="I77" s="18"/>
      <c r="J77" s="18"/>
    </row>
    <row r="78" spans="4:10" s="15" customFormat="1" x14ac:dyDescent="0.2">
      <c r="D78" s="16"/>
      <c r="E78" s="17"/>
      <c r="F78" s="16"/>
      <c r="G78" s="17"/>
      <c r="H78" s="21"/>
      <c r="I78" s="18"/>
      <c r="J78" s="18"/>
    </row>
    <row r="79" spans="4:10" s="15" customFormat="1" x14ac:dyDescent="0.2">
      <c r="D79" s="16"/>
      <c r="E79" s="17"/>
      <c r="F79" s="16"/>
      <c r="G79" s="17"/>
      <c r="H79" s="21"/>
      <c r="I79" s="18"/>
      <c r="J79" s="18"/>
    </row>
    <row r="80" spans="4:10" s="15" customFormat="1" x14ac:dyDescent="0.2">
      <c r="D80" s="16"/>
      <c r="E80" s="17"/>
      <c r="F80" s="16"/>
      <c r="G80" s="17"/>
      <c r="H80" s="21"/>
      <c r="I80" s="18"/>
      <c r="J80" s="18"/>
    </row>
    <row r="81" spans="4:10" s="15" customFormat="1" x14ac:dyDescent="0.2">
      <c r="D81" s="16"/>
      <c r="E81" s="17"/>
      <c r="F81" s="16"/>
      <c r="G81" s="17"/>
      <c r="H81" s="21"/>
      <c r="I81" s="18"/>
      <c r="J81" s="18"/>
    </row>
    <row r="82" spans="4:10" s="15" customFormat="1" x14ac:dyDescent="0.2">
      <c r="D82" s="16"/>
      <c r="E82" s="17"/>
      <c r="F82" s="16"/>
      <c r="G82" s="17"/>
      <c r="H82" s="21"/>
      <c r="I82" s="18"/>
      <c r="J82" s="18"/>
    </row>
    <row r="83" spans="4:10" s="15" customFormat="1" x14ac:dyDescent="0.2">
      <c r="D83" s="16"/>
      <c r="E83" s="17"/>
      <c r="F83" s="16"/>
      <c r="G83" s="17"/>
      <c r="H83" s="21"/>
      <c r="I83" s="18"/>
      <c r="J83" s="18"/>
    </row>
    <row r="84" spans="4:10" s="15" customFormat="1" x14ac:dyDescent="0.2">
      <c r="D84" s="16"/>
      <c r="E84" s="17"/>
      <c r="F84" s="16"/>
      <c r="G84" s="17"/>
      <c r="H84" s="21"/>
      <c r="I84" s="18"/>
      <c r="J84" s="18"/>
    </row>
    <row r="85" spans="4:10" s="15" customFormat="1" x14ac:dyDescent="0.2">
      <c r="D85" s="16"/>
      <c r="E85" s="17"/>
      <c r="F85" s="16"/>
      <c r="G85" s="17"/>
      <c r="H85" s="21"/>
      <c r="I85" s="18"/>
      <c r="J85" s="18"/>
    </row>
  </sheetData>
  <conditionalFormatting sqref="K5:AQ5">
    <cfRule type="expression" dxfId="61" priority="8">
      <formula>K$5&lt;&gt;""</formula>
    </cfRule>
  </conditionalFormatting>
  <conditionalFormatting sqref="H6:H51">
    <cfRule type="dataBar" priority="5">
      <dataBar>
        <cfvo type="min"/>
        <cfvo type="max"/>
        <color theme="8" tint="0.59999389629810485"/>
      </dataBar>
      <extLst>
        <ext xmlns:x14="http://schemas.microsoft.com/office/spreadsheetml/2009/9/main" uri="{B025F937-C7B1-47D3-B67F-A62EFF666E3E}">
          <x14:id>{00000000-000E-0000-0000-000002000000}</x14:id>
        </ext>
      </extLst>
    </cfRule>
  </conditionalFormatting>
  <conditionalFormatting sqref="K6:AJ51">
    <cfRule type="expression" dxfId="60" priority="2" stopIfTrue="1">
      <formula>$A6="Grand Total"</formula>
    </cfRule>
    <cfRule type="expression" dxfId="59" priority="3" stopIfTrue="1">
      <formula>AND(WEEKDAY(K$5,2)&gt;5,$B6&lt;&gt;"")</formula>
    </cfRule>
    <cfRule type="expression" dxfId="58" priority="4">
      <formula>AND(K$5&gt;=$D6,WORKDAY.INTL($D6,$G6,1)-1&gt;=K$5)</formula>
    </cfRule>
    <cfRule type="expression" dxfId="56" priority="6" stopIfTrue="1">
      <formula>AND(K$5&gt;=WORKDAY.INTL($D6,$G6,1),$H6=0,K$5&lt;=$E6)</formula>
    </cfRule>
    <cfRule type="expression" dxfId="57" priority="7">
      <formula>AND(K$5&gt;=WORKDAY.INTL($D6,$G6,1),$H6&lt;&gt;1,K$5&lt;=$E6)</formula>
    </cfRule>
  </conditionalFormatting>
  <pageMargins left="0.14000000000000001" right="0.12" top="0.3" bottom="0.12" header="0.3" footer="0.3"/>
  <pageSetup paperSize="9" scale="70"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7</xdr:col>
                    <xdr:colOff>546100</xdr:colOff>
                    <xdr:row>0</xdr:row>
                    <xdr:rowOff>101600</xdr:rowOff>
                  </from>
                  <to>
                    <xdr:col>9</xdr:col>
                    <xdr:colOff>647700</xdr:colOff>
                    <xdr:row>0</xdr:row>
                    <xdr:rowOff>330200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0000000-000E-0000-0000-000002000000}">
            <x14:dataBar minLength="0" maxLength="100" gradient="0">
              <x14:cfvo type="autoMin"/>
              <x14:cfvo type="autoMax"/>
              <x14:negativeFillColor rgb="FFFF0000"/>
              <x14:axisColor rgb="FF000000"/>
            </x14:dataBar>
          </x14:cfRule>
          <xm:sqref>H6:H51</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1747-95AA-4C14-943A-F1A16A30FB5B}">
  <sheetPr codeName="Sheet2"/>
  <dimension ref="A1:P11"/>
  <sheetViews>
    <sheetView workbookViewId="0">
      <selection activeCell="B2" sqref="B2"/>
    </sheetView>
  </sheetViews>
  <sheetFormatPr baseColWidth="10" defaultColWidth="8.83203125" defaultRowHeight="15" x14ac:dyDescent="0.2"/>
  <cols>
    <col min="1" max="1" width="13.83203125" bestFit="1" customWidth="1"/>
    <col min="2" max="3" width="10.5" customWidth="1"/>
    <col min="4" max="4" width="7.5" customWidth="1"/>
    <col min="5" max="5" width="11.1640625" bestFit="1" customWidth="1"/>
    <col min="7" max="7" width="59.5" bestFit="1" customWidth="1"/>
    <col min="8" max="8" width="5.6640625" customWidth="1"/>
    <col min="9" max="9" width="22.1640625" bestFit="1" customWidth="1"/>
    <col min="10" max="10" width="8.33203125" customWidth="1"/>
    <col min="11" max="11" width="2" customWidth="1"/>
    <col min="12" max="12" width="15.5" bestFit="1" customWidth="1"/>
    <col min="14" max="14" width="11.5" customWidth="1"/>
    <col min="15" max="15" width="8.5" customWidth="1"/>
    <col min="16" max="16" width="17" bestFit="1" customWidth="1"/>
  </cols>
  <sheetData>
    <row r="1" spans="1:16" s="10" customFormat="1" ht="21" customHeight="1" x14ac:dyDescent="0.2">
      <c r="A1" s="35" t="s">
        <v>44</v>
      </c>
      <c r="B1" s="31"/>
      <c r="C1" s="31"/>
      <c r="E1" s="35" t="s">
        <v>43</v>
      </c>
      <c r="F1" s="31"/>
      <c r="G1" s="31"/>
      <c r="I1" s="35" t="s">
        <v>45</v>
      </c>
      <c r="J1" s="31"/>
      <c r="K1" s="31"/>
      <c r="L1" s="31"/>
      <c r="M1" s="31"/>
      <c r="N1" s="31"/>
      <c r="P1" s="36" t="s">
        <v>38</v>
      </c>
    </row>
    <row r="2" spans="1:16" x14ac:dyDescent="0.2">
      <c r="B2" t="s">
        <v>28</v>
      </c>
      <c r="C2" t="s">
        <v>27</v>
      </c>
      <c r="E2" s="5" t="s">
        <v>37</v>
      </c>
      <c r="F2" s="17">
        <f>COUNTIF(Dashboard!H6:H51,"="&amp;0)</f>
        <v>4</v>
      </c>
      <c r="G2" s="5" t="str">
        <f ca="1">_xlfn.FORMULATEXT(F2)</f>
        <v>=СЧЁТЕСЛИ(Dashboard!H6:H51;"="&amp;0)</v>
      </c>
      <c r="I2" s="4" t="s">
        <v>30</v>
      </c>
      <c r="L2" s="25" t="s">
        <v>49</v>
      </c>
      <c r="M2" s="33" t="s">
        <v>39</v>
      </c>
      <c r="N2" s="34" t="s">
        <v>40</v>
      </c>
      <c r="P2">
        <v>1</v>
      </c>
    </row>
    <row r="3" spans="1:16" x14ac:dyDescent="0.2">
      <c r="A3" t="s">
        <v>50</v>
      </c>
      <c r="B3" s="47">
        <v>8340291</v>
      </c>
      <c r="C3" s="29">
        <v>19695000</v>
      </c>
      <c r="E3" s="5" t="s">
        <v>32</v>
      </c>
      <c r="F3" s="7">
        <f>COUNTIFS(Dashboard!H6:H51,"&lt;&gt;"&amp;0,Dashboard!H6:H51,"&lt;"&amp;1)</f>
        <v>33</v>
      </c>
      <c r="G3" s="5" t="str">
        <f ca="1">_xlfn.FORMULATEXT(F3)</f>
        <v>=СЧЁТЕСЛИМН(Dashboard!H6:H51;"&lt;&gt;"&amp;0;Dashboard!H6:H51;"&lt;"&amp;1)</v>
      </c>
      <c r="I3" s="5" t="s">
        <v>42</v>
      </c>
      <c r="J3" s="6">
        <v>112</v>
      </c>
      <c r="K3" s="6"/>
      <c r="L3" t="s">
        <v>48</v>
      </c>
      <c r="M3" s="32">
        <f>J3/$J$4</f>
        <v>0.42105263157894735</v>
      </c>
      <c r="N3" s="2" t="str">
        <f ca="1">_xlfn.FORMULATEXT(M3)</f>
        <v>=J3/$J$4</v>
      </c>
    </row>
    <row r="4" spans="1:16" x14ac:dyDescent="0.2">
      <c r="A4" t="s">
        <v>51</v>
      </c>
      <c r="B4" s="2">
        <f>GETPIVOTDATA("Actual ",$B$2)/GETPIVOTDATA("Budget ",$B$2)</f>
        <v>0.42347250571210965</v>
      </c>
      <c r="C4" s="2">
        <f>1-B4</f>
        <v>0.57652749428789041</v>
      </c>
      <c r="E4" s="13" t="s">
        <v>33</v>
      </c>
      <c r="F4" s="17">
        <f>COUNTIF(Dashboard!H6:H51,"="&amp;1)</f>
        <v>3</v>
      </c>
      <c r="G4" s="5" t="str">
        <f ca="1">_xlfn.FORMULATEXT(F4)</f>
        <v>=СЧЁТЕСЛИ(Dashboard!H6:H51;"="&amp;1)</v>
      </c>
      <c r="I4" s="5" t="s">
        <v>47</v>
      </c>
      <c r="J4" s="6">
        <v>266</v>
      </c>
      <c r="K4" s="6"/>
      <c r="L4" t="s">
        <v>46</v>
      </c>
      <c r="M4" s="32">
        <f>1-M3</f>
        <v>0.57894736842105265</v>
      </c>
      <c r="N4" s="2" t="str">
        <f ca="1">_xlfn.FORMULATEXT(M4)</f>
        <v>=1-M3</v>
      </c>
    </row>
    <row r="5" spans="1:16" x14ac:dyDescent="0.2">
      <c r="C5" t="str">
        <f ca="1">_xlfn.FORMULATEXT(C4)</f>
        <v>=1-B4</v>
      </c>
      <c r="D5" s="2"/>
      <c r="E5" s="13" t="s">
        <v>41</v>
      </c>
      <c r="F5" s="30">
        <f>F3+F2</f>
        <v>37</v>
      </c>
      <c r="G5" s="5" t="str">
        <f ca="1">_xlfn.FORMULATEXT(F5)</f>
        <v>=F3+F2</v>
      </c>
      <c r="L5" s="2"/>
      <c r="M5" s="2"/>
      <c r="N5" s="2"/>
    </row>
    <row r="6" spans="1:16" x14ac:dyDescent="0.2">
      <c r="E6" s="13" t="s">
        <v>31</v>
      </c>
      <c r="F6" s="7">
        <f>COUNTA(Dashboard!B6:B50)</f>
        <v>40</v>
      </c>
      <c r="G6" s="5" t="str">
        <f ca="1">_xlfn.FORMULATEXT(F6)</f>
        <v>=СЧЁТЗ(Dashboard!B6:B50)</v>
      </c>
    </row>
    <row r="11" spans="1:16" x14ac:dyDescent="0.2">
      <c r="E11" s="4"/>
      <c r="F11" s="4"/>
      <c r="G11" s="4"/>
      <c r="L11" s="4"/>
      <c r="M11" s="4"/>
      <c r="N1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dimension ref="A1:L41"/>
  <sheetViews>
    <sheetView workbookViewId="0">
      <selection activeCell="D56" sqref="D56"/>
    </sheetView>
  </sheetViews>
  <sheetFormatPr baseColWidth="10" defaultColWidth="8.83203125" defaultRowHeight="15" x14ac:dyDescent="0.2"/>
  <cols>
    <col min="1" max="1" width="10" customWidth="1"/>
    <col min="2" max="2" width="11.5" customWidth="1"/>
    <col min="3" max="3" width="13.1640625" customWidth="1"/>
    <col min="4" max="4" width="12" style="27" bestFit="1" customWidth="1"/>
    <col min="5" max="5" width="11.6640625" customWidth="1"/>
    <col min="6" max="6" width="11.1640625" style="1" bestFit="1" customWidth="1"/>
    <col min="7" max="7" width="17.5" style="3" bestFit="1" customWidth="1"/>
    <col min="8" max="8" width="11.1640625" customWidth="1"/>
    <col min="9" max="10" width="10.33203125" customWidth="1"/>
    <col min="12" max="12" width="23.5" bestFit="1" customWidth="1"/>
  </cols>
  <sheetData>
    <row r="1" spans="1:12" x14ac:dyDescent="0.2">
      <c r="A1" t="s">
        <v>0</v>
      </c>
      <c r="B1" t="s">
        <v>1</v>
      </c>
      <c r="C1" t="s">
        <v>23</v>
      </c>
      <c r="D1" s="27" t="s">
        <v>2</v>
      </c>
      <c r="E1" t="s">
        <v>22</v>
      </c>
      <c r="F1" s="1" t="s">
        <v>24</v>
      </c>
      <c r="G1" s="3" t="s">
        <v>25</v>
      </c>
      <c r="H1" t="s">
        <v>3</v>
      </c>
      <c r="I1" t="s">
        <v>13</v>
      </c>
      <c r="J1" t="s">
        <v>14</v>
      </c>
    </row>
    <row r="2" spans="1:12" x14ac:dyDescent="0.2">
      <c r="A2" t="s">
        <v>15</v>
      </c>
      <c r="B2" t="s">
        <v>4</v>
      </c>
      <c r="C2" t="s">
        <v>34</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2">
      <c r="A3" t="s">
        <v>15</v>
      </c>
      <c r="B3" t="s">
        <v>5</v>
      </c>
      <c r="C3" t="s">
        <v>20</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2">
      <c r="A4" t="s">
        <v>15</v>
      </c>
      <c r="B4" t="s">
        <v>6</v>
      </c>
      <c r="C4" t="s">
        <v>36</v>
      </c>
      <c r="D4" s="1">
        <v>43879</v>
      </c>
      <c r="E4">
        <v>10</v>
      </c>
      <c r="F4" s="1">
        <f>WORKDAY.INTL(Table1[[#This Row],[Start Date]]-1,Table1[[#This Row],[Duration]],1)</f>
        <v>43892</v>
      </c>
      <c r="G4" s="3">
        <v>4</v>
      </c>
      <c r="H4" s="2">
        <f>Table1[[#This Row],[Days completed]]/Table1[[#This Row],[Duration]]</f>
        <v>0.4</v>
      </c>
      <c r="I4" s="3">
        <v>86000</v>
      </c>
      <c r="J4" s="3">
        <v>31046</v>
      </c>
      <c r="L4" s="2"/>
    </row>
    <row r="5" spans="1:12" x14ac:dyDescent="0.2">
      <c r="A5" t="s">
        <v>15</v>
      </c>
      <c r="B5" t="s">
        <v>7</v>
      </c>
      <c r="C5" t="s">
        <v>35</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2">
      <c r="A6" t="s">
        <v>15</v>
      </c>
      <c r="B6" t="s">
        <v>8</v>
      </c>
      <c r="C6" t="s">
        <v>21</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2">
      <c r="A7" t="s">
        <v>15</v>
      </c>
      <c r="B7" t="s">
        <v>9</v>
      </c>
      <c r="C7" t="s">
        <v>34</v>
      </c>
      <c r="D7" s="1">
        <v>43881</v>
      </c>
      <c r="E7">
        <v>6</v>
      </c>
      <c r="F7" s="1">
        <f>WORKDAY.INTL(Table1[[#This Row],[Start Date]]-1,Table1[[#This Row],[Duration]],1)</f>
        <v>43888</v>
      </c>
      <c r="G7" s="3">
        <v>0</v>
      </c>
      <c r="H7" s="2">
        <f>Table1[[#This Row],[Days completed]]/Table1[[#This Row],[Duration]]</f>
        <v>0</v>
      </c>
      <c r="I7" s="3">
        <v>188000</v>
      </c>
      <c r="J7" s="3">
        <v>0</v>
      </c>
      <c r="L7" s="2"/>
    </row>
    <row r="8" spans="1:12" x14ac:dyDescent="0.2">
      <c r="A8" t="s">
        <v>15</v>
      </c>
      <c r="B8" t="s">
        <v>10</v>
      </c>
      <c r="C8" t="s">
        <v>20</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2">
      <c r="A9" t="s">
        <v>15</v>
      </c>
      <c r="B9" t="s">
        <v>11</v>
      </c>
      <c r="C9" t="s">
        <v>36</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2">
      <c r="A10" t="s">
        <v>15</v>
      </c>
      <c r="B10" t="s">
        <v>12</v>
      </c>
      <c r="C10" t="s">
        <v>35</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2">
      <c r="A11" t="s">
        <v>15</v>
      </c>
      <c r="B11" t="s">
        <v>52</v>
      </c>
      <c r="C11" t="s">
        <v>21</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2">
      <c r="A12" t="s">
        <v>16</v>
      </c>
      <c r="B12" t="s">
        <v>4</v>
      </c>
      <c r="C12" t="s">
        <v>34</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2">
      <c r="A13" t="s">
        <v>16</v>
      </c>
      <c r="B13" t="s">
        <v>5</v>
      </c>
      <c r="C13" t="s">
        <v>20</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2">
      <c r="A14" t="s">
        <v>16</v>
      </c>
      <c r="B14" t="s">
        <v>6</v>
      </c>
      <c r="C14" t="s">
        <v>36</v>
      </c>
      <c r="D14" s="1">
        <v>43879</v>
      </c>
      <c r="E14">
        <v>8</v>
      </c>
      <c r="F14" s="1">
        <f>WORKDAY.INTL(Table1[[#This Row],[Start Date]]-1,Table1[[#This Row],[Duration]],1)</f>
        <v>43888</v>
      </c>
      <c r="G14" s="3">
        <v>0</v>
      </c>
      <c r="H14" s="2">
        <f>Table1[[#This Row],[Days completed]]/Table1[[#This Row],[Duration]]</f>
        <v>0</v>
      </c>
      <c r="I14" s="3">
        <v>978000</v>
      </c>
      <c r="J14" s="3">
        <v>0</v>
      </c>
      <c r="L14" s="2"/>
    </row>
    <row r="15" spans="1:12" x14ac:dyDescent="0.2">
      <c r="A15" t="s">
        <v>16</v>
      </c>
      <c r="B15" t="s">
        <v>7</v>
      </c>
      <c r="C15" t="s">
        <v>35</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2">
      <c r="A16" t="s">
        <v>16</v>
      </c>
      <c r="B16" t="s">
        <v>8</v>
      </c>
      <c r="C16" t="s">
        <v>21</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2">
      <c r="A17" t="s">
        <v>16</v>
      </c>
      <c r="B17" t="s">
        <v>9</v>
      </c>
      <c r="C17" t="s">
        <v>34</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2">
      <c r="A18" t="s">
        <v>16</v>
      </c>
      <c r="B18" t="s">
        <v>10</v>
      </c>
      <c r="C18" t="s">
        <v>20</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2">
      <c r="A19" t="s">
        <v>16</v>
      </c>
      <c r="B19" t="s">
        <v>11</v>
      </c>
      <c r="C19" t="s">
        <v>36</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2">
      <c r="A20" t="s">
        <v>16</v>
      </c>
      <c r="B20" t="s">
        <v>12</v>
      </c>
      <c r="C20" t="s">
        <v>35</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2">
      <c r="A21" t="s">
        <v>16</v>
      </c>
      <c r="B21" t="s">
        <v>52</v>
      </c>
      <c r="C21" t="s">
        <v>21</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2">
      <c r="A22" t="s">
        <v>17</v>
      </c>
      <c r="B22" t="s">
        <v>4</v>
      </c>
      <c r="C22" t="s">
        <v>34</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2">
      <c r="A23" t="s">
        <v>17</v>
      </c>
      <c r="B23" t="s">
        <v>5</v>
      </c>
      <c r="C23" t="s">
        <v>20</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2">
      <c r="A24" t="s">
        <v>17</v>
      </c>
      <c r="B24" t="s">
        <v>6</v>
      </c>
      <c r="C24" t="s">
        <v>36</v>
      </c>
      <c r="D24" s="1">
        <v>43885</v>
      </c>
      <c r="E24">
        <v>7</v>
      </c>
      <c r="F24" s="1">
        <f>WORKDAY.INTL(Table1[[#This Row],[Start Date]]-1,Table1[[#This Row],[Duration]],1)</f>
        <v>43893</v>
      </c>
      <c r="G24" s="3">
        <v>3</v>
      </c>
      <c r="H24" s="2">
        <f>Table1[[#This Row],[Days completed]]/Table1[[#This Row],[Duration]]</f>
        <v>0.42857142857142855</v>
      </c>
      <c r="I24" s="3">
        <v>826000</v>
      </c>
      <c r="J24" s="3">
        <v>298186</v>
      </c>
      <c r="L24" s="2"/>
    </row>
    <row r="25" spans="1:12" x14ac:dyDescent="0.2">
      <c r="A25" t="s">
        <v>17</v>
      </c>
      <c r="B25" t="s">
        <v>7</v>
      </c>
      <c r="C25" t="s">
        <v>35</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2">
      <c r="A26" t="s">
        <v>17</v>
      </c>
      <c r="B26" t="s">
        <v>8</v>
      </c>
      <c r="C26" t="s">
        <v>21</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2">
      <c r="A27" t="s">
        <v>18</v>
      </c>
      <c r="B27" t="s">
        <v>4</v>
      </c>
      <c r="C27" t="s">
        <v>34</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2">
      <c r="A28" t="s">
        <v>18</v>
      </c>
      <c r="B28" t="s">
        <v>5</v>
      </c>
      <c r="C28" t="s">
        <v>20</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2">
      <c r="A29" t="s">
        <v>18</v>
      </c>
      <c r="B29" t="s">
        <v>6</v>
      </c>
      <c r="C29" t="s">
        <v>36</v>
      </c>
      <c r="D29" s="1">
        <v>43878</v>
      </c>
      <c r="E29">
        <v>4</v>
      </c>
      <c r="F29" s="1">
        <f>WORKDAY.INTL(Table1[[#This Row],[Start Date]]-1,Table1[[#This Row],[Duration]],1)</f>
        <v>43881</v>
      </c>
      <c r="G29" s="3">
        <v>0</v>
      </c>
      <c r="H29" s="2">
        <f>Table1[[#This Row],[Days completed]]/Table1[[#This Row],[Duration]]</f>
        <v>0</v>
      </c>
      <c r="I29" s="3">
        <v>147000</v>
      </c>
      <c r="J29" s="3">
        <v>0</v>
      </c>
      <c r="L29" s="2"/>
    </row>
    <row r="30" spans="1:12" x14ac:dyDescent="0.2">
      <c r="A30" t="s">
        <v>18</v>
      </c>
      <c r="B30" t="s">
        <v>7</v>
      </c>
      <c r="C30" t="s">
        <v>35</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2">
      <c r="A31" t="s">
        <v>18</v>
      </c>
      <c r="B31" t="s">
        <v>8</v>
      </c>
      <c r="C31" t="s">
        <v>21</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2">
      <c r="A32" t="s">
        <v>18</v>
      </c>
      <c r="B32" t="s">
        <v>9</v>
      </c>
      <c r="C32" t="s">
        <v>34</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2">
      <c r="A33" t="s">
        <v>18</v>
      </c>
      <c r="B33" t="s">
        <v>10</v>
      </c>
      <c r="C33" t="s">
        <v>20</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2">
      <c r="A34" t="s">
        <v>19</v>
      </c>
      <c r="B34" t="s">
        <v>4</v>
      </c>
      <c r="C34" t="s">
        <v>36</v>
      </c>
      <c r="D34" s="1">
        <v>43889</v>
      </c>
      <c r="E34">
        <v>8</v>
      </c>
      <c r="F34" s="1">
        <f>WORKDAY.INTL(Table1[[#This Row],[Start Date]]-1,Table1[[#This Row],[Duration]],1)</f>
        <v>43900</v>
      </c>
      <c r="G34" s="3">
        <v>3</v>
      </c>
      <c r="H34" s="2">
        <f>Table1[[#This Row],[Days completed]]/Table1[[#This Row],[Duration]]</f>
        <v>0.375</v>
      </c>
      <c r="I34" s="3">
        <v>96000</v>
      </c>
      <c r="J34" s="3">
        <v>32256</v>
      </c>
      <c r="L34" s="2"/>
    </row>
    <row r="35" spans="1:12" x14ac:dyDescent="0.2">
      <c r="A35" t="s">
        <v>19</v>
      </c>
      <c r="B35" t="s">
        <v>5</v>
      </c>
      <c r="C35" t="s">
        <v>35</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2">
      <c r="A36" t="s">
        <v>19</v>
      </c>
      <c r="B36" t="s">
        <v>6</v>
      </c>
      <c r="C36" t="s">
        <v>21</v>
      </c>
      <c r="D36" s="1">
        <v>43881</v>
      </c>
      <c r="E36">
        <v>5</v>
      </c>
      <c r="F36" s="1">
        <f>WORKDAY.INTL(Table1[[#This Row],[Start Date]]-1,Table1[[#This Row],[Duration]],1)</f>
        <v>43887</v>
      </c>
      <c r="G36" s="3">
        <v>3</v>
      </c>
      <c r="H36" s="2">
        <f>Table1[[#This Row],[Days completed]]/Table1[[#This Row],[Duration]]</f>
        <v>0.6</v>
      </c>
      <c r="I36" s="3">
        <v>616000</v>
      </c>
      <c r="J36" s="3">
        <v>401579</v>
      </c>
      <c r="L36" s="2"/>
    </row>
    <row r="37" spans="1:12" x14ac:dyDescent="0.2">
      <c r="A37" t="s">
        <v>19</v>
      </c>
      <c r="B37" t="s">
        <v>7</v>
      </c>
      <c r="C37" t="s">
        <v>34</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2">
      <c r="A38" t="s">
        <v>19</v>
      </c>
      <c r="B38" t="s">
        <v>8</v>
      </c>
      <c r="C38" t="s">
        <v>20</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2">
      <c r="A39" t="s">
        <v>19</v>
      </c>
      <c r="B39" t="s">
        <v>9</v>
      </c>
      <c r="C39" t="s">
        <v>36</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2">
      <c r="A40" t="s">
        <v>19</v>
      </c>
      <c r="B40" t="s">
        <v>10</v>
      </c>
      <c r="C40" t="s">
        <v>35</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2">
      <c r="A41" t="s">
        <v>19</v>
      </c>
      <c r="B41" t="s">
        <v>11</v>
      </c>
      <c r="C41" t="s">
        <v>21</v>
      </c>
      <c r="D41" s="1">
        <v>43885</v>
      </c>
      <c r="E41">
        <v>3</v>
      </c>
      <c r="F41" s="1">
        <f>WORKDAY.INTL(Table1[[#This Row],[Start Date]]-1,Table1[[#This Row],[Duration]],1)</f>
        <v>43887</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Dashboard</vt:lpstr>
      <vt:lpstr>Workings</vt:lpstr>
      <vt:lpstr>Data</vt:lpstr>
      <vt:lpstr>Dashboard!Область_печати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cp:lastPrinted>2020-03-13T06:15:47Z</cp:lastPrinted>
  <dcterms:created xsi:type="dcterms:W3CDTF">2019-08-20T08:51:45Z</dcterms:created>
  <dcterms:modified xsi:type="dcterms:W3CDTF">2022-10-21T16:25:01Z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