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33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60" i="1" l="1"/>
  <c r="B57" i="1"/>
  <c r="B53" i="1"/>
  <c r="B52" i="1"/>
  <c r="D33" i="1"/>
  <c r="B51" i="1"/>
  <c r="I33" i="1"/>
  <c r="B45" i="1"/>
  <c r="H31" i="1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1" i="1"/>
  <c r="C31" i="1"/>
  <c r="B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F31" i="1" l="1"/>
  <c r="E31" i="1"/>
  <c r="B33" i="1" s="1"/>
  <c r="B35" i="1" s="1"/>
  <c r="D31" i="1"/>
  <c r="B32" i="1" s="1"/>
  <c r="B34" i="1" s="1"/>
  <c r="B36" i="1" l="1"/>
  <c r="A41" i="1" l="1"/>
  <c r="A43" i="1" s="1"/>
  <c r="B37" i="1"/>
  <c r="G4" i="1" s="1"/>
  <c r="G20" i="1" l="1"/>
  <c r="G12" i="1"/>
  <c r="G11" i="1"/>
  <c r="G5" i="1"/>
  <c r="G25" i="1"/>
  <c r="G10" i="1"/>
  <c r="G8" i="1"/>
  <c r="G2" i="1"/>
  <c r="G22" i="1"/>
  <c r="G17" i="1"/>
  <c r="G27" i="1"/>
  <c r="G24" i="1"/>
  <c r="G14" i="1"/>
  <c r="G9" i="1"/>
  <c r="G19" i="1"/>
  <c r="G16" i="1"/>
  <c r="G6" i="1"/>
  <c r="G3" i="1"/>
  <c r="G23" i="1"/>
  <c r="G13" i="1"/>
  <c r="G29" i="1"/>
  <c r="G26" i="1"/>
  <c r="G15" i="1"/>
  <c r="G28" i="1"/>
  <c r="G21" i="1"/>
  <c r="G18" i="1"/>
  <c r="G7" i="1"/>
</calcChain>
</file>

<file path=xl/sharedStrings.xml><?xml version="1.0" encoding="utf-8"?>
<sst xmlns="http://schemas.openxmlformats.org/spreadsheetml/2006/main" count="47" uniqueCount="46">
  <si>
    <t>№ предприятия</t>
  </si>
  <si>
    <t>m=</t>
  </si>
  <si>
    <t>n=</t>
  </si>
  <si>
    <t>Выпуск продукции(x)</t>
  </si>
  <si>
    <t>Прибыль(y)</t>
  </si>
  <si>
    <t>x^2</t>
  </si>
  <si>
    <t>y^2</t>
  </si>
  <si>
    <t>xy</t>
  </si>
  <si>
    <t>среднее</t>
  </si>
  <si>
    <t>b=</t>
  </si>
  <si>
    <t>a=</t>
  </si>
  <si>
    <t>Dx=</t>
  </si>
  <si>
    <t>Dy=</t>
  </si>
  <si>
    <t>СКО(х)</t>
  </si>
  <si>
    <t>СКО(у)</t>
  </si>
  <si>
    <t>y^</t>
  </si>
  <si>
    <t>уравнение регрессии</t>
  </si>
  <si>
    <t>Линейный коэфф корр rxy</t>
  </si>
  <si>
    <t>Охарактеризуем статистическую надежность результатов регрессионного анализа с использованием F-критерия Фишера при уровне значимости α = 0,05</t>
  </si>
  <si>
    <t>Fфакт=</t>
  </si>
  <si>
    <t>Коэфф детерминации R^2</t>
  </si>
  <si>
    <t>k1=m=1</t>
  </si>
  <si>
    <t>y^=0,09x+9,73</t>
  </si>
  <si>
    <t>k2=n-m-1=29-1-1=27</t>
  </si>
  <si>
    <t>Fтабл(a=0,05;k1=1;k2=27)=4,21</t>
  </si>
  <si>
    <t>выбросы = 1</t>
  </si>
  <si>
    <t>Fтабл&lt;Fфакт</t>
  </si>
  <si>
    <t>уравнение регрессии является статистически надёжным</t>
  </si>
  <si>
    <t>Оценим значимость коэффициентов регрессии и корреляции по t-критерию Стьюдента при уровне значимости α = 0,05.</t>
  </si>
  <si>
    <t>y-y^</t>
  </si>
  <si>
    <t>(y-y^)^2</t>
  </si>
  <si>
    <t>сумм</t>
  </si>
  <si>
    <t>Sост=</t>
  </si>
  <si>
    <t>ma=</t>
  </si>
  <si>
    <t>ta=</t>
  </si>
  <si>
    <t>Табличное значение t-критерия для уровня значимости α = 0,05 и числа степеней свободы k=n-2=27 равно 2,0518</t>
  </si>
  <si>
    <t>tтабл&lt;ta</t>
  </si>
  <si>
    <t>значение свободного члена уравнения регрессии статически значимо отличается от нуля</t>
  </si>
  <si>
    <t>Определим прогнозное значение результативного признака, если возможное значение факторного признака составит 1,3 от его среднего уровня по совокупности</t>
  </si>
  <si>
    <t>xp=</t>
  </si>
  <si>
    <t>Прогнозное значениеприбыли составит</t>
  </si>
  <si>
    <t>y=</t>
  </si>
  <si>
    <t>y=0,09*88,86429+9,73</t>
  </si>
  <si>
    <t>Значит, при выпуске продукции в 88,86429 возможная прибыль составит 17,72779</t>
  </si>
  <si>
    <t>Вывод: Коэффициент детерминации показывает, что 64% различий в прибыли (y) объясняется вариацией выпуска продукции (x), а 36% другими, неучтенными факторами.</t>
  </si>
  <si>
    <t>Вывод: линейная связь между прибылью и выпуском продукции весьма высокая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</si>
</sst>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16265675123943E-2"/>
          <c:y val="4.0780604903725877E-2"/>
          <c:w val="0.7660281787693205"/>
          <c:h val="0.8672023021915649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Лист1!$B$2:$B$29</c:f>
              <c:numCache>
                <c:formatCode>General</c:formatCode>
                <c:ptCount val="28"/>
                <c:pt idx="0">
                  <c:v>32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54</c:v>
                </c:pt>
                <c:pt idx="6">
                  <c:v>57</c:v>
                </c:pt>
                <c:pt idx="7">
                  <c:v>59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78</c:v>
                </c:pt>
                <c:pt idx="22">
                  <c:v>83</c:v>
                </c:pt>
                <c:pt idx="23">
                  <c:v>85</c:v>
                </c:pt>
                <c:pt idx="24">
                  <c:v>88</c:v>
                </c:pt>
                <c:pt idx="25">
                  <c:v>92</c:v>
                </c:pt>
                <c:pt idx="26">
                  <c:v>96</c:v>
                </c:pt>
                <c:pt idx="27">
                  <c:v>101</c:v>
                </c:pt>
              </c:numCache>
            </c:numRef>
          </c:xVal>
          <c:yVal>
            <c:numRef>
              <c:f>Лист1!$C$2:$C$29</c:f>
              <c:numCache>
                <c:formatCode>General</c:formatCode>
                <c:ptCount val="28"/>
                <c:pt idx="0">
                  <c:v>17</c:v>
                </c:pt>
                <c:pt idx="1">
                  <c:v>12.1</c:v>
                </c:pt>
                <c:pt idx="2">
                  <c:v>12.8</c:v>
                </c:pt>
                <c:pt idx="3">
                  <c:v>12</c:v>
                </c:pt>
                <c:pt idx="4">
                  <c:v>14.6</c:v>
                </c:pt>
                <c:pt idx="5">
                  <c:v>13.8</c:v>
                </c:pt>
                <c:pt idx="6">
                  <c:v>14.2</c:v>
                </c:pt>
                <c:pt idx="7">
                  <c:v>16.5</c:v>
                </c:pt>
                <c:pt idx="8">
                  <c:v>14.8</c:v>
                </c:pt>
                <c:pt idx="9">
                  <c:v>15.7</c:v>
                </c:pt>
                <c:pt idx="10">
                  <c:v>15.5</c:v>
                </c:pt>
                <c:pt idx="11">
                  <c:v>15.9</c:v>
                </c:pt>
                <c:pt idx="12">
                  <c:v>16.2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16.5</c:v>
                </c:pt>
                <c:pt idx="16">
                  <c:v>15.8</c:v>
                </c:pt>
                <c:pt idx="17">
                  <c:v>16.399999999999999</c:v>
                </c:pt>
                <c:pt idx="18">
                  <c:v>17.2</c:v>
                </c:pt>
                <c:pt idx="19">
                  <c:v>16</c:v>
                </c:pt>
                <c:pt idx="20">
                  <c:v>16.3</c:v>
                </c:pt>
                <c:pt idx="21">
                  <c:v>18</c:v>
                </c:pt>
                <c:pt idx="22">
                  <c:v>17.600000000000001</c:v>
                </c:pt>
                <c:pt idx="23">
                  <c:v>16.7</c:v>
                </c:pt>
                <c:pt idx="24">
                  <c:v>18.5</c:v>
                </c:pt>
                <c:pt idx="25">
                  <c:v>18.2</c:v>
                </c:pt>
                <c:pt idx="26">
                  <c:v>19.100000000000001</c:v>
                </c:pt>
                <c:pt idx="27">
                  <c:v>19.600000000000001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48384"/>
        <c:axId val="275448960"/>
      </c:scatterChart>
      <c:valAx>
        <c:axId val="2754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448960"/>
        <c:crosses val="autoZero"/>
        <c:crossBetween val="midCat"/>
      </c:valAx>
      <c:valAx>
        <c:axId val="2754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44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180975</xdr:rowOff>
    </xdr:from>
    <xdr:to>
      <xdr:col>18</xdr:col>
      <xdr:colOff>57150</xdr:colOff>
      <xdr:row>18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13" workbookViewId="0">
      <selection activeCell="C42" sqref="C42"/>
    </sheetView>
  </sheetViews>
  <sheetFormatPr defaultRowHeight="15" x14ac:dyDescent="0.25"/>
  <sheetData>
    <row r="1" spans="1:9" ht="48" thickBot="1" x14ac:dyDescent="0.3">
      <c r="A1" s="1" t="s">
        <v>0</v>
      </c>
      <c r="B1" s="2" t="s">
        <v>3</v>
      </c>
      <c r="C1" s="2" t="s">
        <v>4</v>
      </c>
      <c r="D1" s="7" t="s">
        <v>5</v>
      </c>
      <c r="E1" s="9" t="s">
        <v>6</v>
      </c>
      <c r="F1" s="13" t="s">
        <v>7</v>
      </c>
      <c r="G1" s="13" t="s">
        <v>15</v>
      </c>
      <c r="H1" s="13" t="s">
        <v>29</v>
      </c>
      <c r="I1" s="13" t="s">
        <v>30</v>
      </c>
    </row>
    <row r="2" spans="1:9" ht="16.5" thickBot="1" x14ac:dyDescent="0.3">
      <c r="A2" s="3">
        <v>6</v>
      </c>
      <c r="B2" s="4">
        <v>32</v>
      </c>
      <c r="C2" s="4">
        <v>17</v>
      </c>
      <c r="D2" s="9">
        <f>B2^2</f>
        <v>1024</v>
      </c>
      <c r="E2" s="9">
        <f>C2^2</f>
        <v>289</v>
      </c>
      <c r="F2" s="8">
        <f>B2*C2</f>
        <v>544</v>
      </c>
      <c r="G2">
        <f t="shared" ref="G2:G29" si="0">$B$36*B2+$B$37</f>
        <v>12.691156608216783</v>
      </c>
      <c r="H2">
        <f>C2-G2</f>
        <v>4.308843391783217</v>
      </c>
      <c r="I2">
        <f>H2^2</f>
        <v>18.566131374913898</v>
      </c>
    </row>
    <row r="3" spans="1:9" ht="16.5" thickBot="1" x14ac:dyDescent="0.3">
      <c r="A3" s="3">
        <v>3</v>
      </c>
      <c r="B3" s="4">
        <v>41</v>
      </c>
      <c r="C3" s="4">
        <v>12.1</v>
      </c>
      <c r="D3" s="9">
        <f t="shared" ref="D3:D29" si="1">B3^2</f>
        <v>1681</v>
      </c>
      <c r="E3" s="9">
        <f t="shared" ref="E3:E29" si="2">C3^2</f>
        <v>146.41</v>
      </c>
      <c r="F3" s="8">
        <f t="shared" ref="F3:F29" si="3">B3*C3</f>
        <v>496.09999999999997</v>
      </c>
      <c r="G3">
        <f t="shared" si="0"/>
        <v>13.523502909522648</v>
      </c>
      <c r="H3">
        <f t="shared" ref="H3:H29" si="4">C3-G3</f>
        <v>-1.4235029095226484</v>
      </c>
      <c r="I3">
        <f t="shared" ref="I3:I29" si="5">H3^2</f>
        <v>2.026360533419445</v>
      </c>
    </row>
    <row r="4" spans="1:9" ht="16.5" thickBot="1" x14ac:dyDescent="0.3">
      <c r="A4" s="3">
        <v>7</v>
      </c>
      <c r="B4" s="4">
        <v>45</v>
      </c>
      <c r="C4" s="4">
        <v>12.8</v>
      </c>
      <c r="D4" s="9">
        <f t="shared" si="1"/>
        <v>2025</v>
      </c>
      <c r="E4" s="9">
        <f t="shared" si="2"/>
        <v>163.84000000000003</v>
      </c>
      <c r="F4" s="8">
        <f t="shared" si="3"/>
        <v>576</v>
      </c>
      <c r="G4">
        <f t="shared" si="0"/>
        <v>13.893434598991924</v>
      </c>
      <c r="H4">
        <f t="shared" si="4"/>
        <v>-1.093434598991923</v>
      </c>
      <c r="I4">
        <f t="shared" si="5"/>
        <v>1.1955992222726275</v>
      </c>
    </row>
    <row r="5" spans="1:9" ht="16.5" thickBot="1" x14ac:dyDescent="0.3">
      <c r="A5" s="3">
        <v>12</v>
      </c>
      <c r="B5" s="4">
        <v>48</v>
      </c>
      <c r="C5" s="4">
        <v>12</v>
      </c>
      <c r="D5" s="9">
        <f t="shared" si="1"/>
        <v>2304</v>
      </c>
      <c r="E5" s="9">
        <f t="shared" si="2"/>
        <v>144</v>
      </c>
      <c r="F5" s="8">
        <f t="shared" si="3"/>
        <v>576</v>
      </c>
      <c r="G5">
        <f t="shared" si="0"/>
        <v>14.170883366093879</v>
      </c>
      <c r="H5">
        <f t="shared" si="4"/>
        <v>-2.1708833660938787</v>
      </c>
      <c r="I5">
        <f t="shared" si="5"/>
        <v>4.7127345891830892</v>
      </c>
    </row>
    <row r="6" spans="1:9" ht="16.5" thickBot="1" x14ac:dyDescent="0.3">
      <c r="A6" s="3">
        <v>16</v>
      </c>
      <c r="B6" s="4">
        <v>52</v>
      </c>
      <c r="C6" s="4">
        <v>14.6</v>
      </c>
      <c r="D6" s="9">
        <f t="shared" si="1"/>
        <v>2704</v>
      </c>
      <c r="E6" s="9">
        <f t="shared" si="2"/>
        <v>213.16</v>
      </c>
      <c r="F6" s="8">
        <f t="shared" si="3"/>
        <v>759.19999999999993</v>
      </c>
      <c r="G6">
        <f t="shared" si="0"/>
        <v>14.540815055563151</v>
      </c>
      <c r="H6">
        <f t="shared" si="4"/>
        <v>5.9184944436848852E-2</v>
      </c>
      <c r="I6">
        <f t="shared" si="5"/>
        <v>3.5028576479928858E-3</v>
      </c>
    </row>
    <row r="7" spans="1:9" ht="16.5" thickBot="1" x14ac:dyDescent="0.3">
      <c r="A7" s="3">
        <v>4</v>
      </c>
      <c r="B7" s="4">
        <v>54</v>
      </c>
      <c r="C7" s="4">
        <v>13.8</v>
      </c>
      <c r="D7" s="9">
        <f t="shared" si="1"/>
        <v>2916</v>
      </c>
      <c r="E7" s="9">
        <f t="shared" si="2"/>
        <v>190.44000000000003</v>
      </c>
      <c r="F7" s="8">
        <f t="shared" si="3"/>
        <v>745.2</v>
      </c>
      <c r="G7">
        <f t="shared" si="0"/>
        <v>14.725780900297789</v>
      </c>
      <c r="H7">
        <f t="shared" si="4"/>
        <v>-0.92578090029778792</v>
      </c>
      <c r="I7">
        <f t="shared" si="5"/>
        <v>0.85707027535618274</v>
      </c>
    </row>
    <row r="8" spans="1:9" ht="16.5" thickBot="1" x14ac:dyDescent="0.3">
      <c r="A8" s="3">
        <v>8</v>
      </c>
      <c r="B8" s="4">
        <v>57</v>
      </c>
      <c r="C8" s="4">
        <v>14.2</v>
      </c>
      <c r="D8" s="9">
        <f t="shared" si="1"/>
        <v>3249</v>
      </c>
      <c r="E8" s="9">
        <f t="shared" si="2"/>
        <v>201.64</v>
      </c>
      <c r="F8" s="8">
        <f t="shared" si="3"/>
        <v>809.4</v>
      </c>
      <c r="G8">
        <f t="shared" si="0"/>
        <v>15.003229667399744</v>
      </c>
      <c r="H8">
        <f t="shared" si="4"/>
        <v>-0.80322966739974433</v>
      </c>
      <c r="I8">
        <f t="shared" si="5"/>
        <v>0.64517789859110386</v>
      </c>
    </row>
    <row r="9" spans="1:9" ht="16.5" thickBot="1" x14ac:dyDescent="0.3">
      <c r="A9" s="3">
        <v>13</v>
      </c>
      <c r="B9" s="4">
        <v>59</v>
      </c>
      <c r="C9" s="4">
        <v>16.5</v>
      </c>
      <c r="D9" s="9">
        <f t="shared" si="1"/>
        <v>3481</v>
      </c>
      <c r="E9" s="9">
        <f t="shared" si="2"/>
        <v>272.25</v>
      </c>
      <c r="F9" s="8">
        <f t="shared" si="3"/>
        <v>973.5</v>
      </c>
      <c r="G9">
        <f t="shared" si="0"/>
        <v>15.18819551213438</v>
      </c>
      <c r="H9">
        <f t="shared" si="4"/>
        <v>1.3118044878656203</v>
      </c>
      <c r="I9">
        <f t="shared" si="5"/>
        <v>1.7208310143843824</v>
      </c>
    </row>
    <row r="10" spans="1:9" ht="16.5" thickBot="1" x14ac:dyDescent="0.3">
      <c r="A10" s="3">
        <v>17</v>
      </c>
      <c r="B10" s="4">
        <v>62</v>
      </c>
      <c r="C10" s="4">
        <v>14.8</v>
      </c>
      <c r="D10" s="9">
        <f t="shared" si="1"/>
        <v>3844</v>
      </c>
      <c r="E10" s="9">
        <f t="shared" si="2"/>
        <v>219.04000000000002</v>
      </c>
      <c r="F10" s="8">
        <f t="shared" si="3"/>
        <v>917.6</v>
      </c>
      <c r="G10">
        <f t="shared" si="0"/>
        <v>15.465644279236335</v>
      </c>
      <c r="H10">
        <f t="shared" si="4"/>
        <v>-0.66564427923633396</v>
      </c>
      <c r="I10">
        <f t="shared" si="5"/>
        <v>0.44308230648005853</v>
      </c>
    </row>
    <row r="11" spans="1:9" ht="16.5" thickBot="1" x14ac:dyDescent="0.3">
      <c r="A11" s="3">
        <v>1</v>
      </c>
      <c r="B11" s="4">
        <v>63</v>
      </c>
      <c r="C11" s="4">
        <v>15.7</v>
      </c>
      <c r="D11" s="9">
        <f t="shared" si="1"/>
        <v>3969</v>
      </c>
      <c r="E11" s="9">
        <f t="shared" si="2"/>
        <v>246.48999999999998</v>
      </c>
      <c r="F11" s="8">
        <f t="shared" si="3"/>
        <v>989.09999999999991</v>
      </c>
      <c r="G11">
        <f t="shared" si="0"/>
        <v>15.558127201603654</v>
      </c>
      <c r="H11">
        <f t="shared" si="4"/>
        <v>0.1418727983963457</v>
      </c>
      <c r="I11">
        <f t="shared" si="5"/>
        <v>2.0127890924810151E-2</v>
      </c>
    </row>
    <row r="12" spans="1:9" ht="16.5" thickBot="1" x14ac:dyDescent="0.3">
      <c r="A12" s="3">
        <v>5</v>
      </c>
      <c r="B12" s="4">
        <v>63</v>
      </c>
      <c r="C12" s="4">
        <v>15.5</v>
      </c>
      <c r="D12" s="9">
        <f t="shared" si="1"/>
        <v>3969</v>
      </c>
      <c r="E12" s="9">
        <f t="shared" si="2"/>
        <v>240.25</v>
      </c>
      <c r="F12" s="8">
        <f t="shared" si="3"/>
        <v>976.5</v>
      </c>
      <c r="G12">
        <f t="shared" si="0"/>
        <v>15.558127201603654</v>
      </c>
      <c r="H12">
        <f t="shared" si="4"/>
        <v>-5.8127201603653589E-2</v>
      </c>
      <c r="I12">
        <f t="shared" si="5"/>
        <v>3.3787715662717882E-3</v>
      </c>
    </row>
    <row r="13" spans="1:9" ht="16.5" thickBot="1" x14ac:dyDescent="0.3">
      <c r="A13" s="3">
        <v>9</v>
      </c>
      <c r="B13" s="4">
        <v>67</v>
      </c>
      <c r="C13" s="4">
        <v>15.9</v>
      </c>
      <c r="D13" s="9">
        <f t="shared" si="1"/>
        <v>4489</v>
      </c>
      <c r="E13" s="9">
        <f t="shared" si="2"/>
        <v>252.81</v>
      </c>
      <c r="F13" s="8">
        <f t="shared" si="3"/>
        <v>1065.3</v>
      </c>
      <c r="G13">
        <f t="shared" si="0"/>
        <v>15.928058891072926</v>
      </c>
      <c r="H13">
        <f t="shared" si="4"/>
        <v>-2.8058891072925363E-2</v>
      </c>
      <c r="I13">
        <f t="shared" si="5"/>
        <v>7.8730136824229063E-4</v>
      </c>
    </row>
    <row r="14" spans="1:9" ht="16.5" thickBot="1" x14ac:dyDescent="0.3">
      <c r="A14" s="3">
        <v>14</v>
      </c>
      <c r="B14" s="4">
        <v>68</v>
      </c>
      <c r="C14" s="4">
        <v>16.2</v>
      </c>
      <c r="D14" s="9">
        <f t="shared" si="1"/>
        <v>4624</v>
      </c>
      <c r="E14" s="9">
        <f t="shared" si="2"/>
        <v>262.44</v>
      </c>
      <c r="F14" s="8">
        <f t="shared" si="3"/>
        <v>1101.5999999999999</v>
      </c>
      <c r="G14">
        <f t="shared" si="0"/>
        <v>16.020541813440246</v>
      </c>
      <c r="H14">
        <f t="shared" si="4"/>
        <v>0.17945818655975287</v>
      </c>
      <c r="I14">
        <f t="shared" si="5"/>
        <v>3.2205240723315071E-2</v>
      </c>
    </row>
    <row r="15" spans="1:9" ht="16.5" thickBot="1" x14ac:dyDescent="0.3">
      <c r="A15" s="5">
        <v>18</v>
      </c>
      <c r="B15" s="6">
        <v>69</v>
      </c>
      <c r="C15" s="6">
        <v>16.100000000000001</v>
      </c>
      <c r="D15" s="9">
        <f t="shared" si="1"/>
        <v>4761</v>
      </c>
      <c r="E15" s="9">
        <f t="shared" si="2"/>
        <v>259.21000000000004</v>
      </c>
      <c r="F15" s="8">
        <f t="shared" si="3"/>
        <v>1110.9000000000001</v>
      </c>
      <c r="G15">
        <f t="shared" si="0"/>
        <v>16.113024735807564</v>
      </c>
      <c r="H15">
        <f t="shared" si="4"/>
        <v>-1.3024735807562138E-2</v>
      </c>
      <c r="I15">
        <f t="shared" si="5"/>
        <v>1.6964374285679133E-4</v>
      </c>
    </row>
    <row r="16" spans="1:9" ht="16.5" thickBot="1" x14ac:dyDescent="0.3">
      <c r="A16" s="3">
        <v>21</v>
      </c>
      <c r="B16" s="4">
        <v>71</v>
      </c>
      <c r="C16" s="4">
        <v>16.399999999999999</v>
      </c>
      <c r="D16" s="9">
        <f t="shared" si="1"/>
        <v>5041</v>
      </c>
      <c r="E16" s="9">
        <f t="shared" si="2"/>
        <v>268.95999999999998</v>
      </c>
      <c r="F16" s="8">
        <f t="shared" si="3"/>
        <v>1164.3999999999999</v>
      </c>
      <c r="G16">
        <f t="shared" si="0"/>
        <v>16.297990580542201</v>
      </c>
      <c r="H16">
        <f t="shared" si="4"/>
        <v>0.10200941945779718</v>
      </c>
      <c r="I16">
        <f t="shared" si="5"/>
        <v>1.040592165811681E-2</v>
      </c>
    </row>
    <row r="17" spans="1:9" ht="16.5" thickBot="1" x14ac:dyDescent="0.3">
      <c r="A17" s="3">
        <v>23</v>
      </c>
      <c r="B17" s="4">
        <v>72</v>
      </c>
      <c r="C17" s="4">
        <v>16.5</v>
      </c>
      <c r="D17" s="9">
        <f t="shared" si="1"/>
        <v>5184</v>
      </c>
      <c r="E17" s="9">
        <f t="shared" si="2"/>
        <v>272.25</v>
      </c>
      <c r="F17" s="8">
        <f t="shared" si="3"/>
        <v>1188</v>
      </c>
      <c r="G17">
        <f t="shared" si="0"/>
        <v>16.390473502909519</v>
      </c>
      <c r="H17">
        <f t="shared" si="4"/>
        <v>0.10952649709048146</v>
      </c>
      <c r="I17">
        <f t="shared" si="5"/>
        <v>1.1996053564911242E-2</v>
      </c>
    </row>
    <row r="18" spans="1:9" ht="16.5" thickBot="1" x14ac:dyDescent="0.3">
      <c r="A18" s="3">
        <v>20</v>
      </c>
      <c r="B18" s="4">
        <v>73</v>
      </c>
      <c r="C18" s="4">
        <v>15.8</v>
      </c>
      <c r="D18" s="9">
        <f t="shared" si="1"/>
        <v>5329</v>
      </c>
      <c r="E18" s="9">
        <f t="shared" si="2"/>
        <v>249.64000000000001</v>
      </c>
      <c r="F18" s="8">
        <f t="shared" si="3"/>
        <v>1153.4000000000001</v>
      </c>
      <c r="G18">
        <f t="shared" si="0"/>
        <v>16.482956425276839</v>
      </c>
      <c r="H18">
        <f t="shared" si="4"/>
        <v>-0.68295642527683853</v>
      </c>
      <c r="I18">
        <f t="shared" si="5"/>
        <v>0.46642947882691793</v>
      </c>
    </row>
    <row r="19" spans="1:9" ht="16.5" thickBot="1" x14ac:dyDescent="0.3">
      <c r="A19" s="3">
        <v>25</v>
      </c>
      <c r="B19" s="4">
        <v>73</v>
      </c>
      <c r="C19" s="4">
        <v>16.399999999999999</v>
      </c>
      <c r="D19" s="9">
        <f t="shared" si="1"/>
        <v>5329</v>
      </c>
      <c r="E19" s="9">
        <f t="shared" si="2"/>
        <v>268.95999999999998</v>
      </c>
      <c r="F19" s="8">
        <f t="shared" si="3"/>
        <v>1197.1999999999998</v>
      </c>
      <c r="G19">
        <f t="shared" si="0"/>
        <v>16.482956425276839</v>
      </c>
      <c r="H19">
        <f t="shared" si="4"/>
        <v>-8.2956425276840662E-2</v>
      </c>
      <c r="I19">
        <f t="shared" si="5"/>
        <v>6.8817684947120481E-3</v>
      </c>
    </row>
    <row r="20" spans="1:9" ht="16.5" thickBot="1" x14ac:dyDescent="0.3">
      <c r="A20" s="3">
        <v>30</v>
      </c>
      <c r="B20" s="4">
        <v>73</v>
      </c>
      <c r="C20" s="4">
        <v>17.2</v>
      </c>
      <c r="D20" s="9">
        <f t="shared" si="1"/>
        <v>5329</v>
      </c>
      <c r="E20" s="9">
        <f t="shared" si="2"/>
        <v>295.83999999999997</v>
      </c>
      <c r="F20" s="8">
        <f t="shared" si="3"/>
        <v>1255.5999999999999</v>
      </c>
      <c r="G20">
        <f t="shared" si="0"/>
        <v>16.482956425276839</v>
      </c>
      <c r="H20">
        <f t="shared" si="4"/>
        <v>0.71704357472316005</v>
      </c>
      <c r="I20">
        <f t="shared" si="5"/>
        <v>0.51415148805176802</v>
      </c>
    </row>
    <row r="21" spans="1:9" ht="16.5" thickBot="1" x14ac:dyDescent="0.3">
      <c r="A21" s="3">
        <v>26</v>
      </c>
      <c r="B21" s="4">
        <v>74</v>
      </c>
      <c r="C21" s="4">
        <v>16</v>
      </c>
      <c r="D21" s="9">
        <f t="shared" si="1"/>
        <v>5476</v>
      </c>
      <c r="E21" s="9">
        <f t="shared" si="2"/>
        <v>256</v>
      </c>
      <c r="F21" s="8">
        <f t="shared" si="3"/>
        <v>1184</v>
      </c>
      <c r="G21">
        <f t="shared" si="0"/>
        <v>16.575439347644156</v>
      </c>
      <c r="H21">
        <f t="shared" si="4"/>
        <v>-0.57543934764415638</v>
      </c>
      <c r="I21">
        <f t="shared" si="5"/>
        <v>0.33113044281713228</v>
      </c>
    </row>
    <row r="22" spans="1:9" ht="16.5" thickBot="1" x14ac:dyDescent="0.3">
      <c r="A22" s="3">
        <v>28</v>
      </c>
      <c r="B22" s="4">
        <v>75</v>
      </c>
      <c r="C22" s="4">
        <v>16.3</v>
      </c>
      <c r="D22" s="9">
        <f t="shared" si="1"/>
        <v>5625</v>
      </c>
      <c r="E22" s="9">
        <f t="shared" si="2"/>
        <v>265.69</v>
      </c>
      <c r="F22" s="8">
        <f t="shared" si="3"/>
        <v>1222.5</v>
      </c>
      <c r="G22">
        <f t="shared" si="0"/>
        <v>16.667922270011474</v>
      </c>
      <c r="H22">
        <f t="shared" si="4"/>
        <v>-0.36792227001147282</v>
      </c>
      <c r="I22">
        <f t="shared" si="5"/>
        <v>0.13536679677039512</v>
      </c>
    </row>
    <row r="23" spans="1:9" ht="16.5" thickBot="1" x14ac:dyDescent="0.3">
      <c r="A23" s="3">
        <v>2</v>
      </c>
      <c r="B23" s="4">
        <v>78</v>
      </c>
      <c r="C23" s="4">
        <v>18</v>
      </c>
      <c r="D23" s="9">
        <f t="shared" si="1"/>
        <v>6084</v>
      </c>
      <c r="E23" s="9">
        <f t="shared" si="2"/>
        <v>324</v>
      </c>
      <c r="F23" s="8">
        <f t="shared" si="3"/>
        <v>1404</v>
      </c>
      <c r="G23">
        <f t="shared" si="0"/>
        <v>16.945371037113429</v>
      </c>
      <c r="H23">
        <f t="shared" si="4"/>
        <v>1.0546289628865715</v>
      </c>
      <c r="I23">
        <f t="shared" si="5"/>
        <v>1.1122422493592055</v>
      </c>
    </row>
    <row r="24" spans="1:9" ht="16.5" thickBot="1" x14ac:dyDescent="0.3">
      <c r="A24" s="3">
        <v>10</v>
      </c>
      <c r="B24" s="4">
        <v>83</v>
      </c>
      <c r="C24" s="4">
        <v>17.600000000000001</v>
      </c>
      <c r="D24" s="9">
        <f t="shared" si="1"/>
        <v>6889</v>
      </c>
      <c r="E24" s="9">
        <f t="shared" si="2"/>
        <v>309.76000000000005</v>
      </c>
      <c r="F24" s="8">
        <f t="shared" si="3"/>
        <v>1460.8000000000002</v>
      </c>
      <c r="G24">
        <f t="shared" si="0"/>
        <v>17.407785648950021</v>
      </c>
      <c r="H24">
        <f t="shared" si="4"/>
        <v>0.19221435104998008</v>
      </c>
      <c r="I24">
        <f t="shared" si="5"/>
        <v>3.6946356749564979E-2</v>
      </c>
    </row>
    <row r="25" spans="1:9" ht="16.5" thickBot="1" x14ac:dyDescent="0.3">
      <c r="A25" s="3">
        <v>19</v>
      </c>
      <c r="B25" s="4">
        <v>85</v>
      </c>
      <c r="C25" s="4">
        <v>16.7</v>
      </c>
      <c r="D25" s="9">
        <f t="shared" si="1"/>
        <v>7225</v>
      </c>
      <c r="E25" s="9">
        <f t="shared" si="2"/>
        <v>278.89</v>
      </c>
      <c r="F25" s="8">
        <f t="shared" si="3"/>
        <v>1419.5</v>
      </c>
      <c r="G25">
        <f t="shared" si="0"/>
        <v>17.592751493684659</v>
      </c>
      <c r="H25">
        <f t="shared" si="4"/>
        <v>-0.89275149368465989</v>
      </c>
      <c r="I25">
        <f t="shared" si="5"/>
        <v>0.79700522947619135</v>
      </c>
    </row>
    <row r="26" spans="1:9" ht="16.5" thickBot="1" x14ac:dyDescent="0.3">
      <c r="A26" s="3">
        <v>24</v>
      </c>
      <c r="B26" s="4">
        <v>88</v>
      </c>
      <c r="C26" s="4">
        <v>18.5</v>
      </c>
      <c r="D26" s="9">
        <f t="shared" si="1"/>
        <v>7744</v>
      </c>
      <c r="E26" s="9">
        <f t="shared" si="2"/>
        <v>342.25</v>
      </c>
      <c r="F26" s="8">
        <f t="shared" si="3"/>
        <v>1628</v>
      </c>
      <c r="G26">
        <f t="shared" si="0"/>
        <v>17.870200260786611</v>
      </c>
      <c r="H26">
        <f t="shared" si="4"/>
        <v>0.62979973921338939</v>
      </c>
      <c r="I26">
        <f t="shared" si="5"/>
        <v>0.39664771151325329</v>
      </c>
    </row>
    <row r="27" spans="1:9" ht="16.5" thickBot="1" x14ac:dyDescent="0.3">
      <c r="A27" s="3">
        <v>11</v>
      </c>
      <c r="B27" s="4">
        <v>92</v>
      </c>
      <c r="C27" s="4">
        <v>18.2</v>
      </c>
      <c r="D27" s="9">
        <f t="shared" si="1"/>
        <v>8464</v>
      </c>
      <c r="E27" s="9">
        <f t="shared" si="2"/>
        <v>331.23999999999995</v>
      </c>
      <c r="F27" s="8">
        <f t="shared" si="3"/>
        <v>1674.3999999999999</v>
      </c>
      <c r="G27">
        <f t="shared" si="0"/>
        <v>18.240131950255886</v>
      </c>
      <c r="H27">
        <f t="shared" si="4"/>
        <v>-4.0131950255887006E-2</v>
      </c>
      <c r="I27">
        <f t="shared" si="5"/>
        <v>1.6105734313409891E-3</v>
      </c>
    </row>
    <row r="28" spans="1:9" ht="16.5" thickBot="1" x14ac:dyDescent="0.3">
      <c r="A28" s="3">
        <v>27</v>
      </c>
      <c r="B28" s="4">
        <v>96</v>
      </c>
      <c r="C28" s="4">
        <v>19.100000000000001</v>
      </c>
      <c r="D28" s="9">
        <f t="shared" si="1"/>
        <v>9216</v>
      </c>
      <c r="E28" s="9">
        <f t="shared" si="2"/>
        <v>364.81000000000006</v>
      </c>
      <c r="F28" s="8">
        <f t="shared" si="3"/>
        <v>1833.6000000000001</v>
      </c>
      <c r="G28">
        <f t="shared" si="0"/>
        <v>18.610063639725162</v>
      </c>
      <c r="H28">
        <f t="shared" si="4"/>
        <v>0.48993636027483944</v>
      </c>
      <c r="I28">
        <f t="shared" si="5"/>
        <v>0.24003763711935727</v>
      </c>
    </row>
    <row r="29" spans="1:9" ht="16.5" thickBot="1" x14ac:dyDescent="0.3">
      <c r="A29" s="3">
        <v>29</v>
      </c>
      <c r="B29" s="4">
        <v>101</v>
      </c>
      <c r="C29" s="4">
        <v>19.600000000000001</v>
      </c>
      <c r="D29" s="9">
        <f t="shared" si="1"/>
        <v>10201</v>
      </c>
      <c r="E29" s="9">
        <f t="shared" si="2"/>
        <v>384.16000000000008</v>
      </c>
      <c r="F29" s="8">
        <f t="shared" si="3"/>
        <v>1979.6000000000001</v>
      </c>
      <c r="G29">
        <f t="shared" si="0"/>
        <v>19.072478251561751</v>
      </c>
      <c r="H29">
        <f t="shared" si="4"/>
        <v>0.52752174843825017</v>
      </c>
      <c r="I29">
        <f t="shared" si="5"/>
        <v>0.27827919507534848</v>
      </c>
    </row>
    <row r="31" spans="1:9" x14ac:dyDescent="0.25">
      <c r="A31" t="s">
        <v>8</v>
      </c>
      <c r="B31">
        <f t="shared" ref="B31:G31" si="6">AVERAGE(B2:B29)</f>
        <v>68.357142857142861</v>
      </c>
      <c r="C31">
        <f t="shared" si="6"/>
        <v>16.053571428571431</v>
      </c>
      <c r="D31">
        <f t="shared" si="6"/>
        <v>4934.8571428571431</v>
      </c>
      <c r="E31">
        <f t="shared" si="6"/>
        <v>261.19392857142856</v>
      </c>
      <c r="F31">
        <f t="shared" si="6"/>
        <v>1121.6214285714284</v>
      </c>
      <c r="G31">
        <f t="shared" si="6"/>
        <v>16.053571428571434</v>
      </c>
      <c r="H31">
        <f t="shared" ref="H31:I31" si="7">AVERAGE(H2:H29)</f>
        <v>-2.093563417864581E-15</v>
      </c>
      <c r="I31">
        <f t="shared" si="7"/>
        <v>1.2345103508386608</v>
      </c>
    </row>
    <row r="32" spans="1:9" x14ac:dyDescent="0.25">
      <c r="A32" t="s">
        <v>11</v>
      </c>
      <c r="B32">
        <f>D31-B31^2</f>
        <v>262.15816326530603</v>
      </c>
      <c r="D32" t="s">
        <v>31</v>
      </c>
      <c r="I32" t="s">
        <v>31</v>
      </c>
    </row>
    <row r="33" spans="1:20" x14ac:dyDescent="0.25">
      <c r="A33" t="s">
        <v>12</v>
      </c>
      <c r="B33">
        <f>E31-C31^2</f>
        <v>3.4767729591836201</v>
      </c>
      <c r="D33">
        <f>SUM(D2:D29)</f>
        <v>138176</v>
      </c>
      <c r="I33">
        <f>SUM(I2:I29)</f>
        <v>34.566289823482499</v>
      </c>
    </row>
    <row r="34" spans="1:20" x14ac:dyDescent="0.25">
      <c r="A34" t="s">
        <v>13</v>
      </c>
      <c r="B34">
        <f>SQRT(B32)</f>
        <v>16.191298998700073</v>
      </c>
      <c r="E34" s="15" t="s">
        <v>25</v>
      </c>
      <c r="F34" s="15"/>
    </row>
    <row r="35" spans="1:20" ht="15.75" x14ac:dyDescent="0.25">
      <c r="A35" t="s">
        <v>14</v>
      </c>
      <c r="B35">
        <f>SQRT(B33)</f>
        <v>1.8646106722808438</v>
      </c>
      <c r="E35" s="11" t="s">
        <v>1</v>
      </c>
      <c r="F35" s="10">
        <v>4</v>
      </c>
    </row>
    <row r="36" spans="1:20" x14ac:dyDescent="0.25">
      <c r="A36" t="s">
        <v>9</v>
      </c>
      <c r="B36" s="14">
        <f>(F31-(B31*C31))/B32</f>
        <v>9.2482922367318379E-2</v>
      </c>
      <c r="E36" s="12" t="s">
        <v>2</v>
      </c>
      <c r="F36" s="10">
        <v>3</v>
      </c>
    </row>
    <row r="37" spans="1:20" x14ac:dyDescent="0.25">
      <c r="A37" t="s">
        <v>10</v>
      </c>
      <c r="B37" s="14">
        <f>C31-B36*B31</f>
        <v>9.7317030924625954</v>
      </c>
    </row>
    <row r="38" spans="1:20" x14ac:dyDescent="0.25">
      <c r="A38" t="s">
        <v>16</v>
      </c>
    </row>
    <row r="39" spans="1:20" x14ac:dyDescent="0.25">
      <c r="A39" t="s">
        <v>22</v>
      </c>
    </row>
    <row r="40" spans="1:20" x14ac:dyDescent="0.25">
      <c r="A40" t="s">
        <v>17</v>
      </c>
    </row>
    <row r="41" spans="1:20" x14ac:dyDescent="0.25">
      <c r="A41" s="14">
        <f>B36*(B34/B35)</f>
        <v>0.80307308682897027</v>
      </c>
      <c r="C41" s="15" t="s">
        <v>45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20" x14ac:dyDescent="0.25">
      <c r="A42" t="s">
        <v>20</v>
      </c>
    </row>
    <row r="43" spans="1:20" x14ac:dyDescent="0.25">
      <c r="A43" s="14">
        <f>A41^2</f>
        <v>0.64492638278901082</v>
      </c>
      <c r="C43" s="15" t="s">
        <v>44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x14ac:dyDescent="0.25">
      <c r="A44" t="s">
        <v>18</v>
      </c>
    </row>
    <row r="45" spans="1:20" x14ac:dyDescent="0.25">
      <c r="A45" s="16" t="s">
        <v>19</v>
      </c>
      <c r="B45" s="16">
        <f>(A43/(1-A43))*(29-2)</f>
        <v>49.040569310888181</v>
      </c>
    </row>
    <row r="46" spans="1:20" x14ac:dyDescent="0.25">
      <c r="A46" t="s">
        <v>21</v>
      </c>
    </row>
    <row r="47" spans="1:20" x14ac:dyDescent="0.25">
      <c r="A47" t="s">
        <v>23</v>
      </c>
    </row>
    <row r="48" spans="1:20" x14ac:dyDescent="0.25">
      <c r="A48" s="16" t="s">
        <v>24</v>
      </c>
      <c r="B48" s="16"/>
      <c r="C48" s="16"/>
    </row>
    <row r="49" spans="1:11" x14ac:dyDescent="0.25">
      <c r="A49" t="s">
        <v>26</v>
      </c>
      <c r="C49" s="15" t="s">
        <v>27</v>
      </c>
      <c r="D49" s="15"/>
      <c r="E49" s="15"/>
      <c r="F49" s="15"/>
      <c r="G49" s="15"/>
      <c r="H49" s="15"/>
    </row>
    <row r="50" spans="1:11" x14ac:dyDescent="0.25">
      <c r="A50" t="s">
        <v>28</v>
      </c>
    </row>
    <row r="51" spans="1:11" x14ac:dyDescent="0.25">
      <c r="A51" t="s">
        <v>32</v>
      </c>
      <c r="B51">
        <f>SQRT(I33/(29-2))</f>
        <v>1.1314737983821268</v>
      </c>
    </row>
    <row r="52" spans="1:11" x14ac:dyDescent="0.25">
      <c r="A52" t="s">
        <v>33</v>
      </c>
      <c r="B52">
        <f>SQRT(D33)/(29*B34)*B51</f>
        <v>0.89573824777804167</v>
      </c>
    </row>
    <row r="53" spans="1:11" x14ac:dyDescent="0.25">
      <c r="A53" s="16" t="s">
        <v>34</v>
      </c>
      <c r="B53" s="16">
        <f>ABS(B37)/B52</f>
        <v>10.864449649887062</v>
      </c>
      <c r="C53" s="16"/>
      <c r="D53" s="16"/>
      <c r="E53" s="16"/>
      <c r="F53" s="16"/>
      <c r="G53" s="16"/>
      <c r="H53" s="16"/>
      <c r="I53" s="16"/>
      <c r="J53" s="16"/>
      <c r="K53" s="16"/>
    </row>
    <row r="54" spans="1:11" x14ac:dyDescent="0.25">
      <c r="A54" s="16" t="s">
        <v>35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 x14ac:dyDescent="0.25">
      <c r="A55" t="s">
        <v>36</v>
      </c>
      <c r="C55" s="15" t="s">
        <v>37</v>
      </c>
      <c r="D55" s="15"/>
      <c r="E55" s="15"/>
      <c r="F55" s="15"/>
      <c r="G55" s="15"/>
      <c r="H55" s="15"/>
      <c r="I55" s="15"/>
      <c r="J55" s="15"/>
      <c r="K55" s="15"/>
    </row>
    <row r="56" spans="1:11" x14ac:dyDescent="0.25">
      <c r="A56" t="s">
        <v>38</v>
      </c>
    </row>
    <row r="57" spans="1:11" x14ac:dyDescent="0.25">
      <c r="A57" t="s">
        <v>39</v>
      </c>
      <c r="B57">
        <f>1.3*B31</f>
        <v>88.864285714285728</v>
      </c>
    </row>
    <row r="58" spans="1:11" x14ac:dyDescent="0.25">
      <c r="A58" t="s">
        <v>40</v>
      </c>
    </row>
    <row r="59" spans="1:11" x14ac:dyDescent="0.25">
      <c r="A59" t="s">
        <v>42</v>
      </c>
    </row>
    <row r="60" spans="1:11" x14ac:dyDescent="0.25">
      <c r="A60" t="s">
        <v>41</v>
      </c>
      <c r="B60">
        <f>0.09*B57+9.73</f>
        <v>17.727785714285716</v>
      </c>
    </row>
    <row r="61" spans="1:11" x14ac:dyDescent="0.25">
      <c r="A61" s="15" t="s">
        <v>43</v>
      </c>
      <c r="B61" s="15"/>
      <c r="C61" s="15"/>
      <c r="D61" s="15"/>
      <c r="E61" s="15"/>
      <c r="F61" s="15"/>
      <c r="G61" s="15"/>
      <c r="H61" s="15"/>
    </row>
  </sheetData>
  <sortState ref="A2:C30">
    <sortCondition ref="B2:B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vsch</dc:creator>
  <cp:lastModifiedBy>vsch</cp:lastModifiedBy>
  <dcterms:created xsi:type="dcterms:W3CDTF">2023-11-30T01:23:30Z</dcterms:created>
  <dcterms:modified xsi:type="dcterms:W3CDTF">2023-12-26T19:37:55Z</dcterms:modified>
</cp:coreProperties>
</file>