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UHOANG\Documents\"/>
    </mc:Choice>
  </mc:AlternateContent>
  <xr:revisionPtr revIDLastSave="0" documentId="13_ncr:1_{8EFB9408-B9E6-41A5-B232-252A4CE1E4BC}" xr6:coauthVersionLast="38" xr6:coauthVersionMax="38" xr10:uidLastSave="{00000000-0000-0000-0000-000000000000}"/>
  <bookViews>
    <workbookView xWindow="0" yWindow="0" windowWidth="28800" windowHeight="11565" activeTab="3" xr2:uid="{00000000-000D-0000-FFFF-FFFF00000000}"/>
  </bookViews>
  <sheets>
    <sheet name="Guard House" sheetId="5" r:id="rId1"/>
    <sheet name="Patrolling" sheetId="1" r:id="rId2"/>
    <sheet name="Checksheet" sheetId="2" r:id="rId3"/>
    <sheet name="Report" sheetId="3" r:id="rId4"/>
    <sheet name="Hướng dẫn " sheetId="4" r:id="rId5"/>
  </sheets>
  <definedNames>
    <definedName name="_xlnm.Print_Area" localSheetId="3">Report!$A$1:$D$76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2" i="3" l="1"/>
  <c r="A8" i="5"/>
  <c r="B8" i="5"/>
  <c r="D41" i="3"/>
  <c r="D37" i="3"/>
  <c r="C8" i="5"/>
  <c r="D39" i="3"/>
  <c r="D40" i="3"/>
  <c r="D21" i="3"/>
  <c r="P5" i="2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6" i="5"/>
  <c r="B6" i="5"/>
  <c r="A7" i="5"/>
  <c r="B7" i="5"/>
  <c r="A9" i="5"/>
  <c r="B9" i="5"/>
  <c r="C9" i="5"/>
  <c r="A10" i="5"/>
  <c r="B10" i="5"/>
  <c r="A11" i="5"/>
  <c r="B11" i="5"/>
  <c r="A12" i="5"/>
  <c r="B12" i="5"/>
  <c r="C12" i="5"/>
  <c r="A13" i="5"/>
  <c r="B13" i="5"/>
  <c r="C13" i="5"/>
  <c r="A14" i="5"/>
  <c r="B14" i="5"/>
  <c r="A15" i="5"/>
  <c r="B15" i="5"/>
  <c r="A16" i="5"/>
  <c r="B16" i="5"/>
  <c r="C16" i="5"/>
  <c r="A24" i="5"/>
  <c r="B24" i="5"/>
  <c r="A25" i="5"/>
  <c r="B25" i="5"/>
  <c r="A26" i="5"/>
  <c r="B26" i="5"/>
  <c r="C26" i="5"/>
  <c r="A27" i="5"/>
  <c r="B27" i="5"/>
  <c r="C27" i="5"/>
  <c r="A28" i="5"/>
  <c r="C28" i="5"/>
  <c r="B28" i="5"/>
  <c r="A29" i="5"/>
  <c r="B29" i="5"/>
  <c r="A30" i="5"/>
  <c r="B30" i="5"/>
  <c r="C30" i="5"/>
  <c r="A31" i="5"/>
  <c r="B31" i="5"/>
  <c r="C31" i="5"/>
  <c r="A32" i="5"/>
  <c r="C32" i="5"/>
  <c r="B32" i="5"/>
  <c r="A33" i="5"/>
  <c r="B33" i="5"/>
  <c r="A34" i="5"/>
  <c r="B34" i="5"/>
  <c r="C34" i="5"/>
  <c r="A35" i="5"/>
  <c r="B35" i="5"/>
  <c r="C35" i="5"/>
  <c r="A36" i="5"/>
  <c r="C36" i="5"/>
  <c r="B36" i="5"/>
  <c r="A37" i="5"/>
  <c r="B37" i="5"/>
  <c r="A38" i="5"/>
  <c r="B38" i="5"/>
  <c r="C38" i="5"/>
  <c r="A39" i="5"/>
  <c r="B39" i="5"/>
  <c r="C39" i="5"/>
  <c r="A40" i="5"/>
  <c r="C40" i="5"/>
  <c r="B40" i="5"/>
  <c r="A41" i="5"/>
  <c r="B41" i="5"/>
  <c r="A42" i="5"/>
  <c r="B42" i="5"/>
  <c r="C42" i="5"/>
  <c r="A43" i="5"/>
  <c r="B43" i="5"/>
  <c r="C43" i="5"/>
  <c r="A17" i="5"/>
  <c r="B17" i="5"/>
  <c r="C17" i="5"/>
  <c r="A18" i="5"/>
  <c r="B18" i="5"/>
  <c r="C18" i="5"/>
  <c r="A19" i="5"/>
  <c r="B19" i="5"/>
  <c r="A20" i="5"/>
  <c r="B20" i="5"/>
  <c r="A21" i="5"/>
  <c r="B21" i="5"/>
  <c r="C21" i="5"/>
  <c r="A22" i="5"/>
  <c r="B22" i="5"/>
  <c r="C22" i="5"/>
  <c r="A23" i="5"/>
  <c r="B23" i="5"/>
  <c r="C14" i="5"/>
  <c r="C10" i="5"/>
  <c r="C6" i="5"/>
  <c r="C15" i="5"/>
  <c r="C11" i="5"/>
  <c r="C7" i="5"/>
  <c r="C24" i="5"/>
  <c r="C37" i="5"/>
  <c r="C33" i="5"/>
  <c r="C29" i="5"/>
  <c r="C25" i="5"/>
  <c r="C41" i="5"/>
  <c r="C23" i="5"/>
  <c r="C19" i="5"/>
  <c r="C20" i="5"/>
  <c r="A463" i="1"/>
  <c r="C463" i="1"/>
  <c r="A464" i="1"/>
  <c r="B464" i="1"/>
  <c r="C464" i="1"/>
  <c r="D463" i="1"/>
  <c r="A465" i="1"/>
  <c r="C465" i="1"/>
  <c r="A466" i="1"/>
  <c r="C466" i="1"/>
  <c r="D465" i="1"/>
  <c r="A467" i="1"/>
  <c r="C467" i="1"/>
  <c r="D467" i="1"/>
  <c r="A468" i="1"/>
  <c r="C468" i="1"/>
  <c r="D468" i="1"/>
  <c r="A469" i="1"/>
  <c r="C469" i="1"/>
  <c r="A470" i="1"/>
  <c r="C470" i="1"/>
  <c r="D469" i="1"/>
  <c r="A471" i="1"/>
  <c r="C471" i="1"/>
  <c r="D471" i="1"/>
  <c r="A472" i="1"/>
  <c r="C472" i="1"/>
  <c r="D472" i="1"/>
  <c r="A473" i="1"/>
  <c r="C473" i="1"/>
  <c r="A474" i="1"/>
  <c r="C474" i="1"/>
  <c r="D473" i="1"/>
  <c r="A475" i="1"/>
  <c r="C475" i="1"/>
  <c r="D475" i="1"/>
  <c r="A476" i="1"/>
  <c r="C476" i="1"/>
  <c r="D476" i="1"/>
  <c r="A477" i="1"/>
  <c r="C477" i="1"/>
  <c r="A478" i="1"/>
  <c r="C478" i="1"/>
  <c r="D477" i="1"/>
  <c r="A479" i="1"/>
  <c r="C479" i="1"/>
  <c r="D479" i="1"/>
  <c r="A480" i="1"/>
  <c r="C480" i="1"/>
  <c r="D480" i="1"/>
  <c r="A481" i="1"/>
  <c r="C481" i="1"/>
  <c r="A482" i="1"/>
  <c r="C482" i="1"/>
  <c r="D481" i="1"/>
  <c r="A483" i="1"/>
  <c r="C483" i="1"/>
  <c r="D483" i="1"/>
  <c r="A484" i="1"/>
  <c r="C484" i="1"/>
  <c r="D484" i="1"/>
  <c r="A485" i="1"/>
  <c r="B485" i="1"/>
  <c r="C485" i="1"/>
  <c r="D485" i="1"/>
  <c r="A486" i="1"/>
  <c r="C486" i="1"/>
  <c r="D482" i="1"/>
  <c r="D478" i="1"/>
  <c r="D474" i="1"/>
  <c r="D470" i="1"/>
  <c r="D466" i="1"/>
  <c r="D464" i="1"/>
  <c r="D506" i="1"/>
  <c r="D507" i="1"/>
  <c r="A487" i="1"/>
  <c r="A488" i="1"/>
  <c r="A489" i="1"/>
  <c r="A490" i="1"/>
  <c r="B20" i="1"/>
  <c r="B21" i="1"/>
  <c r="B22" i="1"/>
  <c r="B23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5" i="1"/>
  <c r="C5" i="1"/>
  <c r="A6" i="1"/>
  <c r="C6" i="1"/>
  <c r="A7" i="1"/>
  <c r="C7" i="1"/>
  <c r="A8" i="1"/>
  <c r="C8" i="1"/>
  <c r="A9" i="1"/>
  <c r="C9" i="1"/>
  <c r="A10" i="1"/>
  <c r="C10" i="1"/>
  <c r="A503" i="1"/>
  <c r="C503" i="1"/>
  <c r="A504" i="1"/>
  <c r="C504" i="1"/>
  <c r="A505" i="1"/>
  <c r="C505" i="1"/>
  <c r="D50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B443" i="1"/>
  <c r="C443" i="1"/>
  <c r="A444" i="1"/>
  <c r="C444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B422" i="1"/>
  <c r="C422" i="1"/>
  <c r="A423" i="1"/>
  <c r="C423" i="1"/>
  <c r="A424" i="1"/>
  <c r="C424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B338" i="1"/>
  <c r="C338" i="1"/>
  <c r="A339" i="1"/>
  <c r="C339" i="1"/>
  <c r="A293" i="1"/>
  <c r="C293" i="1"/>
  <c r="A294" i="1"/>
  <c r="C294" i="1"/>
  <c r="A295" i="1"/>
  <c r="C295" i="1"/>
  <c r="A296" i="1"/>
  <c r="B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B275" i="1"/>
  <c r="C275" i="1"/>
  <c r="A276" i="1"/>
  <c r="C276" i="1"/>
  <c r="A277" i="1"/>
  <c r="C277" i="1"/>
  <c r="A278" i="1"/>
  <c r="C278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B254" i="1"/>
  <c r="C254" i="1"/>
  <c r="A255" i="1"/>
  <c r="C255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168" i="1"/>
  <c r="C168" i="1"/>
  <c r="A169" i="1"/>
  <c r="C169" i="1"/>
  <c r="A170" i="1"/>
  <c r="B170" i="1"/>
  <c r="C170" i="1"/>
  <c r="A171" i="1"/>
  <c r="C171" i="1"/>
  <c r="A172" i="1"/>
  <c r="C172" i="1"/>
  <c r="A173" i="1"/>
  <c r="C173" i="1"/>
  <c r="A106" i="1"/>
  <c r="C106" i="1"/>
  <c r="A107" i="1"/>
  <c r="B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B86" i="1"/>
  <c r="C86" i="1"/>
  <c r="A87" i="1"/>
  <c r="C87" i="1"/>
  <c r="D505" i="1"/>
  <c r="D337" i="1"/>
  <c r="D18" i="1"/>
  <c r="D14" i="1"/>
  <c r="D13" i="1"/>
  <c r="D10" i="1"/>
  <c r="D412" i="1"/>
  <c r="B24" i="1"/>
  <c r="B25" i="1"/>
  <c r="B26" i="1"/>
  <c r="B27" i="1"/>
  <c r="B28" i="1"/>
  <c r="B29" i="1"/>
  <c r="D334" i="1"/>
  <c r="D332" i="1"/>
  <c r="D331" i="1"/>
  <c r="D356" i="1"/>
  <c r="D353" i="1"/>
  <c r="D422" i="1"/>
  <c r="D439" i="1"/>
  <c r="D417" i="1"/>
  <c r="D416" i="1"/>
  <c r="D413" i="1"/>
  <c r="D440" i="1"/>
  <c r="D9" i="1"/>
  <c r="D5" i="1"/>
  <c r="D15" i="1"/>
  <c r="D442" i="1"/>
  <c r="D503" i="1"/>
  <c r="D420" i="1"/>
  <c r="D441" i="1"/>
  <c r="D8" i="1"/>
  <c r="D6" i="1"/>
  <c r="D11" i="1"/>
  <c r="D411" i="1"/>
  <c r="D438" i="1"/>
  <c r="D17" i="1"/>
  <c r="D19" i="1"/>
  <c r="D16" i="1"/>
  <c r="D12" i="1"/>
  <c r="D7" i="1"/>
  <c r="D204" i="1"/>
  <c r="D254" i="1"/>
  <c r="D272" i="1"/>
  <c r="D270" i="1"/>
  <c r="D266" i="1"/>
  <c r="D265" i="1"/>
  <c r="D350" i="1"/>
  <c r="D349" i="1"/>
  <c r="D346" i="1"/>
  <c r="D423" i="1"/>
  <c r="D421" i="1"/>
  <c r="D419" i="1"/>
  <c r="D415" i="1"/>
  <c r="D437" i="1"/>
  <c r="D443" i="1"/>
  <c r="D326" i="1"/>
  <c r="D435" i="1"/>
  <c r="D409" i="1"/>
  <c r="D436" i="1"/>
  <c r="D293" i="1"/>
  <c r="D338" i="1"/>
  <c r="D336" i="1"/>
  <c r="D352" i="1"/>
  <c r="D298" i="1"/>
  <c r="D297" i="1"/>
  <c r="D329" i="1"/>
  <c r="D328" i="1"/>
  <c r="D354" i="1"/>
  <c r="D348" i="1"/>
  <c r="D418" i="1"/>
  <c r="D414" i="1"/>
  <c r="D410" i="1"/>
  <c r="D250" i="1"/>
  <c r="D301" i="1"/>
  <c r="D333" i="1"/>
  <c r="D330" i="1"/>
  <c r="D325" i="1"/>
  <c r="D335" i="1"/>
  <c r="D327" i="1"/>
  <c r="D355" i="1"/>
  <c r="D351" i="1"/>
  <c r="D347" i="1"/>
  <c r="D300" i="1"/>
  <c r="D294" i="1"/>
  <c r="D276" i="1"/>
  <c r="D274" i="1"/>
  <c r="D261" i="1"/>
  <c r="D302" i="1"/>
  <c r="D295" i="1"/>
  <c r="D248" i="1"/>
  <c r="D246" i="1"/>
  <c r="D245" i="1"/>
  <c r="D242" i="1"/>
  <c r="D253" i="1"/>
  <c r="D251" i="1"/>
  <c r="D273" i="1"/>
  <c r="D299" i="1"/>
  <c r="D296" i="1"/>
  <c r="D201" i="1"/>
  <c r="D199" i="1"/>
  <c r="D249" i="1"/>
  <c r="D269" i="1"/>
  <c r="D267" i="1"/>
  <c r="D264" i="1"/>
  <c r="D262" i="1"/>
  <c r="D243" i="1"/>
  <c r="D275" i="1"/>
  <c r="D202" i="1"/>
  <c r="D252" i="1"/>
  <c r="D247" i="1"/>
  <c r="D244" i="1"/>
  <c r="D200" i="1"/>
  <c r="D277" i="1"/>
  <c r="D271" i="1"/>
  <c r="D268" i="1"/>
  <c r="D263" i="1"/>
  <c r="D172" i="1"/>
  <c r="D171" i="1"/>
  <c r="D203" i="1"/>
  <c r="D198" i="1"/>
  <c r="D107" i="1"/>
  <c r="D168" i="1"/>
  <c r="D82" i="1"/>
  <c r="D80" i="1"/>
  <c r="D112" i="1"/>
  <c r="D110" i="1"/>
  <c r="D169" i="1"/>
  <c r="D85" i="1"/>
  <c r="D109" i="1"/>
  <c r="D106" i="1"/>
  <c r="D83" i="1"/>
  <c r="D111" i="1"/>
  <c r="D170" i="1"/>
  <c r="D86" i="1"/>
  <c r="D84" i="1"/>
  <c r="D81" i="1"/>
  <c r="D108" i="1"/>
  <c r="A500" i="1"/>
  <c r="C500" i="1"/>
  <c r="A501" i="1"/>
  <c r="C501" i="1"/>
  <c r="A502" i="1"/>
  <c r="C502" i="1"/>
  <c r="A340" i="1"/>
  <c r="C340" i="1"/>
  <c r="D339" i="1"/>
  <c r="A341" i="1"/>
  <c r="C341" i="1"/>
  <c r="A342" i="1"/>
  <c r="C342" i="1"/>
  <c r="A343" i="1"/>
  <c r="C343" i="1"/>
  <c r="A344" i="1"/>
  <c r="C344" i="1"/>
  <c r="A345" i="1"/>
  <c r="C345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79" i="1"/>
  <c r="C279" i="1"/>
  <c r="D278" i="1"/>
  <c r="A280" i="1"/>
  <c r="C280" i="1"/>
  <c r="A281" i="1"/>
  <c r="C281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06" i="1"/>
  <c r="C206" i="1"/>
  <c r="D205" i="1"/>
  <c r="A207" i="1"/>
  <c r="C207" i="1"/>
  <c r="A174" i="1"/>
  <c r="C174" i="1"/>
  <c r="D173" i="1"/>
  <c r="A175" i="1"/>
  <c r="C175" i="1"/>
  <c r="A176" i="1"/>
  <c r="C176" i="1"/>
  <c r="A177" i="1"/>
  <c r="C177" i="1"/>
  <c r="A178" i="1"/>
  <c r="C178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74" i="1"/>
  <c r="C74" i="1"/>
  <c r="A75" i="1"/>
  <c r="C75" i="1"/>
  <c r="A76" i="1"/>
  <c r="C76" i="1"/>
  <c r="A77" i="1"/>
  <c r="C77" i="1"/>
  <c r="A78" i="1"/>
  <c r="C78" i="1"/>
  <c r="A79" i="1"/>
  <c r="C79" i="1"/>
  <c r="D502" i="1"/>
  <c r="D500" i="1"/>
  <c r="D315" i="1"/>
  <c r="D314" i="1"/>
  <c r="D311" i="1"/>
  <c r="D344" i="1"/>
  <c r="D342" i="1"/>
  <c r="D340" i="1"/>
  <c r="D292" i="1"/>
  <c r="D320" i="1"/>
  <c r="D319" i="1"/>
  <c r="D316" i="1"/>
  <c r="D501" i="1"/>
  <c r="D345" i="1"/>
  <c r="D343" i="1"/>
  <c r="D341" i="1"/>
  <c r="D289" i="1"/>
  <c r="D287" i="1"/>
  <c r="D321" i="1"/>
  <c r="D312" i="1"/>
  <c r="D318" i="1"/>
  <c r="D291" i="1"/>
  <c r="D317" i="1"/>
  <c r="D313" i="1"/>
  <c r="D280" i="1"/>
  <c r="D288" i="1"/>
  <c r="D290" i="1"/>
  <c r="D234" i="1"/>
  <c r="D279" i="1"/>
  <c r="D235" i="1"/>
  <c r="D233" i="1"/>
  <c r="D93" i="1"/>
  <c r="D240" i="1"/>
  <c r="D239" i="1"/>
  <c r="D236" i="1"/>
  <c r="D92" i="1"/>
  <c r="D206" i="1"/>
  <c r="D231" i="1"/>
  <c r="D175" i="1"/>
  <c r="D238" i="1"/>
  <c r="D176" i="1"/>
  <c r="D237" i="1"/>
  <c r="D232" i="1"/>
  <c r="D90" i="1"/>
  <c r="D177" i="1"/>
  <c r="D174" i="1"/>
  <c r="D76" i="1"/>
  <c r="D74" i="1"/>
  <c r="D96" i="1"/>
  <c r="D94" i="1"/>
  <c r="D79" i="1"/>
  <c r="D77" i="1"/>
  <c r="D95" i="1"/>
  <c r="D91" i="1"/>
  <c r="D78" i="1"/>
  <c r="D75" i="1"/>
  <c r="D36" i="3"/>
  <c r="A461" i="1"/>
  <c r="C461" i="1"/>
  <c r="A462" i="1"/>
  <c r="C462" i="1"/>
  <c r="C487" i="1"/>
  <c r="D486" i="1"/>
  <c r="C488" i="1"/>
  <c r="C489" i="1"/>
  <c r="C490" i="1"/>
  <c r="A491" i="1"/>
  <c r="C491" i="1"/>
  <c r="A492" i="1"/>
  <c r="C492" i="1"/>
  <c r="A493" i="1"/>
  <c r="C493" i="1"/>
  <c r="A494" i="1"/>
  <c r="C494" i="1"/>
  <c r="A495" i="1"/>
  <c r="C495" i="1"/>
  <c r="A496" i="1"/>
  <c r="C496" i="1"/>
  <c r="A497" i="1"/>
  <c r="C497" i="1"/>
  <c r="A498" i="1"/>
  <c r="C498" i="1"/>
  <c r="A499" i="1"/>
  <c r="C499" i="1"/>
  <c r="A323" i="1"/>
  <c r="C323" i="1"/>
  <c r="D322" i="1"/>
  <c r="A324" i="1"/>
  <c r="C324" i="1"/>
  <c r="A257" i="1"/>
  <c r="C257" i="1"/>
  <c r="A258" i="1"/>
  <c r="C258" i="1"/>
  <c r="A259" i="1"/>
  <c r="C259" i="1"/>
  <c r="A260" i="1"/>
  <c r="C260" i="1"/>
  <c r="A191" i="1"/>
  <c r="C191" i="1"/>
  <c r="A192" i="1"/>
  <c r="C192" i="1"/>
  <c r="A193" i="1"/>
  <c r="C193" i="1"/>
  <c r="A194" i="1"/>
  <c r="C194" i="1"/>
  <c r="A195" i="1"/>
  <c r="C195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54" i="1"/>
  <c r="C54" i="1"/>
  <c r="A55" i="1"/>
  <c r="C55" i="1"/>
  <c r="A56" i="1"/>
  <c r="C56" i="1"/>
  <c r="A57" i="1"/>
  <c r="C57" i="1"/>
  <c r="A58" i="1"/>
  <c r="C58" i="1"/>
  <c r="A21" i="1"/>
  <c r="C21" i="1"/>
  <c r="D20" i="1"/>
  <c r="A22" i="1"/>
  <c r="C22" i="1"/>
  <c r="A23" i="1"/>
  <c r="C23" i="1"/>
  <c r="D499" i="1"/>
  <c r="D497" i="1"/>
  <c r="D323" i="1"/>
  <c r="D495" i="1"/>
  <c r="D493" i="1"/>
  <c r="D491" i="1"/>
  <c r="D489" i="1"/>
  <c r="D487" i="1"/>
  <c r="D462" i="1"/>
  <c r="D137" i="1"/>
  <c r="D136" i="1"/>
  <c r="D133" i="1"/>
  <c r="D132" i="1"/>
  <c r="D260" i="1"/>
  <c r="D259" i="1"/>
  <c r="D324" i="1"/>
  <c r="D498" i="1"/>
  <c r="D496" i="1"/>
  <c r="D147" i="1"/>
  <c r="D146" i="1"/>
  <c r="D194" i="1"/>
  <c r="D494" i="1"/>
  <c r="D492" i="1"/>
  <c r="D490" i="1"/>
  <c r="D488" i="1"/>
  <c r="D461" i="1"/>
  <c r="D191" i="1"/>
  <c r="D143" i="1"/>
  <c r="D141" i="1"/>
  <c r="D138" i="1"/>
  <c r="D257" i="1"/>
  <c r="D130" i="1"/>
  <c r="D148" i="1"/>
  <c r="D57" i="1"/>
  <c r="D153" i="1"/>
  <c r="D151" i="1"/>
  <c r="D192" i="1"/>
  <c r="D258" i="1"/>
  <c r="D55" i="1"/>
  <c r="D134" i="1"/>
  <c r="D155" i="1"/>
  <c r="D144" i="1"/>
  <c r="D140" i="1"/>
  <c r="D150" i="1"/>
  <c r="D193" i="1"/>
  <c r="D152" i="1"/>
  <c r="D142" i="1"/>
  <c r="D54" i="1"/>
  <c r="D139" i="1"/>
  <c r="D135" i="1"/>
  <c r="D131" i="1"/>
  <c r="D154" i="1"/>
  <c r="D149" i="1"/>
  <c r="D145" i="1"/>
  <c r="D56" i="1"/>
  <c r="D21" i="1"/>
  <c r="D22" i="1"/>
  <c r="A454" i="1"/>
  <c r="C454" i="1"/>
  <c r="A455" i="1"/>
  <c r="C455" i="1"/>
  <c r="A456" i="1"/>
  <c r="C456" i="1"/>
  <c r="A457" i="1"/>
  <c r="C457" i="1"/>
  <c r="A458" i="1"/>
  <c r="C458" i="1"/>
  <c r="A459" i="1"/>
  <c r="C459" i="1"/>
  <c r="A460" i="1"/>
  <c r="C460" i="1"/>
  <c r="A449" i="1"/>
  <c r="C449" i="1"/>
  <c r="A450" i="1"/>
  <c r="C450" i="1"/>
  <c r="A451" i="1"/>
  <c r="C451" i="1"/>
  <c r="A452" i="1"/>
  <c r="C452" i="1"/>
  <c r="A453" i="1"/>
  <c r="C453" i="1"/>
  <c r="A434" i="1"/>
  <c r="C434" i="1"/>
  <c r="A445" i="1"/>
  <c r="C445" i="1"/>
  <c r="D444" i="1"/>
  <c r="A446" i="1"/>
  <c r="C446" i="1"/>
  <c r="A447" i="1"/>
  <c r="C447" i="1"/>
  <c r="A448" i="1"/>
  <c r="C448" i="1"/>
  <c r="A425" i="1"/>
  <c r="C425" i="1"/>
  <c r="D424" i="1"/>
  <c r="A310" i="1"/>
  <c r="C310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196" i="1"/>
  <c r="C196" i="1"/>
  <c r="D195" i="1"/>
  <c r="A197" i="1"/>
  <c r="C197" i="1"/>
  <c r="D446" i="1"/>
  <c r="D434" i="1"/>
  <c r="D447" i="1"/>
  <c r="D451" i="1"/>
  <c r="D449" i="1"/>
  <c r="D197" i="1"/>
  <c r="D220" i="1"/>
  <c r="D459" i="1"/>
  <c r="D457" i="1"/>
  <c r="D455" i="1"/>
  <c r="D445" i="1"/>
  <c r="D448" i="1"/>
  <c r="D450" i="1"/>
  <c r="D460" i="1"/>
  <c r="D458" i="1"/>
  <c r="D456" i="1"/>
  <c r="D454" i="1"/>
  <c r="D453" i="1"/>
  <c r="D452" i="1"/>
  <c r="D310" i="1"/>
  <c r="D218" i="1"/>
  <c r="D219" i="1"/>
  <c r="D222" i="1"/>
  <c r="D221" i="1"/>
  <c r="D196" i="1"/>
  <c r="A430" i="1"/>
  <c r="C430" i="1"/>
  <c r="A431" i="1"/>
  <c r="C431" i="1"/>
  <c r="A432" i="1"/>
  <c r="C432" i="1"/>
  <c r="A433" i="1"/>
  <c r="C433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286" i="1"/>
  <c r="C286" i="1"/>
  <c r="A256" i="1"/>
  <c r="C256" i="1"/>
  <c r="D255" i="1"/>
  <c r="D241" i="1"/>
  <c r="A224" i="1"/>
  <c r="C224" i="1"/>
  <c r="D223" i="1"/>
  <c r="A225" i="1"/>
  <c r="C225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29" i="1"/>
  <c r="C129" i="1"/>
  <c r="A69" i="1"/>
  <c r="C69" i="1"/>
  <c r="A70" i="1"/>
  <c r="C70" i="1"/>
  <c r="A71" i="1"/>
  <c r="C71" i="1"/>
  <c r="A72" i="1"/>
  <c r="C72" i="1"/>
  <c r="A73" i="1"/>
  <c r="C73" i="1"/>
  <c r="A51" i="1"/>
  <c r="C51" i="1"/>
  <c r="A52" i="1"/>
  <c r="C52" i="1"/>
  <c r="A53" i="1"/>
  <c r="C53" i="1"/>
  <c r="D432" i="1"/>
  <c r="D430" i="1"/>
  <c r="D397" i="1"/>
  <c r="D395" i="1"/>
  <c r="D393" i="1"/>
  <c r="D286" i="1"/>
  <c r="D398" i="1"/>
  <c r="D396" i="1"/>
  <c r="D394" i="1"/>
  <c r="D433" i="1"/>
  <c r="D431" i="1"/>
  <c r="D256" i="1"/>
  <c r="D224" i="1"/>
  <c r="D129" i="1"/>
  <c r="D167" i="1"/>
  <c r="D166" i="1"/>
  <c r="D163" i="1"/>
  <c r="D73" i="1"/>
  <c r="D71" i="1"/>
  <c r="D160" i="1"/>
  <c r="D189" i="1"/>
  <c r="D187" i="1"/>
  <c r="D185" i="1"/>
  <c r="D183" i="1"/>
  <c r="D181" i="1"/>
  <c r="D69" i="1"/>
  <c r="D162" i="1"/>
  <c r="D164" i="1"/>
  <c r="D188" i="1"/>
  <c r="D184" i="1"/>
  <c r="D165" i="1"/>
  <c r="D161" i="1"/>
  <c r="D190" i="1"/>
  <c r="D186" i="1"/>
  <c r="D182" i="1"/>
  <c r="D51" i="1"/>
  <c r="D72" i="1"/>
  <c r="D53" i="1"/>
  <c r="D52" i="1"/>
  <c r="D70" i="1"/>
  <c r="A426" i="1"/>
  <c r="C426" i="1"/>
  <c r="D425" i="1"/>
  <c r="A427" i="1"/>
  <c r="C427" i="1"/>
  <c r="A428" i="1"/>
  <c r="C428" i="1"/>
  <c r="A429" i="1"/>
  <c r="C429" i="1"/>
  <c r="A408" i="1"/>
  <c r="C408" i="1"/>
  <c r="A368" i="1"/>
  <c r="C368" i="1"/>
  <c r="A369" i="1"/>
  <c r="C369" i="1"/>
  <c r="A370" i="1"/>
  <c r="C370" i="1"/>
  <c r="A371" i="1"/>
  <c r="C371" i="1"/>
  <c r="A372" i="1"/>
  <c r="C372" i="1"/>
  <c r="A373" i="1"/>
  <c r="C373" i="1"/>
  <c r="A374" i="1"/>
  <c r="C374" i="1"/>
  <c r="A375" i="1"/>
  <c r="C375" i="1"/>
  <c r="A179" i="1"/>
  <c r="C179" i="1"/>
  <c r="D178" i="1"/>
  <c r="A180" i="1"/>
  <c r="C180" i="1"/>
  <c r="A101" i="1"/>
  <c r="C101" i="1"/>
  <c r="A102" i="1"/>
  <c r="C102" i="1"/>
  <c r="A103" i="1"/>
  <c r="C103" i="1"/>
  <c r="A104" i="1"/>
  <c r="C104" i="1"/>
  <c r="A105" i="1"/>
  <c r="C105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28" i="1"/>
  <c r="B30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25" i="1"/>
  <c r="C25" i="1"/>
  <c r="A26" i="1"/>
  <c r="C26" i="1"/>
  <c r="A27" i="1"/>
  <c r="C27" i="1"/>
  <c r="D369" i="1"/>
  <c r="D374" i="1"/>
  <c r="D372" i="1"/>
  <c r="D370" i="1"/>
  <c r="D368" i="1"/>
  <c r="D428" i="1"/>
  <c r="D426" i="1"/>
  <c r="D429" i="1"/>
  <c r="D427" i="1"/>
  <c r="D371" i="1"/>
  <c r="D408" i="1"/>
  <c r="D373" i="1"/>
  <c r="D180" i="1"/>
  <c r="D179" i="1"/>
  <c r="D104" i="1"/>
  <c r="D102" i="1"/>
  <c r="D105" i="1"/>
  <c r="D32" i="1"/>
  <c r="D30" i="1"/>
  <c r="B31" i="1"/>
  <c r="B32" i="1"/>
  <c r="B33" i="1"/>
  <c r="B34" i="1"/>
  <c r="D45" i="1"/>
  <c r="D41" i="1"/>
  <c r="D103" i="1"/>
  <c r="D101" i="1"/>
  <c r="D33" i="1"/>
  <c r="D31" i="1"/>
  <c r="D29" i="1"/>
  <c r="D28" i="1"/>
  <c r="D27" i="1"/>
  <c r="D46" i="1"/>
  <c r="D44" i="1"/>
  <c r="D43" i="1"/>
  <c r="D42" i="1"/>
  <c r="D25" i="1"/>
  <c r="D26" i="1"/>
  <c r="A376" i="1"/>
  <c r="C376" i="1"/>
  <c r="D375" i="1"/>
  <c r="A377" i="1"/>
  <c r="C377" i="1"/>
  <c r="A378" i="1"/>
  <c r="C378" i="1"/>
  <c r="A379" i="1"/>
  <c r="C379" i="1"/>
  <c r="A380" i="1"/>
  <c r="C380" i="1"/>
  <c r="A381" i="1"/>
  <c r="C381" i="1"/>
  <c r="A382" i="1"/>
  <c r="C382" i="1"/>
  <c r="A216" i="1"/>
  <c r="C216" i="1"/>
  <c r="A217" i="1"/>
  <c r="C217" i="1"/>
  <c r="A208" i="1"/>
  <c r="C208" i="1"/>
  <c r="D207" i="1"/>
  <c r="A209" i="1"/>
  <c r="C209" i="1"/>
  <c r="A210" i="1"/>
  <c r="C210" i="1"/>
  <c r="A211" i="1"/>
  <c r="C211" i="1"/>
  <c r="A212" i="1"/>
  <c r="C212" i="1"/>
  <c r="A213" i="1"/>
  <c r="C213" i="1"/>
  <c r="A128" i="1"/>
  <c r="C128" i="1"/>
  <c r="A48" i="1"/>
  <c r="C48" i="1"/>
  <c r="D47" i="1"/>
  <c r="A49" i="1"/>
  <c r="C49" i="1"/>
  <c r="A50" i="1"/>
  <c r="C50" i="1"/>
  <c r="D208" i="1"/>
  <c r="D217" i="1"/>
  <c r="D380" i="1"/>
  <c r="D378" i="1"/>
  <c r="D376" i="1"/>
  <c r="D211" i="1"/>
  <c r="D209" i="1"/>
  <c r="D381" i="1"/>
  <c r="D379" i="1"/>
  <c r="D377" i="1"/>
  <c r="D216" i="1"/>
  <c r="D212" i="1"/>
  <c r="D210" i="1"/>
  <c r="D48" i="1"/>
  <c r="D50" i="1"/>
  <c r="D128" i="1"/>
  <c r="D49" i="1"/>
  <c r="A5" i="5"/>
  <c r="C5" i="5"/>
  <c r="B5" i="5"/>
  <c r="A404" i="1"/>
  <c r="C404" i="1"/>
  <c r="A405" i="1"/>
  <c r="C405" i="1"/>
  <c r="A406" i="1"/>
  <c r="C406" i="1"/>
  <c r="A407" i="1"/>
  <c r="C407" i="1"/>
  <c r="A4" i="5"/>
  <c r="B4" i="5"/>
  <c r="D406" i="1"/>
  <c r="D404" i="1"/>
  <c r="D407" i="1"/>
  <c r="D405" i="1"/>
  <c r="C4" i="5"/>
  <c r="A367" i="1"/>
  <c r="C367" i="1"/>
  <c r="A383" i="1"/>
  <c r="C383" i="1"/>
  <c r="D382" i="1"/>
  <c r="A384" i="1"/>
  <c r="C384" i="1"/>
  <c r="A385" i="1"/>
  <c r="C385" i="1"/>
  <c r="A386" i="1"/>
  <c r="C386" i="1"/>
  <c r="A387" i="1"/>
  <c r="C387" i="1"/>
  <c r="A400" i="1"/>
  <c r="C400" i="1"/>
  <c r="D399" i="1"/>
  <c r="A401" i="1"/>
  <c r="C401" i="1"/>
  <c r="A402" i="1"/>
  <c r="C402" i="1"/>
  <c r="A403" i="1"/>
  <c r="C403" i="1"/>
  <c r="A309" i="1"/>
  <c r="C309" i="1"/>
  <c r="A214" i="1"/>
  <c r="C214" i="1"/>
  <c r="D213" i="1"/>
  <c r="A215" i="1"/>
  <c r="C215" i="1"/>
  <c r="A59" i="1"/>
  <c r="C59" i="1"/>
  <c r="D58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39" i="1"/>
  <c r="C39" i="1"/>
  <c r="A40" i="1"/>
  <c r="C40" i="1"/>
  <c r="A4" i="1"/>
  <c r="A24" i="1"/>
  <c r="D309" i="1"/>
  <c r="D383" i="1"/>
  <c r="D367" i="1"/>
  <c r="D214" i="1"/>
  <c r="D403" i="1"/>
  <c r="D401" i="1"/>
  <c r="D387" i="1"/>
  <c r="D385" i="1"/>
  <c r="D402" i="1"/>
  <c r="D400" i="1"/>
  <c r="D386" i="1"/>
  <c r="D384" i="1"/>
  <c r="D215" i="1"/>
  <c r="D64" i="1"/>
  <c r="D39" i="1"/>
  <c r="D65" i="1"/>
  <c r="D61" i="1"/>
  <c r="D60" i="1"/>
  <c r="D66" i="1"/>
  <c r="D59" i="1"/>
  <c r="D67" i="1"/>
  <c r="D40" i="1"/>
  <c r="D63" i="1"/>
  <c r="D62" i="1"/>
  <c r="A358" i="1"/>
  <c r="C358" i="1"/>
  <c r="D357" i="1"/>
  <c r="A359" i="1"/>
  <c r="C359" i="1"/>
  <c r="A360" i="1"/>
  <c r="C360" i="1"/>
  <c r="A361" i="1"/>
  <c r="C361" i="1"/>
  <c r="A362" i="1"/>
  <c r="C362" i="1"/>
  <c r="A363" i="1"/>
  <c r="C363" i="1"/>
  <c r="A364" i="1"/>
  <c r="C364" i="1"/>
  <c r="A365" i="1"/>
  <c r="C365" i="1"/>
  <c r="A366" i="1"/>
  <c r="C366" i="1"/>
  <c r="A282" i="1"/>
  <c r="C282" i="1"/>
  <c r="D281" i="1"/>
  <c r="A283" i="1"/>
  <c r="C283" i="1"/>
  <c r="A284" i="1"/>
  <c r="C284" i="1"/>
  <c r="A285" i="1"/>
  <c r="C285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14" i="1"/>
  <c r="C114" i="1"/>
  <c r="D113" i="1"/>
  <c r="A115" i="1"/>
  <c r="C115" i="1"/>
  <c r="A116" i="1"/>
  <c r="C116" i="1"/>
  <c r="A117" i="1"/>
  <c r="C117" i="1"/>
  <c r="C24" i="1"/>
  <c r="D23" i="1"/>
  <c r="D284" i="1"/>
  <c r="D282" i="1"/>
  <c r="D361" i="1"/>
  <c r="D359" i="1"/>
  <c r="D358" i="1"/>
  <c r="D364" i="1"/>
  <c r="D362" i="1"/>
  <c r="D24" i="1"/>
  <c r="D285" i="1"/>
  <c r="D366" i="1"/>
  <c r="D363" i="1"/>
  <c r="D360" i="1"/>
  <c r="D283" i="1"/>
  <c r="D365" i="1"/>
  <c r="D124" i="1"/>
  <c r="D122" i="1"/>
  <c r="D121" i="1"/>
  <c r="D119" i="1"/>
  <c r="D127" i="1"/>
  <c r="D125" i="1"/>
  <c r="D120" i="1"/>
  <c r="D115" i="1"/>
  <c r="D114" i="1"/>
  <c r="D126" i="1"/>
  <c r="D123" i="1"/>
  <c r="D118" i="1"/>
  <c r="D116" i="1"/>
  <c r="D117" i="1"/>
  <c r="A304" i="1"/>
  <c r="A305" i="1"/>
  <c r="A306" i="1"/>
  <c r="A307" i="1"/>
  <c r="A308" i="1"/>
  <c r="C304" i="1"/>
  <c r="D303" i="1"/>
  <c r="C305" i="1"/>
  <c r="C306" i="1"/>
  <c r="C307" i="1"/>
  <c r="C308" i="1"/>
  <c r="A157" i="1"/>
  <c r="C157" i="1"/>
  <c r="D156" i="1"/>
  <c r="A158" i="1"/>
  <c r="C158" i="1"/>
  <c r="A159" i="1"/>
  <c r="C159" i="1"/>
  <c r="A98" i="1"/>
  <c r="C98" i="1"/>
  <c r="D97" i="1"/>
  <c r="A99" i="1"/>
  <c r="C99" i="1"/>
  <c r="D304" i="1"/>
  <c r="D306" i="1"/>
  <c r="D308" i="1"/>
  <c r="D305" i="1"/>
  <c r="D307" i="1"/>
  <c r="D157" i="1"/>
  <c r="D158" i="1"/>
  <c r="D98" i="1"/>
  <c r="A100" i="1"/>
  <c r="C100" i="1"/>
  <c r="D99" i="1"/>
  <c r="A89" i="1"/>
  <c r="C89" i="1"/>
  <c r="A88" i="1"/>
  <c r="C88" i="1"/>
  <c r="D87" i="1"/>
  <c r="D68" i="1"/>
  <c r="A35" i="1"/>
  <c r="C35" i="1"/>
  <c r="D34" i="1"/>
  <c r="A36" i="1"/>
  <c r="C36" i="1"/>
  <c r="D159" i="1"/>
  <c r="A37" i="1"/>
  <c r="C37" i="1"/>
  <c r="A38" i="1"/>
  <c r="C38" i="1"/>
  <c r="D100" i="1"/>
  <c r="D89" i="1"/>
  <c r="D36" i="1"/>
  <c r="D88" i="1"/>
  <c r="D35" i="1"/>
  <c r="D38" i="1"/>
  <c r="D37" i="1"/>
  <c r="A226" i="1"/>
  <c r="C226" i="1"/>
  <c r="D225" i="1"/>
  <c r="A227" i="1"/>
  <c r="C227" i="1"/>
  <c r="A228" i="1"/>
  <c r="C228" i="1"/>
  <c r="A229" i="1"/>
  <c r="C229" i="1"/>
  <c r="A230" i="1"/>
  <c r="C230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D227" i="1"/>
  <c r="D226" i="1"/>
  <c r="D228" i="1"/>
  <c r="D230" i="1"/>
  <c r="D229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7" i="1"/>
  <c r="A3" i="1"/>
  <c r="C3" i="1"/>
  <c r="C2" i="1"/>
  <c r="D2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B2" i="5"/>
  <c r="C2" i="5"/>
  <c r="A3" i="5"/>
  <c r="C3" i="5"/>
  <c r="B3" i="5"/>
  <c r="K95" i="3"/>
  <c r="E89" i="3"/>
  <c r="D30" i="3"/>
  <c r="D38" i="3"/>
  <c r="D47" i="3"/>
  <c r="D46" i="3"/>
  <c r="D43" i="3"/>
  <c r="D45" i="3"/>
  <c r="D44" i="3"/>
  <c r="E38" i="3"/>
  <c r="E40" i="3"/>
  <c r="E43" i="3"/>
  <c r="C4" i="1"/>
  <c r="D4" i="1"/>
  <c r="D3" i="1"/>
  <c r="J18" i="2"/>
  <c r="J22" i="2"/>
  <c r="J20" i="2"/>
  <c r="J19" i="2"/>
  <c r="J23" i="2"/>
  <c r="J27" i="2"/>
  <c r="J25" i="2"/>
  <c r="J28" i="2"/>
  <c r="J21" i="2"/>
  <c r="J24" i="2"/>
  <c r="J26" i="2"/>
  <c r="J13" i="2"/>
  <c r="J11" i="2"/>
  <c r="J5" i="2"/>
  <c r="J16" i="2"/>
  <c r="J8" i="2"/>
  <c r="J15" i="2"/>
  <c r="J12" i="2"/>
  <c r="J17" i="2"/>
  <c r="J7" i="2"/>
  <c r="J9" i="2"/>
  <c r="J6" i="2"/>
  <c r="J14" i="2"/>
  <c r="J10" i="2"/>
  <c r="D9" i="3"/>
  <c r="D8" i="3"/>
  <c r="D19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G5" i="2"/>
  <c r="K8" i="2"/>
  <c r="K21" i="2"/>
  <c r="K14" i="2"/>
  <c r="K11" i="2"/>
  <c r="K27" i="2"/>
  <c r="K24" i="2"/>
  <c r="K9" i="2"/>
  <c r="K25" i="2"/>
  <c r="K18" i="2"/>
  <c r="L18" i="2"/>
  <c r="K15" i="2"/>
  <c r="K12" i="2"/>
  <c r="K28" i="2"/>
  <c r="K13" i="2"/>
  <c r="K22" i="2"/>
  <c r="K19" i="2"/>
  <c r="K16" i="2"/>
  <c r="K17" i="2"/>
  <c r="L17" i="2"/>
  <c r="K10" i="2"/>
  <c r="K26" i="2"/>
  <c r="K23" i="2"/>
  <c r="K20" i="2"/>
  <c r="D5" i="2"/>
  <c r="E5" i="2"/>
  <c r="C5" i="2"/>
  <c r="K7" i="2"/>
  <c r="K5" i="2"/>
  <c r="K6" i="2"/>
  <c r="D26" i="3"/>
  <c r="D24" i="3"/>
  <c r="L28" i="2"/>
  <c r="L27" i="2"/>
  <c r="L25" i="2"/>
  <c r="L26" i="2"/>
  <c r="L24" i="2"/>
  <c r="L23" i="2"/>
  <c r="L22" i="2"/>
  <c r="B88" i="1"/>
  <c r="B89" i="1"/>
  <c r="B90" i="1"/>
  <c r="B91" i="1"/>
  <c r="B92" i="1"/>
  <c r="L20" i="2"/>
  <c r="L21" i="2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9" i="1"/>
  <c r="L19" i="2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L6" i="2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L14" i="2"/>
  <c r="L7" i="2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3" i="1"/>
  <c r="B424" i="1"/>
  <c r="L10" i="2"/>
  <c r="L9" i="2"/>
  <c r="L8" i="2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4" i="1"/>
  <c r="B445" i="1"/>
  <c r="B446" i="1"/>
  <c r="B447" i="1"/>
  <c r="B448" i="1"/>
  <c r="B449" i="1"/>
  <c r="B450" i="1"/>
  <c r="B451" i="1"/>
  <c r="B452" i="1"/>
  <c r="B453" i="1"/>
  <c r="B454" i="1"/>
  <c r="L15" i="2"/>
  <c r="L16" i="2"/>
  <c r="B455" i="1"/>
  <c r="B456" i="1"/>
  <c r="B457" i="1"/>
  <c r="B458" i="1"/>
  <c r="B459" i="1"/>
  <c r="B460" i="1"/>
  <c r="B461" i="1"/>
  <c r="B462" i="1"/>
  <c r="B463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L5" i="2"/>
  <c r="L12" i="2"/>
  <c r="L13" i="2"/>
  <c r="L11" i="2"/>
  <c r="B499" i="1"/>
  <c r="B500" i="1"/>
  <c r="B501" i="1"/>
  <c r="B502" i="1"/>
  <c r="B503" i="1"/>
  <c r="B504" i="1"/>
  <c r="B505" i="1"/>
  <c r="O5" i="2"/>
  <c r="O26" i="2"/>
  <c r="Q26" i="2"/>
  <c r="O18" i="2"/>
  <c r="Q18" i="2"/>
  <c r="O17" i="2"/>
  <c r="Q17" i="2"/>
  <c r="O28" i="2"/>
  <c r="Q28" i="2"/>
  <c r="O15" i="2"/>
  <c r="Q15" i="2"/>
  <c r="F5" i="2"/>
  <c r="D17" i="3"/>
  <c r="O19" i="2"/>
  <c r="Q19" i="2"/>
  <c r="O10" i="2"/>
  <c r="Q10" i="2"/>
  <c r="O13" i="2"/>
  <c r="Q13" i="2"/>
  <c r="O23" i="2"/>
  <c r="Q23" i="2"/>
  <c r="O14" i="2"/>
  <c r="Q14" i="2"/>
  <c r="O20" i="2"/>
  <c r="Q20" i="2"/>
  <c r="O21" i="2"/>
  <c r="Q21" i="2"/>
  <c r="O12" i="2"/>
  <c r="Q12" i="2"/>
  <c r="O29" i="2"/>
  <c r="O16" i="2"/>
  <c r="Q16" i="2"/>
  <c r="O9" i="2"/>
  <c r="Q9" i="2"/>
  <c r="O27" i="2"/>
  <c r="Q27" i="2"/>
  <c r="O25" i="2"/>
  <c r="Q25" i="2"/>
  <c r="O24" i="2"/>
  <c r="Q24" i="2"/>
  <c r="O7" i="2"/>
  <c r="Q7" i="2"/>
  <c r="O8" i="2"/>
  <c r="Q8" i="2"/>
  <c r="O11" i="2"/>
  <c r="Q11" i="2"/>
  <c r="O22" i="2"/>
  <c r="Q22" i="2"/>
  <c r="O6" i="2"/>
  <c r="Q6" i="2"/>
  <c r="D20" i="3"/>
  <c r="D25" i="3"/>
  <c r="Q5" i="2"/>
  <c r="D29" i="3"/>
  <c r="D31" i="3"/>
  <c r="R5" i="2"/>
  <c r="D22" i="3"/>
  <c r="D23" i="3"/>
  <c r="D27" i="3"/>
  <c r="S5" i="2"/>
  <c r="D32" i="3"/>
  <c r="D34" i="3"/>
  <c r="D33" i="3"/>
  <c r="E25" i="3"/>
  <c r="D48" i="3"/>
  <c r="E23" i="3"/>
  <c r="E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Huy Dũng</author>
  </authors>
  <commentList>
    <comment ref="D36" authorId="0" shapeId="0" xr:uid="{5B2E2428-9D57-4629-9989-98F825EDCB45}">
      <text>
        <r>
          <rPr>
            <b/>
            <sz val="9"/>
            <color indexed="81"/>
            <rFont val="Tahoma"/>
            <family val="2"/>
          </rPr>
          <t>Nguyễn Huy Dũng:</t>
        </r>
        <r>
          <rPr>
            <sz val="9"/>
            <color indexed="81"/>
            <rFont val="Tahoma"/>
            <family val="2"/>
          </rPr>
          <t xml:space="preserve">
Public holiday: 73</t>
        </r>
      </text>
    </comment>
  </commentList>
</comments>
</file>

<file path=xl/sharedStrings.xml><?xml version="1.0" encoding="utf-8"?>
<sst xmlns="http://schemas.openxmlformats.org/spreadsheetml/2006/main" count="5015" uniqueCount="1258">
  <si>
    <t>Checkpoint</t>
  </si>
  <si>
    <t>Gate 1</t>
  </si>
  <si>
    <t>WWWHP-P1</t>
  </si>
  <si>
    <t>1703100070</t>
  </si>
  <si>
    <t>Checkpoint-1</t>
  </si>
  <si>
    <t>Front Left Corner</t>
  </si>
  <si>
    <t>Checkpoint-2</t>
  </si>
  <si>
    <t>Middle-Left Fence</t>
  </si>
  <si>
    <t>01006BFB0F</t>
  </si>
  <si>
    <t>Checkpoint-3</t>
  </si>
  <si>
    <t>01006BBF64</t>
  </si>
  <si>
    <t>Checkpoint-4</t>
  </si>
  <si>
    <t>Checkpoint-5</t>
  </si>
  <si>
    <t>Back Right Corner</t>
  </si>
  <si>
    <t>01006C464F</t>
  </si>
  <si>
    <t>Checkpoint-6</t>
  </si>
  <si>
    <t>Middle Right Fence</t>
  </si>
  <si>
    <t>01006BBC51</t>
  </si>
  <si>
    <t>Checkpoint-7</t>
  </si>
  <si>
    <t>Checkpoint-8</t>
  </si>
  <si>
    <t>01006BFD6D</t>
  </si>
  <si>
    <t>Checkpoint-9</t>
  </si>
  <si>
    <t>01006BB3FA</t>
  </si>
  <si>
    <t>Checkpoint-10</t>
  </si>
  <si>
    <t>Checkpoint-11</t>
  </si>
  <si>
    <t>Checkpoint-12</t>
  </si>
  <si>
    <t>01006C37CE</t>
  </si>
  <si>
    <t>Checkpoint-13</t>
  </si>
  <si>
    <t>01006C30A2</t>
  </si>
  <si>
    <t>Checkpoint-14</t>
  </si>
  <si>
    <t>Checkpoint-15</t>
  </si>
  <si>
    <t>Checkpoint-16</t>
  </si>
  <si>
    <t>Checkpoint-17</t>
  </si>
  <si>
    <t xml:space="preserve">Interval </t>
  </si>
  <si>
    <t>Trip</t>
  </si>
  <si>
    <t>No.</t>
  </si>
  <si>
    <t>Checkpoint Counts</t>
  </si>
  <si>
    <t xml:space="preserve">Tour Count Equivalent </t>
  </si>
  <si>
    <t>No. Of Complete Tour</t>
  </si>
  <si>
    <t>No. Of Tour</t>
  </si>
  <si>
    <t>No</t>
  </si>
  <si>
    <t>Interval(min)</t>
  </si>
  <si>
    <t xml:space="preserve">Time </t>
  </si>
  <si>
    <t>Tour. No</t>
  </si>
  <si>
    <t>Number of Tour</t>
  </si>
  <si>
    <t>Tour No.</t>
  </si>
  <si>
    <t xml:space="preserve"> Time </t>
  </si>
  <si>
    <t xml:space="preserve">Average </t>
  </si>
  <si>
    <t>Timing Correctness</t>
  </si>
  <si>
    <t>Good Timing</t>
  </si>
  <si>
    <t xml:space="preserve">Bad Timing </t>
  </si>
  <si>
    <t xml:space="preserve">Reporting period/Thời gian: </t>
  </si>
  <si>
    <t>Reported by/Báo cáo bởi:</t>
  </si>
  <si>
    <t>No./STT</t>
  </si>
  <si>
    <t>Criteria/Các tiêu chí</t>
  </si>
  <si>
    <t>Cal/Tính</t>
  </si>
  <si>
    <t>Patrol Guard Route/Tuyến tuần tra</t>
  </si>
  <si>
    <t>Time per Route /Thời gian đi tuần(min)</t>
  </si>
  <si>
    <t>Actual Executed Routes/ Số lần đi tuần thực tế</t>
  </si>
  <si>
    <t>Time spent on resolving non-conformities / Thời gian xử lý các tình huống bất thường (minutes)</t>
  </si>
  <si>
    <t xml:space="preserve">Missed routes due to resolving non-conformities/ Số lần tuần tra  bị nhỡ  do giải quyết sự cố </t>
  </si>
  <si>
    <t>5=4:1</t>
  </si>
  <si>
    <t>Corrected Executed Routes/ Số lần đi tuần đã được hiệu chỉnh</t>
  </si>
  <si>
    <t>6=3+5</t>
  </si>
  <si>
    <t>Performance Routes / Hiệu suất đi tuần theo  số lần đi tuần (%)</t>
  </si>
  <si>
    <t>7=6:2</t>
  </si>
  <si>
    <t>Successful routes within time schedule/ Số lần đi tuần trong thời gian cho phép</t>
  </si>
  <si>
    <t>Performance Timing / Hiệu suất đi tuần theo thời gian(%)</t>
  </si>
  <si>
    <t>9=8:3</t>
  </si>
  <si>
    <t>Successful routes with correct routing/ Số lần đi tuần đi đúng thứ tự các điểm tuần tra</t>
  </si>
  <si>
    <t>Performance Routing/Hiệu suất đi tuần đi đúng các điểm tuần tra (%)</t>
  </si>
  <si>
    <t>11 = 6:3</t>
  </si>
  <si>
    <t>Overall performance/Hiệu suất chung  (%)</t>
  </si>
  <si>
    <t>12 = 7*9*11</t>
  </si>
  <si>
    <t xml:space="preserve">Number of reports issued/ Số lượng sự cố được xử lý </t>
  </si>
  <si>
    <t xml:space="preserve">From </t>
  </si>
  <si>
    <t>To</t>
  </si>
  <si>
    <t>Route 1 Checkpoint 1-17)</t>
  </si>
  <si>
    <t>Actual Patrolling Time/ Thời gian làm việc (min)</t>
  </si>
  <si>
    <t>Performance Chart</t>
  </si>
  <si>
    <t>Idling Time in %/ Thời gian không làm việc %</t>
  </si>
  <si>
    <t>Total Idling Time/Thời gian không làm việc (min)</t>
  </si>
  <si>
    <t>Perfomance Time/ Hiệu suất thời gian %</t>
  </si>
  <si>
    <t>Hươn</t>
  </si>
  <si>
    <t>Cắt dán các cột  dữ  liệu vào các cột tương ứng  trong sheet raw data report</t>
  </si>
  <si>
    <t>1.Lấy dữ liệu thô  Phần mềm - Basic Report- ra file excel</t>
  </si>
  <si>
    <t>Missing checkpoint</t>
  </si>
  <si>
    <t>CaL</t>
  </si>
  <si>
    <t>Mistakes</t>
  </si>
  <si>
    <t xml:space="preserve">Routing Mistakes/ Lỗi đi tuần </t>
  </si>
  <si>
    <t>01006B043E</t>
  </si>
  <si>
    <t>Le Van Minh- Facility Maintenance Supervisor</t>
  </si>
  <si>
    <t>Total patroling time in minutes/ Thời gian đi tuần  tính bằng phút</t>
  </si>
  <si>
    <t>Install Position:</t>
  </si>
  <si>
    <t>Reader Name</t>
  </si>
  <si>
    <t>Reader</t>
  </si>
  <si>
    <t>Record Number</t>
  </si>
  <si>
    <t>Card #</t>
  </si>
  <si>
    <t>Date</t>
  </si>
  <si>
    <t>Time</t>
  </si>
  <si>
    <t>Type</t>
  </si>
  <si>
    <t>Route</t>
  </si>
  <si>
    <t>Guard</t>
  </si>
  <si>
    <t>Event</t>
  </si>
  <si>
    <t xml:space="preserve"> Status</t>
  </si>
  <si>
    <t>01006C5A55</t>
  </si>
  <si>
    <t>Back Left Corner</t>
  </si>
  <si>
    <t>Middle Back Fence</t>
  </si>
  <si>
    <t>Exit Gate</t>
  </si>
  <si>
    <t>Utility Room</t>
  </si>
  <si>
    <t>Gate 2</t>
  </si>
  <si>
    <t>Rolling Door 1</t>
  </si>
  <si>
    <t>Suttle Door 2,3,4,5</t>
  </si>
  <si>
    <t>Suttle Door 56,57,58,59</t>
  </si>
  <si>
    <t>Expected Executed Routes/ Số lần đi tuần cần thực hiện (24hrs)</t>
  </si>
  <si>
    <t>4F007906A0</t>
  </si>
  <si>
    <t>Middle-Left-Fence</t>
  </si>
  <si>
    <t>5000B06AEF</t>
  </si>
  <si>
    <t>5000B02334</t>
  </si>
  <si>
    <t>5000B05FA7</t>
  </si>
  <si>
    <t>Bike shed</t>
  </si>
  <si>
    <t>5000B02DE7</t>
  </si>
  <si>
    <t>Rolling Door 7</t>
  </si>
  <si>
    <t>Rolling door 12</t>
  </si>
  <si>
    <t>4F0078F3BA</t>
  </si>
  <si>
    <t>Rolling Door 49</t>
  </si>
  <si>
    <t>5000B021FF</t>
  </si>
  <si>
    <t>Rolling Door 54</t>
  </si>
  <si>
    <t>Checkpoint-18</t>
  </si>
  <si>
    <t>Checkpoint-19</t>
  </si>
  <si>
    <t>Checkpoint-20</t>
  </si>
  <si>
    <t>Checkpoint-21</t>
  </si>
  <si>
    <t>5000B06E7D</t>
  </si>
  <si>
    <t>5000B06242</t>
  </si>
  <si>
    <t>4F0079117E</t>
  </si>
  <si>
    <t>Allowed Interval between trip/ Thời gian nghỉ giữa các lần đi tuần cho phép (20x24)</t>
  </si>
  <si>
    <t>Rolling Door 60</t>
  </si>
  <si>
    <t>4F0078DE89</t>
  </si>
  <si>
    <t>Guard House</t>
  </si>
  <si>
    <t>1502100028</t>
  </si>
  <si>
    <t>5000B04E44</t>
  </si>
  <si>
    <t>Guardhouse</t>
  </si>
  <si>
    <t xml:space="preserve">Guardhouse </t>
  </si>
  <si>
    <t>Unattended</t>
  </si>
  <si>
    <t>DAILY PATROLLING AND GUARDHOUSE REPORT</t>
  </si>
  <si>
    <t>BÁO CÁO KẾT QUẢ TUẦN TRA  VÀ CHỐT CỐ ĐỊNH BẢO VỆ HÀNG NGÀY</t>
  </si>
  <si>
    <t>A</t>
  </si>
  <si>
    <t xml:space="preserve">Patrolling </t>
  </si>
  <si>
    <t>B</t>
  </si>
  <si>
    <t>5=(2-4)/2*100</t>
  </si>
  <si>
    <t>3=2/1</t>
  </si>
  <si>
    <t>Number of Checks Required/ Số lần kiểm tra được yêu cầu</t>
  </si>
  <si>
    <t>Number of Checks Perfomed/Số lần kiểm tra thực hiện</t>
  </si>
  <si>
    <t>Number of Missed Check/ Số lần kiểm tra bị nhỡ</t>
  </si>
  <si>
    <t>Average amount of unattended time(min)/ Thời gian vắng mặt trung bình</t>
  </si>
  <si>
    <t>Longest duration of unattended(min)/Thời gian vắng mặt lâu nhất</t>
  </si>
  <si>
    <t>Check Performance / Hiệu suất kiểm tra theo số lần</t>
  </si>
  <si>
    <t>Check  Accuracy/ Hiệu suất  kiểm tra theo độ chính xác</t>
  </si>
  <si>
    <t>Amount of unattended time(min)/ Tổng sô thời gian không  kiểm soát</t>
  </si>
  <si>
    <t>Time attendance/ Tổng số thời gian kiểm soát</t>
  </si>
  <si>
    <t>Attendance Perfomance/ Hiệu suất  theo thời gian kiểm soát</t>
  </si>
  <si>
    <t>Unattended Time  in %/ % thời gian không kiểm soát</t>
  </si>
  <si>
    <t>10=3*5*8</t>
  </si>
  <si>
    <t>x</t>
  </si>
  <si>
    <t>C</t>
  </si>
  <si>
    <t>Combined Performance</t>
  </si>
  <si>
    <t>New Card</t>
  </si>
  <si>
    <t>3:01:44 AM</t>
  </si>
  <si>
    <t>270704</t>
  </si>
  <si>
    <t>10:01:10 PM</t>
  </si>
  <si>
    <t>270705</t>
  </si>
  <si>
    <t>10:03:17 PM</t>
  </si>
  <si>
    <t>270706</t>
  </si>
  <si>
    <t>10:06:15 PM</t>
  </si>
  <si>
    <t>270707</t>
  </si>
  <si>
    <t>10:09:07 PM</t>
  </si>
  <si>
    <t>270708</t>
  </si>
  <si>
    <t>10:13:35 PM</t>
  </si>
  <si>
    <t>270709</t>
  </si>
  <si>
    <t>10:14:38 PM</t>
  </si>
  <si>
    <t>270710</t>
  </si>
  <si>
    <t>10:15:58 PM</t>
  </si>
  <si>
    <t>270711</t>
  </si>
  <si>
    <t>10:16:43 PM</t>
  </si>
  <si>
    <t>270712</t>
  </si>
  <si>
    <t>10:17:45 PM</t>
  </si>
  <si>
    <t>270713</t>
  </si>
  <si>
    <t>10:18:42 PM</t>
  </si>
  <si>
    <t>270714</t>
  </si>
  <si>
    <t>10:19:45 PM</t>
  </si>
  <si>
    <t>270715</t>
  </si>
  <si>
    <t>10:23:18 PM</t>
  </si>
  <si>
    <t>270716</t>
  </si>
  <si>
    <t>10:24:06 PM</t>
  </si>
  <si>
    <t>270717</t>
  </si>
  <si>
    <t>10:25:18 PM</t>
  </si>
  <si>
    <t>270718</t>
  </si>
  <si>
    <t>10:28:12 PM</t>
  </si>
  <si>
    <t>270719</t>
  </si>
  <si>
    <t>10:33:28 PM</t>
  </si>
  <si>
    <t>270720</t>
  </si>
  <si>
    <t>10:34:59 PM</t>
  </si>
  <si>
    <t>270721</t>
  </si>
  <si>
    <t>10:36:22 PM</t>
  </si>
  <si>
    <t>270722</t>
  </si>
  <si>
    <t>10:37:05 PM</t>
  </si>
  <si>
    <t>270723</t>
  </si>
  <si>
    <t>10:37:58 PM</t>
  </si>
  <si>
    <t>270724</t>
  </si>
  <si>
    <t>10:41:06 PM</t>
  </si>
  <si>
    <t>13-11-18</t>
  </si>
  <si>
    <t>2:12:59 AM</t>
  </si>
  <si>
    <t>270746</t>
  </si>
  <si>
    <t>12:01:34 AM</t>
  </si>
  <si>
    <t>270747</t>
  </si>
  <si>
    <t>12:02:49 AM</t>
  </si>
  <si>
    <t>270748</t>
  </si>
  <si>
    <t>12:03:55 AM</t>
  </si>
  <si>
    <t>270750</t>
  </si>
  <si>
    <t>12:33:49 AM</t>
  </si>
  <si>
    <t>270751</t>
  </si>
  <si>
    <t>12:34:40 AM</t>
  </si>
  <si>
    <t>270752</t>
  </si>
  <si>
    <t>12:35:31 AM</t>
  </si>
  <si>
    <t>270753</t>
  </si>
  <si>
    <t>12:36:54 AM</t>
  </si>
  <si>
    <t>270754</t>
  </si>
  <si>
    <t>12:38:28 AM</t>
  </si>
  <si>
    <t>270755</t>
  </si>
  <si>
    <t>12:39:53 AM</t>
  </si>
  <si>
    <t>270756</t>
  </si>
  <si>
    <t>12:40:33 AM</t>
  </si>
  <si>
    <t>270757</t>
  </si>
  <si>
    <t>12:41:20 AM</t>
  </si>
  <si>
    <t>270758</t>
  </si>
  <si>
    <t>12:41:55 AM</t>
  </si>
  <si>
    <t>270759</t>
  </si>
  <si>
    <t>1:01:23 AM</t>
  </si>
  <si>
    <t>270760</t>
  </si>
  <si>
    <t>1:02:10 AM</t>
  </si>
  <si>
    <t>270761</t>
  </si>
  <si>
    <t>1:03:01 AM</t>
  </si>
  <si>
    <t>270762</t>
  </si>
  <si>
    <t>1:14:28 AM</t>
  </si>
  <si>
    <t>270763</t>
  </si>
  <si>
    <t>1:15:46 AM</t>
  </si>
  <si>
    <t>270764</t>
  </si>
  <si>
    <t>1:16:59 AM</t>
  </si>
  <si>
    <t>270765</t>
  </si>
  <si>
    <t>1:18:30 AM</t>
  </si>
  <si>
    <t>270766</t>
  </si>
  <si>
    <t>1:19:24 AM</t>
  </si>
  <si>
    <t>270767</t>
  </si>
  <si>
    <t>1:20:41 AM</t>
  </si>
  <si>
    <t>270768</t>
  </si>
  <si>
    <t>1:21:52 AM</t>
  </si>
  <si>
    <t>270769</t>
  </si>
  <si>
    <t>1:23:20 AM</t>
  </si>
  <si>
    <t>270770</t>
  </si>
  <si>
    <t>1:24:30 AM</t>
  </si>
  <si>
    <t>270771</t>
  </si>
  <si>
    <t>1:33:23 AM</t>
  </si>
  <si>
    <t>270772</t>
  </si>
  <si>
    <t>1:34:17 AM</t>
  </si>
  <si>
    <t>270773</t>
  </si>
  <si>
    <t>1:35:09 AM</t>
  </si>
  <si>
    <t>270774</t>
  </si>
  <si>
    <t>1:36:34 AM</t>
  </si>
  <si>
    <t>270775</t>
  </si>
  <si>
    <t>1:38:02 AM</t>
  </si>
  <si>
    <t>270776</t>
  </si>
  <si>
    <t>1:39:26 AM</t>
  </si>
  <si>
    <t>270777</t>
  </si>
  <si>
    <t>1:40:17 AM</t>
  </si>
  <si>
    <t>270778</t>
  </si>
  <si>
    <t>1:41:07 AM</t>
  </si>
  <si>
    <t>270779</t>
  </si>
  <si>
    <t>1:41:43 AM</t>
  </si>
  <si>
    <t>270780</t>
  </si>
  <si>
    <t>2:01:39 AM</t>
  </si>
  <si>
    <t>270781</t>
  </si>
  <si>
    <t>2:02:28 AM</t>
  </si>
  <si>
    <t>270782</t>
  </si>
  <si>
    <t>2:13:57 AM</t>
  </si>
  <si>
    <t>270783</t>
  </si>
  <si>
    <t>2:14:52 AM</t>
  </si>
  <si>
    <t>270784</t>
  </si>
  <si>
    <t>2:16:12 AM</t>
  </si>
  <si>
    <t>270785</t>
  </si>
  <si>
    <t>2:17:28 AM</t>
  </si>
  <si>
    <t>270786</t>
  </si>
  <si>
    <t>2:19:01 AM</t>
  </si>
  <si>
    <t>270787</t>
  </si>
  <si>
    <t>2:19:56 AM</t>
  </si>
  <si>
    <t>270788</t>
  </si>
  <si>
    <t>2:21:18 AM</t>
  </si>
  <si>
    <t>270789</t>
  </si>
  <si>
    <t>2:22:35 AM</t>
  </si>
  <si>
    <t>270790</t>
  </si>
  <si>
    <t>2:24:13 AM</t>
  </si>
  <si>
    <t>270791</t>
  </si>
  <si>
    <t>2:25:45 AM</t>
  </si>
  <si>
    <t>270792</t>
  </si>
  <si>
    <t>2:34:37 AM</t>
  </si>
  <si>
    <t>270793</t>
  </si>
  <si>
    <t>2:35:25 AM</t>
  </si>
  <si>
    <t>270794</t>
  </si>
  <si>
    <t>2:36:12 AM</t>
  </si>
  <si>
    <t>270795</t>
  </si>
  <si>
    <t>2:37:34 AM</t>
  </si>
  <si>
    <t>270796</t>
  </si>
  <si>
    <t>2:38:58 AM</t>
  </si>
  <si>
    <t>270797</t>
  </si>
  <si>
    <t>2:40:20 AM</t>
  </si>
  <si>
    <t>270798</t>
  </si>
  <si>
    <t>2:41:09 AM</t>
  </si>
  <si>
    <t>270799</t>
  </si>
  <si>
    <t>2:41:57 AM</t>
  </si>
  <si>
    <t>270800</t>
  </si>
  <si>
    <t>2:42:30 AM</t>
  </si>
  <si>
    <t>270801</t>
  </si>
  <si>
    <t>270802</t>
  </si>
  <si>
    <t>3:02:41 AM</t>
  </si>
  <si>
    <t>270803</t>
  </si>
  <si>
    <t>3:13:03 AM</t>
  </si>
  <si>
    <t>270804</t>
  </si>
  <si>
    <t>3:13:54 AM</t>
  </si>
  <si>
    <t>270805</t>
  </si>
  <si>
    <t>3:14:57 AM</t>
  </si>
  <si>
    <t>270806</t>
  </si>
  <si>
    <t>3:15:56 AM</t>
  </si>
  <si>
    <t>270807</t>
  </si>
  <si>
    <t>3:17:20 AM</t>
  </si>
  <si>
    <t>270808</t>
  </si>
  <si>
    <t>3:18:01 AM</t>
  </si>
  <si>
    <t>270809</t>
  </si>
  <si>
    <t>3:18:56 AM</t>
  </si>
  <si>
    <t>270810</t>
  </si>
  <si>
    <t>3:19:44 AM</t>
  </si>
  <si>
    <t>270811</t>
  </si>
  <si>
    <t>3:20:41 AM</t>
  </si>
  <si>
    <t>270812</t>
  </si>
  <si>
    <t>3:21:44 AM</t>
  </si>
  <si>
    <t>270813</t>
  </si>
  <si>
    <t>3:32:26 AM</t>
  </si>
  <si>
    <t>270814</t>
  </si>
  <si>
    <t>3:33:09 AM</t>
  </si>
  <si>
    <t>270815</t>
  </si>
  <si>
    <t>3:33:55 AM</t>
  </si>
  <si>
    <t>270816</t>
  </si>
  <si>
    <t>3:35:12 AM</t>
  </si>
  <si>
    <t>270818</t>
  </si>
  <si>
    <t>3:36:50 AM</t>
  </si>
  <si>
    <t>270819</t>
  </si>
  <si>
    <t>3:38:06 AM</t>
  </si>
  <si>
    <t>270820</t>
  </si>
  <si>
    <t>3:38:52 AM</t>
  </si>
  <si>
    <t>270821</t>
  </si>
  <si>
    <t>3:39:40 AM</t>
  </si>
  <si>
    <t>270822</t>
  </si>
  <si>
    <t>3:41:53 AM</t>
  </si>
  <si>
    <t>270823</t>
  </si>
  <si>
    <t>4:02:39 AM</t>
  </si>
  <si>
    <t>270824</t>
  </si>
  <si>
    <t>4:03:38 AM</t>
  </si>
  <si>
    <t>270825</t>
  </si>
  <si>
    <t>4:04:39 AM</t>
  </si>
  <si>
    <t>270826</t>
  </si>
  <si>
    <t>4:13:06 AM</t>
  </si>
  <si>
    <t>270827</t>
  </si>
  <si>
    <t>4:14:06 AM</t>
  </si>
  <si>
    <t>270828</t>
  </si>
  <si>
    <t>4:15:02 AM</t>
  </si>
  <si>
    <t>270829</t>
  </si>
  <si>
    <t>4:16:10 AM</t>
  </si>
  <si>
    <t>270830</t>
  </si>
  <si>
    <t>4:16:50 AM</t>
  </si>
  <si>
    <t>270831</t>
  </si>
  <si>
    <t>4:17:44 AM</t>
  </si>
  <si>
    <t>270832</t>
  </si>
  <si>
    <t>4:18:33 AM</t>
  </si>
  <si>
    <t>270833</t>
  </si>
  <si>
    <t>4:19:27 AM</t>
  </si>
  <si>
    <t>270834</t>
  </si>
  <si>
    <t>4:21:38 AM</t>
  </si>
  <si>
    <t>270835</t>
  </si>
  <si>
    <t>4:33:14 AM</t>
  </si>
  <si>
    <t>270836</t>
  </si>
  <si>
    <t>4:34:08 AM</t>
  </si>
  <si>
    <t>270837</t>
  </si>
  <si>
    <t>4:34:54 AM</t>
  </si>
  <si>
    <t>270838</t>
  </si>
  <si>
    <t>4:36:09 AM</t>
  </si>
  <si>
    <t>270839</t>
  </si>
  <si>
    <t>4:37:33 AM</t>
  </si>
  <si>
    <t>270840</t>
  </si>
  <si>
    <t>4:38:47 AM</t>
  </si>
  <si>
    <t>270841</t>
  </si>
  <si>
    <t>4:39:31 AM</t>
  </si>
  <si>
    <t>270842</t>
  </si>
  <si>
    <t>4:40:16 AM</t>
  </si>
  <si>
    <t>270843</t>
  </si>
  <si>
    <t>4:41:45 AM</t>
  </si>
  <si>
    <t>270844</t>
  </si>
  <si>
    <t>5:01:37 AM</t>
  </si>
  <si>
    <t>270846</t>
  </si>
  <si>
    <t>5:02:24 AM</t>
  </si>
  <si>
    <t>270847</t>
  </si>
  <si>
    <t>5:14:49 AM</t>
  </si>
  <si>
    <t>270849</t>
  </si>
  <si>
    <t>5:15:27 AM</t>
  </si>
  <si>
    <t>270850</t>
  </si>
  <si>
    <t>5:16:15 AM</t>
  </si>
  <si>
    <t>270851</t>
  </si>
  <si>
    <t>5:17:02 AM</t>
  </si>
  <si>
    <t>270852</t>
  </si>
  <si>
    <t>5:18:03 AM</t>
  </si>
  <si>
    <t>270853</t>
  </si>
  <si>
    <t>5:18:39 AM</t>
  </si>
  <si>
    <t>270854</t>
  </si>
  <si>
    <t>5:19:30 AM</t>
  </si>
  <si>
    <t>270855</t>
  </si>
  <si>
    <t>5:20:17 AM</t>
  </si>
  <si>
    <t>270856</t>
  </si>
  <si>
    <t>5:21:12 AM</t>
  </si>
  <si>
    <t>270857</t>
  </si>
  <si>
    <t>5:22:04 AM</t>
  </si>
  <si>
    <t>270858</t>
  </si>
  <si>
    <t>5:32:37 AM</t>
  </si>
  <si>
    <t>270859</t>
  </si>
  <si>
    <t>5:33:24 AM</t>
  </si>
  <si>
    <t>270860</t>
  </si>
  <si>
    <t>5:34:10 AM</t>
  </si>
  <si>
    <t>270861</t>
  </si>
  <si>
    <t>5:35:26 AM</t>
  </si>
  <si>
    <t>270862</t>
  </si>
  <si>
    <t>5:36:48 AM</t>
  </si>
  <si>
    <t>270863</t>
  </si>
  <si>
    <t>5:38:03 AM</t>
  </si>
  <si>
    <t>270864</t>
  </si>
  <si>
    <t>5:38:46 AM</t>
  </si>
  <si>
    <t>270865</t>
  </si>
  <si>
    <t>5:39:38 AM</t>
  </si>
  <si>
    <t>270866</t>
  </si>
  <si>
    <t>5:41:40 AM</t>
  </si>
  <si>
    <t>270867</t>
  </si>
  <si>
    <t>6:01:39 AM</t>
  </si>
  <si>
    <t>270868</t>
  </si>
  <si>
    <t>6:02:29 AM</t>
  </si>
  <si>
    <t>270869</t>
  </si>
  <si>
    <t>6:03:22 AM</t>
  </si>
  <si>
    <t>270870</t>
  </si>
  <si>
    <t>6:04:26 AM</t>
  </si>
  <si>
    <t>270871</t>
  </si>
  <si>
    <t>6:06:04 AM</t>
  </si>
  <si>
    <t>270872</t>
  </si>
  <si>
    <t>6:12:48 AM</t>
  </si>
  <si>
    <t>270873</t>
  </si>
  <si>
    <t>6:14:14 AM</t>
  </si>
  <si>
    <t>270874</t>
  </si>
  <si>
    <t>6:15:03 AM</t>
  </si>
  <si>
    <t>270875</t>
  </si>
  <si>
    <t>6:16:14 AM</t>
  </si>
  <si>
    <t>270876</t>
  </si>
  <si>
    <t>6:19:25 AM</t>
  </si>
  <si>
    <t>270877</t>
  </si>
  <si>
    <t>6:20:44 AM</t>
  </si>
  <si>
    <t>270878</t>
  </si>
  <si>
    <t>6:22:01 AM</t>
  </si>
  <si>
    <t>270879</t>
  </si>
  <si>
    <t>6:28:24 AM</t>
  </si>
  <si>
    <t>270880</t>
  </si>
  <si>
    <t>6:29:06 AM</t>
  </si>
  <si>
    <t>270881</t>
  </si>
  <si>
    <t>6:29:50 AM</t>
  </si>
  <si>
    <t>270882</t>
  </si>
  <si>
    <t>6:31:05 AM</t>
  </si>
  <si>
    <t>270883</t>
  </si>
  <si>
    <t>6:37:42 AM</t>
  </si>
  <si>
    <t>270884</t>
  </si>
  <si>
    <t>6:39:10 AM</t>
  </si>
  <si>
    <t>270885</t>
  </si>
  <si>
    <t>6:39:53 AM</t>
  </si>
  <si>
    <t>270886</t>
  </si>
  <si>
    <t>6:40:36 AM</t>
  </si>
  <si>
    <t>270887</t>
  </si>
  <si>
    <t>6:41:41 AM</t>
  </si>
  <si>
    <t>270888</t>
  </si>
  <si>
    <t>7:01:29 AM</t>
  </si>
  <si>
    <t>270889</t>
  </si>
  <si>
    <t>7:02:41 AM</t>
  </si>
  <si>
    <t>270890</t>
  </si>
  <si>
    <t>7:04:09 AM</t>
  </si>
  <si>
    <t>270891</t>
  </si>
  <si>
    <t>7:05:11 AM</t>
  </si>
  <si>
    <t>270892</t>
  </si>
  <si>
    <t>7:06:39 AM</t>
  </si>
  <si>
    <t>270893</t>
  </si>
  <si>
    <t>7:07:58 AM</t>
  </si>
  <si>
    <t>270894</t>
  </si>
  <si>
    <t>7:09:40 AM</t>
  </si>
  <si>
    <t>270895</t>
  </si>
  <si>
    <t>7:10:34 AM</t>
  </si>
  <si>
    <t>270896</t>
  </si>
  <si>
    <t>7:11:47 AM</t>
  </si>
  <si>
    <t>270897</t>
  </si>
  <si>
    <t>7:14:30 AM</t>
  </si>
  <si>
    <t>270898</t>
  </si>
  <si>
    <t>7:15:58 AM</t>
  </si>
  <si>
    <t>270899</t>
  </si>
  <si>
    <t>7:17:36 AM</t>
  </si>
  <si>
    <t>270900</t>
  </si>
  <si>
    <t>7:20:35 AM</t>
  </si>
  <si>
    <t>270901</t>
  </si>
  <si>
    <t>7:23:14 AM</t>
  </si>
  <si>
    <t>270902</t>
  </si>
  <si>
    <t>7:25:55 AM</t>
  </si>
  <si>
    <t>270903</t>
  </si>
  <si>
    <t>7:27:35 AM</t>
  </si>
  <si>
    <t>270904</t>
  </si>
  <si>
    <t>7:29:32 AM</t>
  </si>
  <si>
    <t>270905</t>
  </si>
  <si>
    <t>7:31:19 AM</t>
  </si>
  <si>
    <t>270906</t>
  </si>
  <si>
    <t>7:34:49 AM</t>
  </si>
  <si>
    <t>270907</t>
  </si>
  <si>
    <t>7:38:02 AM</t>
  </si>
  <si>
    <t>270909</t>
  </si>
  <si>
    <t>7:41:48 AM</t>
  </si>
  <si>
    <t>270910</t>
  </si>
  <si>
    <t>8:01:44 AM</t>
  </si>
  <si>
    <t>270911</t>
  </si>
  <si>
    <t>8:02:37 AM</t>
  </si>
  <si>
    <t>270912</t>
  </si>
  <si>
    <t>8:06:38 AM</t>
  </si>
  <si>
    <t>270913</t>
  </si>
  <si>
    <t>8:07:35 AM</t>
  </si>
  <si>
    <t>270914</t>
  </si>
  <si>
    <t>8:08:54 AM</t>
  </si>
  <si>
    <t>270915</t>
  </si>
  <si>
    <t>8:10:16 AM</t>
  </si>
  <si>
    <t>270916</t>
  </si>
  <si>
    <t>8:11:49 AM</t>
  </si>
  <si>
    <t>270917</t>
  </si>
  <si>
    <t>8:12:44 AM</t>
  </si>
  <si>
    <t>270918</t>
  </si>
  <si>
    <t>8:14:12 AM</t>
  </si>
  <si>
    <t>270919</t>
  </si>
  <si>
    <t>8:15:28 AM</t>
  </si>
  <si>
    <t>270920</t>
  </si>
  <si>
    <t>8:17:57 AM</t>
  </si>
  <si>
    <t>270921</t>
  </si>
  <si>
    <t>8:24:42 AM</t>
  </si>
  <si>
    <t>270922</t>
  </si>
  <si>
    <t>8:26:20 AM</t>
  </si>
  <si>
    <t>270923</t>
  </si>
  <si>
    <t>8:27:15 AM</t>
  </si>
  <si>
    <t>270924</t>
  </si>
  <si>
    <t>8:28:08 AM</t>
  </si>
  <si>
    <t>270925</t>
  </si>
  <si>
    <t>8:29:43 AM</t>
  </si>
  <si>
    <t>270926</t>
  </si>
  <si>
    <t>8:34:55 AM</t>
  </si>
  <si>
    <t>270927</t>
  </si>
  <si>
    <t>8:36:21 AM</t>
  </si>
  <si>
    <t>270928</t>
  </si>
  <si>
    <t>8:37:17 AM</t>
  </si>
  <si>
    <t>270929</t>
  </si>
  <si>
    <t>8:38:21 AM</t>
  </si>
  <si>
    <t>270930</t>
  </si>
  <si>
    <t>8:41:15 AM</t>
  </si>
  <si>
    <t>270931</t>
  </si>
  <si>
    <t>9:02:58 AM</t>
  </si>
  <si>
    <t>270932</t>
  </si>
  <si>
    <t>9:03:58 AM</t>
  </si>
  <si>
    <t>270933</t>
  </si>
  <si>
    <t>9:04:53 AM</t>
  </si>
  <si>
    <t>270934</t>
  </si>
  <si>
    <t>9:05:56 AM</t>
  </si>
  <si>
    <t>270935</t>
  </si>
  <si>
    <t>9:07:51 AM</t>
  </si>
  <si>
    <t>270936</t>
  </si>
  <si>
    <t>9:10:49 AM</t>
  </si>
  <si>
    <t>270937</t>
  </si>
  <si>
    <t>9:12:49 AM</t>
  </si>
  <si>
    <t>270938</t>
  </si>
  <si>
    <t>9:13:52 AM</t>
  </si>
  <si>
    <t>270940</t>
  </si>
  <si>
    <t>9:16:42 AM</t>
  </si>
  <si>
    <t>270941</t>
  </si>
  <si>
    <t>9:17:48 AM</t>
  </si>
  <si>
    <t>270943</t>
  </si>
  <si>
    <t>9:19:57 AM</t>
  </si>
  <si>
    <t>270944</t>
  </si>
  <si>
    <t>9:21:39 AM</t>
  </si>
  <si>
    <t>270945</t>
  </si>
  <si>
    <t>9:26:21 AM</t>
  </si>
  <si>
    <t>270946</t>
  </si>
  <si>
    <t>9:28:37 AM</t>
  </si>
  <si>
    <t>270947</t>
  </si>
  <si>
    <t>9:29:30 AM</t>
  </si>
  <si>
    <t>270948</t>
  </si>
  <si>
    <t>9:32:51 AM</t>
  </si>
  <si>
    <t>270949</t>
  </si>
  <si>
    <t>9:36:42 AM</t>
  </si>
  <si>
    <t>270950</t>
  </si>
  <si>
    <t>9:38:16 AM</t>
  </si>
  <si>
    <t>270951</t>
  </si>
  <si>
    <t>9:39:11 AM</t>
  </si>
  <si>
    <t>270952</t>
  </si>
  <si>
    <t>9:40:07 AM</t>
  </si>
  <si>
    <t>270953</t>
  </si>
  <si>
    <t>9:41:43 AM</t>
  </si>
  <si>
    <t>270954</t>
  </si>
  <si>
    <t>10:00:27 AM</t>
  </si>
  <si>
    <t>270955</t>
  </si>
  <si>
    <t>10:01:37 AM</t>
  </si>
  <si>
    <t>270956</t>
  </si>
  <si>
    <t>10:03:02 AM</t>
  </si>
  <si>
    <t>270957</t>
  </si>
  <si>
    <t>10:04:13 AM</t>
  </si>
  <si>
    <t>270958</t>
  </si>
  <si>
    <t>10:05:47 AM</t>
  </si>
  <si>
    <t>270959</t>
  </si>
  <si>
    <t>10:07:07 AM</t>
  </si>
  <si>
    <t>270960</t>
  </si>
  <si>
    <t>10:08:38 AM</t>
  </si>
  <si>
    <t>270961</t>
  </si>
  <si>
    <t>10:09:33 AM</t>
  </si>
  <si>
    <t>270962</t>
  </si>
  <si>
    <t>10:10:44 AM</t>
  </si>
  <si>
    <t>270963</t>
  </si>
  <si>
    <t>10:14:47 AM</t>
  </si>
  <si>
    <t>270964</t>
  </si>
  <si>
    <t>10:15:55 AM</t>
  </si>
  <si>
    <t>270965</t>
  </si>
  <si>
    <t>10:18:15 AM</t>
  </si>
  <si>
    <t>270966</t>
  </si>
  <si>
    <t>10:23:22 AM</t>
  </si>
  <si>
    <t>270967</t>
  </si>
  <si>
    <t>10:24:17 AM</t>
  </si>
  <si>
    <t>270968</t>
  </si>
  <si>
    <t>10:25:10 AM</t>
  </si>
  <si>
    <t>270969</t>
  </si>
  <si>
    <t>10:26:42 AM</t>
  </si>
  <si>
    <t>270970</t>
  </si>
  <si>
    <t>10:28:41 AM</t>
  </si>
  <si>
    <t>270971</t>
  </si>
  <si>
    <t>10:31:08 AM</t>
  </si>
  <si>
    <t>270972</t>
  </si>
  <si>
    <t>10:36:49 AM</t>
  </si>
  <si>
    <t>270973</t>
  </si>
  <si>
    <t>10:38:11 AM</t>
  </si>
  <si>
    <t>270974</t>
  </si>
  <si>
    <t>10:41:07 AM</t>
  </si>
  <si>
    <t>270975</t>
  </si>
  <si>
    <t>11:00:52 AM</t>
  </si>
  <si>
    <t>270976</t>
  </si>
  <si>
    <t>11:01:41 AM</t>
  </si>
  <si>
    <t>270977</t>
  </si>
  <si>
    <t>11:05:14 AM</t>
  </si>
  <si>
    <t>270978</t>
  </si>
  <si>
    <t>11:06:11 AM</t>
  </si>
  <si>
    <t>270979</t>
  </si>
  <si>
    <t>11:07:28 AM</t>
  </si>
  <si>
    <t>270980</t>
  </si>
  <si>
    <t>11:08:38 AM</t>
  </si>
  <si>
    <t>270981</t>
  </si>
  <si>
    <t>11:11:45 AM</t>
  </si>
  <si>
    <t>270982</t>
  </si>
  <si>
    <t>11:12:37 AM</t>
  </si>
  <si>
    <t>270983</t>
  </si>
  <si>
    <t>11:13:55 AM</t>
  </si>
  <si>
    <t>270984</t>
  </si>
  <si>
    <t>11:15:19 AM</t>
  </si>
  <si>
    <t>270985</t>
  </si>
  <si>
    <t>11:17:55 AM</t>
  </si>
  <si>
    <t>270987</t>
  </si>
  <si>
    <t>11:21:22 AM</t>
  </si>
  <si>
    <t>270988</t>
  </si>
  <si>
    <t>11:25:18 AM</t>
  </si>
  <si>
    <t>270989</t>
  </si>
  <si>
    <t>11:26:13 AM</t>
  </si>
  <si>
    <t>270990</t>
  </si>
  <si>
    <t>11:27:05 AM</t>
  </si>
  <si>
    <t>270991</t>
  </si>
  <si>
    <t>11:29:14 AM</t>
  </si>
  <si>
    <t>270992</t>
  </si>
  <si>
    <t>11:30:48 AM</t>
  </si>
  <si>
    <t>270993</t>
  </si>
  <si>
    <t>11:32:18 AM</t>
  </si>
  <si>
    <t>270994</t>
  </si>
  <si>
    <t>11:35:05 AM</t>
  </si>
  <si>
    <t>270995</t>
  </si>
  <si>
    <t>11:38:14 AM</t>
  </si>
  <si>
    <t>270996</t>
  </si>
  <si>
    <t>11:40:55 AM</t>
  </si>
  <si>
    <t>270997</t>
  </si>
  <si>
    <t>12:01:38 PM</t>
  </si>
  <si>
    <t>270998</t>
  </si>
  <si>
    <t>12:02:37 PM</t>
  </si>
  <si>
    <t>270999</t>
  </si>
  <si>
    <t>12:05:20 PM</t>
  </si>
  <si>
    <t>271000</t>
  </si>
  <si>
    <t>12:06:15 PM</t>
  </si>
  <si>
    <t>271001</t>
  </si>
  <si>
    <t>12:07:43 PM</t>
  </si>
  <si>
    <t>271002</t>
  </si>
  <si>
    <t>12:11:43 PM</t>
  </si>
  <si>
    <t>271003</t>
  </si>
  <si>
    <t>12:13:28 PM</t>
  </si>
  <si>
    <t>271004</t>
  </si>
  <si>
    <t>12:14:25 PM</t>
  </si>
  <si>
    <t>271006</t>
  </si>
  <si>
    <t>12:18:14 PM</t>
  </si>
  <si>
    <t>271008</t>
  </si>
  <si>
    <t>12:19:05 PM</t>
  </si>
  <si>
    <t>271009</t>
  </si>
  <si>
    <t>12:20:03 PM</t>
  </si>
  <si>
    <t>271010</t>
  </si>
  <si>
    <t>12:22:19 PM</t>
  </si>
  <si>
    <t>271011</t>
  </si>
  <si>
    <t>12:28:45 PM</t>
  </si>
  <si>
    <t>271012</t>
  </si>
  <si>
    <t>12:29:36 PM</t>
  </si>
  <si>
    <t>271013</t>
  </si>
  <si>
    <t>12:30:25 PM</t>
  </si>
  <si>
    <t>271014</t>
  </si>
  <si>
    <t>12:31:53 PM</t>
  </si>
  <si>
    <t>271015</t>
  </si>
  <si>
    <t>12:36:07 PM</t>
  </si>
  <si>
    <t>271017</t>
  </si>
  <si>
    <t>12:38:05 PM</t>
  </si>
  <si>
    <t>271019</t>
  </si>
  <si>
    <t>12:39:00 PM</t>
  </si>
  <si>
    <t>271020</t>
  </si>
  <si>
    <t>12:39:52 PM</t>
  </si>
  <si>
    <t>271021</t>
  </si>
  <si>
    <t>12:41:38 PM</t>
  </si>
  <si>
    <t>271022</t>
  </si>
  <si>
    <t>1:01:29 PM</t>
  </si>
  <si>
    <t>271023</t>
  </si>
  <si>
    <t>1:02:14 PM</t>
  </si>
  <si>
    <t>271024</t>
  </si>
  <si>
    <t>1:03:05 PM</t>
  </si>
  <si>
    <t>271025</t>
  </si>
  <si>
    <t>1:03:59 PM</t>
  </si>
  <si>
    <t>271026</t>
  </si>
  <si>
    <t>1:05:19 PM</t>
  </si>
  <si>
    <t>271027</t>
  </si>
  <si>
    <t>1:06:29 PM</t>
  </si>
  <si>
    <t>271028</t>
  </si>
  <si>
    <t>1:07:56 PM</t>
  </si>
  <si>
    <t>271029</t>
  </si>
  <si>
    <t>1:08:46 PM</t>
  </si>
  <si>
    <t>271030</t>
  </si>
  <si>
    <t>1:09:53 PM</t>
  </si>
  <si>
    <t>271031</t>
  </si>
  <si>
    <t>1:13:43 PM</t>
  </si>
  <si>
    <t>271032</t>
  </si>
  <si>
    <t>1:14:51 PM</t>
  </si>
  <si>
    <t>271033</t>
  </si>
  <si>
    <t>1:18:17 PM</t>
  </si>
  <si>
    <t>271034</t>
  </si>
  <si>
    <t>1:18:56 PM</t>
  </si>
  <si>
    <t>271035</t>
  </si>
  <si>
    <t>1:20:41 PM</t>
  </si>
  <si>
    <t>271036</t>
  </si>
  <si>
    <t>1:23:51 PM</t>
  </si>
  <si>
    <t>271037</t>
  </si>
  <si>
    <t>1:25:59 PM</t>
  </si>
  <si>
    <t>271038</t>
  </si>
  <si>
    <t>1:29:56 PM</t>
  </si>
  <si>
    <t>271039</t>
  </si>
  <si>
    <t>1:31:27 PM</t>
  </si>
  <si>
    <t>271040</t>
  </si>
  <si>
    <t>1:39:22 PM</t>
  </si>
  <si>
    <t>271041</t>
  </si>
  <si>
    <t>1:39:52 PM</t>
  </si>
  <si>
    <t>271042</t>
  </si>
  <si>
    <t>1:40:49 PM</t>
  </si>
  <si>
    <t>271044</t>
  </si>
  <si>
    <t>2:00:53 PM</t>
  </si>
  <si>
    <t>271045</t>
  </si>
  <si>
    <t>2:01:46 PM</t>
  </si>
  <si>
    <t>271046</t>
  </si>
  <si>
    <t>2:05:59 PM</t>
  </si>
  <si>
    <t>271048</t>
  </si>
  <si>
    <t>2:07:00 PM</t>
  </si>
  <si>
    <t>271049</t>
  </si>
  <si>
    <t>2:08:22 PM</t>
  </si>
  <si>
    <t>271050</t>
  </si>
  <si>
    <t>2:09:38 PM</t>
  </si>
  <si>
    <t>271051</t>
  </si>
  <si>
    <t>2:11:06 PM</t>
  </si>
  <si>
    <t>271052</t>
  </si>
  <si>
    <t>2:12:05 PM</t>
  </si>
  <si>
    <t>271053</t>
  </si>
  <si>
    <t>2:14:41 PM</t>
  </si>
  <si>
    <t>271054</t>
  </si>
  <si>
    <t>2:16:03 PM</t>
  </si>
  <si>
    <t>271055</t>
  </si>
  <si>
    <t>2:18:23 PM</t>
  </si>
  <si>
    <t>271056</t>
  </si>
  <si>
    <t>2:21:15 PM</t>
  </si>
  <si>
    <t>271057</t>
  </si>
  <si>
    <t>2:25:50 PM</t>
  </si>
  <si>
    <t>271058</t>
  </si>
  <si>
    <t>2:26:48 PM</t>
  </si>
  <si>
    <t>271059</t>
  </si>
  <si>
    <t>2:27:43 PM</t>
  </si>
  <si>
    <t>271060</t>
  </si>
  <si>
    <t>2:29:57 PM</t>
  </si>
  <si>
    <t>271061</t>
  </si>
  <si>
    <t>2:31:57 PM</t>
  </si>
  <si>
    <t>271062</t>
  </si>
  <si>
    <t>2:35:16 PM</t>
  </si>
  <si>
    <t>271063</t>
  </si>
  <si>
    <t>2:36:14 PM</t>
  </si>
  <si>
    <t>271064</t>
  </si>
  <si>
    <t>2:37:20 PM</t>
  </si>
  <si>
    <t>271065</t>
  </si>
  <si>
    <t>2:41:09 PM</t>
  </si>
  <si>
    <t>271066</t>
  </si>
  <si>
    <t>3:01:39 PM</t>
  </si>
  <si>
    <t>271067</t>
  </si>
  <si>
    <t>3:02:36 PM</t>
  </si>
  <si>
    <t>271068</t>
  </si>
  <si>
    <t>3:03:45 PM</t>
  </si>
  <si>
    <t>271069</t>
  </si>
  <si>
    <t>3:04:43 PM</t>
  </si>
  <si>
    <t>271070</t>
  </si>
  <si>
    <t>3:06:21 PM</t>
  </si>
  <si>
    <t>271071</t>
  </si>
  <si>
    <t>3:15:35 PM</t>
  </si>
  <si>
    <t>271072</t>
  </si>
  <si>
    <t>3:16:57 PM</t>
  </si>
  <si>
    <t>271073</t>
  </si>
  <si>
    <t>3:17:40 PM</t>
  </si>
  <si>
    <t>271074</t>
  </si>
  <si>
    <t>3:18:33 PM</t>
  </si>
  <si>
    <t>271076</t>
  </si>
  <si>
    <t>3:19:25 PM</t>
  </si>
  <si>
    <t>271077</t>
  </si>
  <si>
    <t>3:20:25 PM</t>
  </si>
  <si>
    <t>271078</t>
  </si>
  <si>
    <t>3:22:12 PM</t>
  </si>
  <si>
    <t>271079</t>
  </si>
  <si>
    <t>3:28:57 PM</t>
  </si>
  <si>
    <t>271080</t>
  </si>
  <si>
    <t>3:29:45 PM</t>
  </si>
  <si>
    <t>271081</t>
  </si>
  <si>
    <t>3:31:23 PM</t>
  </si>
  <si>
    <t>271082</t>
  </si>
  <si>
    <t>3:32:58 PM</t>
  </si>
  <si>
    <t>271083</t>
  </si>
  <si>
    <t>3:35:02 PM</t>
  </si>
  <si>
    <t>271084</t>
  </si>
  <si>
    <t>3:38:45 PM</t>
  </si>
  <si>
    <t>271085</t>
  </si>
  <si>
    <t>3:39:42 PM</t>
  </si>
  <si>
    <t>271086</t>
  </si>
  <si>
    <t>3:40:21 PM</t>
  </si>
  <si>
    <t>271087</t>
  </si>
  <si>
    <t>3:41:47 PM</t>
  </si>
  <si>
    <t>271088</t>
  </si>
  <si>
    <t>4:04:30 PM</t>
  </si>
  <si>
    <t>271089</t>
  </si>
  <si>
    <t>4:05:10 PM</t>
  </si>
  <si>
    <t>271090</t>
  </si>
  <si>
    <t>4:05:50 PM</t>
  </si>
  <si>
    <t>271091</t>
  </si>
  <si>
    <t>4:07:09 PM</t>
  </si>
  <si>
    <t>271092</t>
  </si>
  <si>
    <t>4:08:17 PM</t>
  </si>
  <si>
    <t>271093</t>
  </si>
  <si>
    <t>4:09:19 PM</t>
  </si>
  <si>
    <t>271094</t>
  </si>
  <si>
    <t>4:10:38 PM</t>
  </si>
  <si>
    <t>271095</t>
  </si>
  <si>
    <t>4:11:22 PM</t>
  </si>
  <si>
    <t>271096</t>
  </si>
  <si>
    <t>4:12:24 PM</t>
  </si>
  <si>
    <t>271097</t>
  </si>
  <si>
    <t>4:13:23 PM</t>
  </si>
  <si>
    <t>271099</t>
  </si>
  <si>
    <t>4:15:23 PM</t>
  </si>
  <si>
    <t>271100</t>
  </si>
  <si>
    <t>4:18:31 PM</t>
  </si>
  <si>
    <t>271101</t>
  </si>
  <si>
    <t>4:18:56 PM</t>
  </si>
  <si>
    <t>271102</t>
  </si>
  <si>
    <t>4:23:57 PM</t>
  </si>
  <si>
    <t>271103</t>
  </si>
  <si>
    <t>4:25:33 PM</t>
  </si>
  <si>
    <t>271104</t>
  </si>
  <si>
    <t>4:26:54 PM</t>
  </si>
  <si>
    <t>271105</t>
  </si>
  <si>
    <t>4:30:19 PM</t>
  </si>
  <si>
    <t>271106</t>
  </si>
  <si>
    <t>4:32:35 PM</t>
  </si>
  <si>
    <t>271107</t>
  </si>
  <si>
    <t>4:36:37 PM</t>
  </si>
  <si>
    <t>271108</t>
  </si>
  <si>
    <t>4:39:14 PM</t>
  </si>
  <si>
    <t>271109</t>
  </si>
  <si>
    <t>4:43:19 PM</t>
  </si>
  <si>
    <t>271110</t>
  </si>
  <si>
    <t>5:01:34 PM</t>
  </si>
  <si>
    <t>271111</t>
  </si>
  <si>
    <t>5:02:20 PM</t>
  </si>
  <si>
    <t>271112</t>
  </si>
  <si>
    <t>5:03:18 PM</t>
  </si>
  <si>
    <t>271113</t>
  </si>
  <si>
    <t>5:08:26 PM</t>
  </si>
  <si>
    <t>271114</t>
  </si>
  <si>
    <t>5:10:39 PM</t>
  </si>
  <si>
    <t>271115</t>
  </si>
  <si>
    <t>5:11:51 PM</t>
  </si>
  <si>
    <t>271116</t>
  </si>
  <si>
    <t>5:13:19 PM</t>
  </si>
  <si>
    <t>271117</t>
  </si>
  <si>
    <t>5:14:11 PM</t>
  </si>
  <si>
    <t>271118</t>
  </si>
  <si>
    <t>5:17:59 PM</t>
  </si>
  <si>
    <t>271119</t>
  </si>
  <si>
    <t>5:19:03 PM</t>
  </si>
  <si>
    <t>271120</t>
  </si>
  <si>
    <t>5:20:20 PM</t>
  </si>
  <si>
    <t>271121</t>
  </si>
  <si>
    <t>5:21:45 PM</t>
  </si>
  <si>
    <t>271122</t>
  </si>
  <si>
    <t>5:25:05 PM</t>
  </si>
  <si>
    <t>271123</t>
  </si>
  <si>
    <t>5:27:08 PM</t>
  </si>
  <si>
    <t>271124</t>
  </si>
  <si>
    <t>5:28:02 PM</t>
  </si>
  <si>
    <t>271125</t>
  </si>
  <si>
    <t>5:29:45 PM</t>
  </si>
  <si>
    <t>271126</t>
  </si>
  <si>
    <t>5:33:10 PM</t>
  </si>
  <si>
    <t>271127</t>
  </si>
  <si>
    <t>5:34:35 PM</t>
  </si>
  <si>
    <t>271128</t>
  </si>
  <si>
    <t>5:35:29 PM</t>
  </si>
  <si>
    <t>271129</t>
  </si>
  <si>
    <t>5:39:05 PM</t>
  </si>
  <si>
    <t>271130</t>
  </si>
  <si>
    <t>5:40:55 PM</t>
  </si>
  <si>
    <t>271131</t>
  </si>
  <si>
    <t>6:01:41 PM</t>
  </si>
  <si>
    <t>271132</t>
  </si>
  <si>
    <t>6:02:36 PM</t>
  </si>
  <si>
    <t>271133</t>
  </si>
  <si>
    <t>6:04:27 PM</t>
  </si>
  <si>
    <t>271134</t>
  </si>
  <si>
    <t>6:05:49 PM</t>
  </si>
  <si>
    <t>271135</t>
  </si>
  <si>
    <t>6:07:46 PM</t>
  </si>
  <si>
    <t>271136</t>
  </si>
  <si>
    <t>6:10:28 PM</t>
  </si>
  <si>
    <t>271137</t>
  </si>
  <si>
    <t>6:13:01 PM</t>
  </si>
  <si>
    <t>271138</t>
  </si>
  <si>
    <t>6:14:29 PM</t>
  </si>
  <si>
    <t>271139</t>
  </si>
  <si>
    <t>6:17:35 PM</t>
  </si>
  <si>
    <t>271140</t>
  </si>
  <si>
    <t>6:18:38 PM</t>
  </si>
  <si>
    <t>271141</t>
  </si>
  <si>
    <t>6:23:28 PM</t>
  </si>
  <si>
    <t>271142</t>
  </si>
  <si>
    <t>6:25:32 PM</t>
  </si>
  <si>
    <t>271143</t>
  </si>
  <si>
    <t>6:26:22 PM</t>
  </si>
  <si>
    <t>271144</t>
  </si>
  <si>
    <t>6:27:13 PM</t>
  </si>
  <si>
    <t>271145</t>
  </si>
  <si>
    <t>6:28:42 PM</t>
  </si>
  <si>
    <t>271146</t>
  </si>
  <si>
    <t>6:36:44 PM</t>
  </si>
  <si>
    <t>271147</t>
  </si>
  <si>
    <t>6:38:27 PM</t>
  </si>
  <si>
    <t>271148</t>
  </si>
  <si>
    <t>6:40:27 PM</t>
  </si>
  <si>
    <t>271149</t>
  </si>
  <si>
    <t>6:41:08 PM</t>
  </si>
  <si>
    <t>271150</t>
  </si>
  <si>
    <t>6:42:18 PM</t>
  </si>
  <si>
    <t>271151</t>
  </si>
  <si>
    <t>7:01:59 PM</t>
  </si>
  <si>
    <t>271152</t>
  </si>
  <si>
    <t>7:03:03 PM</t>
  </si>
  <si>
    <t>271153</t>
  </si>
  <si>
    <t>7:08:02 PM</t>
  </si>
  <si>
    <t>271154</t>
  </si>
  <si>
    <t>7:08:55 PM</t>
  </si>
  <si>
    <t>271155</t>
  </si>
  <si>
    <t>7:14:23 PM</t>
  </si>
  <si>
    <t>271156</t>
  </si>
  <si>
    <t>7:15:33 PM</t>
  </si>
  <si>
    <t>271157</t>
  </si>
  <si>
    <t>7:16:57 PM</t>
  </si>
  <si>
    <t>271158</t>
  </si>
  <si>
    <t>7:17:46 PM</t>
  </si>
  <si>
    <t>271159</t>
  </si>
  <si>
    <t>7:18:49 PM</t>
  </si>
  <si>
    <t>271160</t>
  </si>
  <si>
    <t>7:19:45 PM</t>
  </si>
  <si>
    <t>271162</t>
  </si>
  <si>
    <t>7:20:54 PM</t>
  </si>
  <si>
    <t>271163</t>
  </si>
  <si>
    <t>7:21:51 PM</t>
  </si>
  <si>
    <t>271164</t>
  </si>
  <si>
    <t>7:27:22 PM</t>
  </si>
  <si>
    <t>271165</t>
  </si>
  <si>
    <t>7:28:14 PM</t>
  </si>
  <si>
    <t>271166</t>
  </si>
  <si>
    <t>7:29:05 PM</t>
  </si>
  <si>
    <t>271167</t>
  </si>
  <si>
    <t>7:31:13 PM</t>
  </si>
  <si>
    <t>271168</t>
  </si>
  <si>
    <t>7:32:50 PM</t>
  </si>
  <si>
    <t>271169</t>
  </si>
  <si>
    <t>7:34:25 PM</t>
  </si>
  <si>
    <t>271170</t>
  </si>
  <si>
    <t>7:36:17 PM</t>
  </si>
  <si>
    <t>271171</t>
  </si>
  <si>
    <t>7:37:41 PM</t>
  </si>
  <si>
    <t>271172</t>
  </si>
  <si>
    <t>7:41:12 PM</t>
  </si>
  <si>
    <t>271173</t>
  </si>
  <si>
    <t>8:01:47 PM</t>
  </si>
  <si>
    <t>271174</t>
  </si>
  <si>
    <t>8:03:04 PM</t>
  </si>
  <si>
    <t>271175</t>
  </si>
  <si>
    <t>8:04:23 PM</t>
  </si>
  <si>
    <t>271176</t>
  </si>
  <si>
    <t>8:05:39 PM</t>
  </si>
  <si>
    <t>271177</t>
  </si>
  <si>
    <t>8:07:31 PM</t>
  </si>
  <si>
    <t>271178</t>
  </si>
  <si>
    <t>8:10:05 PM</t>
  </si>
  <si>
    <t>271179</t>
  </si>
  <si>
    <t>8:12:14 PM</t>
  </si>
  <si>
    <t>271180</t>
  </si>
  <si>
    <t>8:13:33 PM</t>
  </si>
  <si>
    <t>271181</t>
  </si>
  <si>
    <t>8:15:25 PM</t>
  </si>
  <si>
    <t>271182</t>
  </si>
  <si>
    <t>8:16:59 PM</t>
  </si>
  <si>
    <t>271183</t>
  </si>
  <si>
    <t>8:18:44 PM</t>
  </si>
  <si>
    <t>271184</t>
  </si>
  <si>
    <t>8:20:10 PM</t>
  </si>
  <si>
    <t>271185</t>
  </si>
  <si>
    <t>8:26:45 PM</t>
  </si>
  <si>
    <t>271186</t>
  </si>
  <si>
    <t>8:27:44 PM</t>
  </si>
  <si>
    <t>271188</t>
  </si>
  <si>
    <t>8:28:56 PM</t>
  </si>
  <si>
    <t>271189</t>
  </si>
  <si>
    <t>8:30:48 PM</t>
  </si>
  <si>
    <t>271190</t>
  </si>
  <si>
    <t>8:32:47 PM</t>
  </si>
  <si>
    <t>271191</t>
  </si>
  <si>
    <t>8:34:47 PM</t>
  </si>
  <si>
    <t>271192</t>
  </si>
  <si>
    <t>8:36:17 PM</t>
  </si>
  <si>
    <t>271193</t>
  </si>
  <si>
    <t>8:39:06 PM</t>
  </si>
  <si>
    <t>271194</t>
  </si>
  <si>
    <t>8:42:28 PM</t>
  </si>
  <si>
    <t>271195</t>
  </si>
  <si>
    <t>9:01:20 PM</t>
  </si>
  <si>
    <t>271196</t>
  </si>
  <si>
    <t>9:02:43 PM</t>
  </si>
  <si>
    <t>271197</t>
  </si>
  <si>
    <t>9:05:35 PM</t>
  </si>
  <si>
    <t>271198</t>
  </si>
  <si>
    <t>9:06:56 PM</t>
  </si>
  <si>
    <t>271199</t>
  </si>
  <si>
    <t>9:08:48 PM</t>
  </si>
  <si>
    <t>271200</t>
  </si>
  <si>
    <t>9:10:46 PM</t>
  </si>
  <si>
    <t>271201</t>
  </si>
  <si>
    <t>9:12:11 PM</t>
  </si>
  <si>
    <t>271202</t>
  </si>
  <si>
    <t>9:13:01 PM</t>
  </si>
  <si>
    <t>271203</t>
  </si>
  <si>
    <t>9:14:14 PM</t>
  </si>
  <si>
    <t>271204</t>
  </si>
  <si>
    <t>9:15:19 PM</t>
  </si>
  <si>
    <t>271205</t>
  </si>
  <si>
    <t>9:16:33 PM</t>
  </si>
  <si>
    <t>271206</t>
  </si>
  <si>
    <t>9:21:33 PM</t>
  </si>
  <si>
    <t>271207</t>
  </si>
  <si>
    <t>9:22:10 PM</t>
  </si>
  <si>
    <t>271208</t>
  </si>
  <si>
    <t>9:23:23 PM</t>
  </si>
  <si>
    <t>271209</t>
  </si>
  <si>
    <t>9:24:41 PM</t>
  </si>
  <si>
    <t>271210</t>
  </si>
  <si>
    <t>9:27:03 PM</t>
  </si>
  <si>
    <t>271211</t>
  </si>
  <si>
    <t>9:32:44 PM</t>
  </si>
  <si>
    <t>271212</t>
  </si>
  <si>
    <t>9:35:18 PM</t>
  </si>
  <si>
    <t>271213</t>
  </si>
  <si>
    <t>9:36:42 PM</t>
  </si>
  <si>
    <t>271214</t>
  </si>
  <si>
    <t>9:38:06 PM</t>
  </si>
  <si>
    <t>271215</t>
  </si>
  <si>
    <t>9:41:13 PM</t>
  </si>
  <si>
    <t>271216</t>
  </si>
  <si>
    <t>11:35:23 PM</t>
  </si>
  <si>
    <t>271217</t>
  </si>
  <si>
    <t>11:36:03 PM</t>
  </si>
  <si>
    <t>271218</t>
  </si>
  <si>
    <t>11:36:45 PM</t>
  </si>
  <si>
    <t>271219</t>
  </si>
  <si>
    <t>11:37:29 PM</t>
  </si>
  <si>
    <t>271220</t>
  </si>
  <si>
    <t>11:38:31 PM</t>
  </si>
  <si>
    <t>271221</t>
  </si>
  <si>
    <t>11:39:28 PM</t>
  </si>
  <si>
    <t>271222</t>
  </si>
  <si>
    <t>11:40:38 PM</t>
  </si>
  <si>
    <t>271223</t>
  </si>
  <si>
    <t>11:41:18 PM</t>
  </si>
  <si>
    <t>271224</t>
  </si>
  <si>
    <t>11:42:12 PM</t>
  </si>
  <si>
    <t>271225</t>
  </si>
  <si>
    <t>11:43:00 PM</t>
  </si>
  <si>
    <t>271226</t>
  </si>
  <si>
    <t>11:43:56 PM</t>
  </si>
  <si>
    <t>271227</t>
  </si>
  <si>
    <t>11:44:46 PM</t>
  </si>
  <si>
    <t>271228</t>
  </si>
  <si>
    <t>11:45:22 PM</t>
  </si>
  <si>
    <t>271229</t>
  </si>
  <si>
    <t>11:46:05 PM</t>
  </si>
  <si>
    <t>271230</t>
  </si>
  <si>
    <t>11:46:46 PM</t>
  </si>
  <si>
    <t>271231</t>
  </si>
  <si>
    <t>11:47:54 PM</t>
  </si>
  <si>
    <t>271232</t>
  </si>
  <si>
    <t>11:49:08 PM</t>
  </si>
  <si>
    <t>271233</t>
  </si>
  <si>
    <t>11:50:17 PM</t>
  </si>
  <si>
    <t>271234</t>
  </si>
  <si>
    <t>11:51:01 PM</t>
  </si>
  <si>
    <t>271235</t>
  </si>
  <si>
    <t>11:52:04 PM</t>
  </si>
  <si>
    <t>271237</t>
  </si>
  <si>
    <t>11:53:09 PM</t>
  </si>
  <si>
    <t>182079</t>
  </si>
  <si>
    <t>12:15:05 AM</t>
  </si>
  <si>
    <t>182080</t>
  </si>
  <si>
    <t>12:16:22 AM</t>
  </si>
  <si>
    <t>182081</t>
  </si>
  <si>
    <t>12:17:35 AM</t>
  </si>
  <si>
    <t>182082</t>
  </si>
  <si>
    <t>12:19:03 AM</t>
  </si>
  <si>
    <t>182083</t>
  </si>
  <si>
    <t>12:19:59 AM</t>
  </si>
  <si>
    <t>182084</t>
  </si>
  <si>
    <t>12:21:15 AM</t>
  </si>
  <si>
    <t>182085</t>
  </si>
  <si>
    <t>12:22:25 AM</t>
  </si>
  <si>
    <t>182086</t>
  </si>
  <si>
    <t>12:23:45 AM</t>
  </si>
  <si>
    <t>182087</t>
  </si>
  <si>
    <t>12:24:58 AM</t>
  </si>
  <si>
    <t>182109</t>
  </si>
  <si>
    <t>5:33:11 PM</t>
  </si>
  <si>
    <t>182110</t>
  </si>
  <si>
    <t>5:53:16 PM</t>
  </si>
  <si>
    <t>182111</t>
  </si>
  <si>
    <t>6:13:14 PM</t>
  </si>
  <si>
    <t>182112</t>
  </si>
  <si>
    <t>6:31:21 PM</t>
  </si>
  <si>
    <t>182113</t>
  </si>
  <si>
    <t>7:11:55 PM</t>
  </si>
  <si>
    <t>182114</t>
  </si>
  <si>
    <t>7:33:59 PM</t>
  </si>
  <si>
    <t>182115</t>
  </si>
  <si>
    <t>7:51:28 PM</t>
  </si>
  <si>
    <t>182116</t>
  </si>
  <si>
    <t>8:12:59 PM</t>
  </si>
  <si>
    <t>182117</t>
  </si>
  <si>
    <t>8:34:01 PM</t>
  </si>
  <si>
    <t>182118</t>
  </si>
  <si>
    <t>8:52:21 PM</t>
  </si>
  <si>
    <t>182119</t>
  </si>
  <si>
    <t>9:13:03 PM</t>
  </si>
  <si>
    <t>182120</t>
  </si>
  <si>
    <t>9:35:34 PM</t>
  </si>
  <si>
    <t>182121</t>
  </si>
  <si>
    <t>9:54:08 PM</t>
  </si>
  <si>
    <t>182122</t>
  </si>
  <si>
    <t>14-11-18</t>
  </si>
  <si>
    <t>12:12:25 AM</t>
  </si>
  <si>
    <t>182123</t>
  </si>
  <si>
    <t>12:32:49 AM</t>
  </si>
  <si>
    <t>182124</t>
  </si>
  <si>
    <t>12:52:17 AM</t>
  </si>
  <si>
    <t>182125</t>
  </si>
  <si>
    <t>1:12:17 AM</t>
  </si>
  <si>
    <t>182126</t>
  </si>
  <si>
    <t>1:32:34 AM</t>
  </si>
  <si>
    <t>182127</t>
  </si>
  <si>
    <t>1:53:04 AM</t>
  </si>
  <si>
    <t>182128</t>
  </si>
  <si>
    <t>182129</t>
  </si>
  <si>
    <t>2:32:41 AM</t>
  </si>
  <si>
    <t>182130</t>
  </si>
  <si>
    <t>2:53:09 AM</t>
  </si>
  <si>
    <t>182131</t>
  </si>
  <si>
    <t>182132</t>
  </si>
  <si>
    <t>3:33:03 AM</t>
  </si>
  <si>
    <t>182133</t>
  </si>
  <si>
    <t>3:52:11 AM</t>
  </si>
  <si>
    <t>182134</t>
  </si>
  <si>
    <t>4:11:20 AM</t>
  </si>
  <si>
    <t>182135</t>
  </si>
  <si>
    <t>4:31:25 AM</t>
  </si>
  <si>
    <t>182136</t>
  </si>
  <si>
    <t>4:51:25 AM</t>
  </si>
  <si>
    <t>182137</t>
  </si>
  <si>
    <t>5:11:20 AM</t>
  </si>
  <si>
    <t>182138</t>
  </si>
  <si>
    <t>5:31:37 AM</t>
  </si>
  <si>
    <t>182139</t>
  </si>
  <si>
    <t>5:53:24 AM</t>
  </si>
  <si>
    <t>182140</t>
  </si>
  <si>
    <t>6:12:22 AM</t>
  </si>
  <si>
    <t>182141</t>
  </si>
  <si>
    <t>6:32:26 AM</t>
  </si>
  <si>
    <t>182142</t>
  </si>
  <si>
    <t>6:52:34 AM</t>
  </si>
  <si>
    <t>182143</t>
  </si>
  <si>
    <t>7:01:18 AM</t>
  </si>
  <si>
    <t>182026</t>
  </si>
  <si>
    <t>10:11:50 PM</t>
  </si>
  <si>
    <t>182027</t>
  </si>
  <si>
    <t>10:32:45 PM</t>
  </si>
  <si>
    <t>182028</t>
  </si>
  <si>
    <t>10:51:40 PM</t>
  </si>
  <si>
    <t>182029</t>
  </si>
  <si>
    <t>11:11:44 PM</t>
  </si>
  <si>
    <t>182030</t>
  </si>
  <si>
    <t>11:31:44 PM</t>
  </si>
  <si>
    <t>182031</t>
  </si>
  <si>
    <t>11:51:53 PM</t>
  </si>
  <si>
    <t>6:51:01 PM</t>
  </si>
  <si>
    <t>6:20:13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</si>
</sst>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"/>
    <numFmt numFmtId="166" formatCode="m/d/yy\ h:mm;@"/>
    <numFmt numFmtId="167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49" fontId="0" fillId="0" borderId="0" xfId="0" applyNumberFormat="1"/>
    <xf numFmtId="0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49" fontId="0" fillId="3" borderId="1" xfId="0" applyNumberFormat="1" applyFill="1" applyBorder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quotePrefix="1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9" fontId="2" fillId="0" borderId="3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0" borderId="8" xfId="0" applyFill="1" applyBorder="1" applyAlignment="1">
      <alignment horizontal="center"/>
    </xf>
    <xf numFmtId="9" fontId="8" fillId="0" borderId="0" xfId="0" applyNumberFormat="1" applyFont="1"/>
    <xf numFmtId="0" fontId="8" fillId="0" borderId="0" xfId="0" applyFont="1"/>
    <xf numFmtId="9" fontId="2" fillId="0" borderId="0" xfId="1" applyNumberFormat="1" applyFont="1" applyFill="1" applyBorder="1" applyAlignment="1">
      <alignment horizontal="right"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9" fontId="0" fillId="0" borderId="0" xfId="0" applyNumberFormat="1" applyBorder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3" xfId="1" applyNumberFormat="1" applyFont="1" applyFill="1" applyBorder="1" applyAlignment="1">
      <alignment horizontal="center" vertical="center"/>
    </xf>
    <xf numFmtId="0" fontId="0" fillId="2" borderId="0" xfId="0" applyNumberFormat="1" applyFill="1"/>
    <xf numFmtId="0" fontId="0" fillId="5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0" fillId="0" borderId="3" xfId="0" quotePrefix="1" applyNumberForma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0" fillId="0" borderId="0" xfId="0"/>
    <xf numFmtId="0" fontId="0" fillId="0" borderId="0" xfId="0"/>
    <xf numFmtId="0" fontId="2" fillId="0" borderId="7" xfId="0" applyFont="1" applyFill="1" applyBorder="1" applyAlignment="1">
      <alignment horizontal="center" vertical="center"/>
    </xf>
    <xf numFmtId="0" fontId="2" fillId="0" borderId="7" xfId="0" quotePrefix="1" applyNumberFormat="1" applyFont="1" applyFill="1" applyBorder="1" applyAlignment="1">
      <alignment horizontal="center" vertical="center"/>
    </xf>
    <xf numFmtId="165" fontId="0" fillId="0" borderId="3" xfId="0" quotePrefix="1" applyNumberForma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0" fillId="0" borderId="0" xfId="0"/>
    <xf numFmtId="1" fontId="2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/>
    </xf>
    <xf numFmtId="165" fontId="0" fillId="0" borderId="8" xfId="0" quotePrefix="1" applyNumberFormat="1" applyFill="1" applyBorder="1" applyAlignment="1">
      <alignment horizontal="center"/>
    </xf>
    <xf numFmtId="0" fontId="0" fillId="0" borderId="8" xfId="0" quotePrefix="1" applyNumberForma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/>
    <xf numFmtId="0" fontId="0" fillId="0" borderId="0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0" fontId="3" fillId="0" borderId="0" xfId="0" applyFont="1" applyBorder="1"/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/>
    </xf>
    <xf numFmtId="165" fontId="0" fillId="0" borderId="0" xfId="0" quotePrefix="1" applyNumberFormat="1" applyFill="1" applyBorder="1" applyAlignment="1">
      <alignment horizontal="center"/>
    </xf>
    <xf numFmtId="0" fontId="0" fillId="0" borderId="0" xfId="0" quotePrefix="1" applyNumberFormat="1" applyFill="1" applyBorder="1" applyAlignment="1">
      <alignment horizontal="center"/>
    </xf>
    <xf numFmtId="0" fontId="0" fillId="0" borderId="0" xfId="0"/>
    <xf numFmtId="9" fontId="0" fillId="0" borderId="3" xfId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9" fontId="0" fillId="0" borderId="3" xfId="1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1" fontId="0" fillId="0" borderId="3" xfId="1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/>
    </xf>
    <xf numFmtId="0" fontId="0" fillId="0" borderId="4" xfId="0" applyBorder="1" applyAlignment="1">
      <alignment horizontal="center"/>
    </xf>
    <xf numFmtId="1" fontId="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9" fontId="8" fillId="0" borderId="0" xfId="0" applyNumberFormat="1" applyFont="1" applyFill="1"/>
    <xf numFmtId="0" fontId="0" fillId="0" borderId="0" xfId="0" applyFill="1"/>
    <xf numFmtId="0" fontId="8" fillId="0" borderId="0" xfId="0" applyFont="1" applyFill="1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4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 wrapText="1"/>
    </xf>
    <xf numFmtId="9" fontId="11" fillId="8" borderId="4" xfId="1" applyFont="1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1" fontId="2" fillId="0" borderId="6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Patrolling</a:t>
            </a:r>
            <a:r>
              <a:rPr lang="en-US" baseline="0"/>
              <a:t> Perfomance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Report!$B$21:$C$25</c15:sqref>
                  </c15:fullRef>
                  <c15:levelRef>
                    <c15:sqref>Report!$B$21:$B$25</c15:sqref>
                  </c15:levelRef>
                </c:ext>
              </c:extLst>
              <c:f>(Report!$B$21,Report!$B$23,Report!$B$25)</c:f>
              <c:strCache>
                <c:ptCount val="3"/>
                <c:pt idx="0">
                  <c:v>Performance Routes / Hiệu suất đi tuần theo  số lần đi tuần (%)</c:v>
                </c:pt>
                <c:pt idx="1">
                  <c:v>Performance Timing / Hiệu suất đi tuần theo thời gian(%)</c:v>
                </c:pt>
                <c:pt idx="2">
                  <c:v>Performance Routing/Hiệu suất đi tuần đi đúng các điểm tuần tra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Report!$D$21:$D$25</c15:sqref>
                  </c15:fullRef>
                </c:ext>
              </c:extLst>
              <c:f>(Report!$D$21,Report!$D$23,Report!$D$25)</c:f>
              <c:numCache>
                <c:formatCode>General</c:formatCode>
                <c:ptCount val="3"/>
                <c:pt idx="0" formatCode="0%">
                  <c:v>1</c:v>
                </c:pt>
                <c:pt idx="1" formatCode="0%">
                  <c:v>0.95833333333333337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0-41C9-93F6-4575B488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04864"/>
        <c:axId val="1064066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Report!$B$21:$C$25</c15:sqref>
                  </c15:fullRef>
                  <c15:levelRef>
                    <c15:sqref>Report!$B$21:$B$25</c15:sqref>
                  </c15:levelRef>
                </c:ext>
              </c:extLst>
              <c:f>(Report!$B$21,Report!$B$23,Report!$B$25)</c:f>
              <c:strCache>
                <c:ptCount val="3"/>
                <c:pt idx="0">
                  <c:v>Performance Routes / Hiệu suất đi tuần theo  số lần đi tuần (%)</c:v>
                </c:pt>
                <c:pt idx="1">
                  <c:v>Performance Timing / Hiệu suất đi tuần theo thời gian(%)</c:v>
                </c:pt>
                <c:pt idx="2">
                  <c:v>Performance Routing/Hiệu suất đi tuần đi đúng các điểm tuần tra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Report!$E$21:$E$25</c15:sqref>
                  </c15:fullRef>
                </c:ext>
              </c:extLst>
              <c:f>(Report!$E$21,Report!$E$23,Report!$E$25)</c:f>
              <c:numCache>
                <c:formatCode>General</c:formatCode>
                <c:ptCount val="3"/>
                <c:pt idx="0" formatCode="0%">
                  <c:v>0.95833333333333337</c:v>
                </c:pt>
                <c:pt idx="1" formatCode="0%">
                  <c:v>0.95833333333333337</c:v>
                </c:pt>
                <c:pt idx="2" formatCode="0%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0-41C9-93F6-4575B488D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4864"/>
        <c:axId val="106406656"/>
      </c:lineChart>
      <c:catAx>
        <c:axId val="1064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6656"/>
        <c:crosses val="autoZero"/>
        <c:auto val="1"/>
        <c:lblAlgn val="ctr"/>
        <c:lblOffset val="100"/>
        <c:noMultiLvlLbl val="0"/>
      </c:catAx>
      <c:valAx>
        <c:axId val="10640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9-4CB4-ABD2-B2E32C9F0B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9-4CB4-ABD2-B2E32C9F0B8F}"/>
              </c:ext>
            </c:extLst>
          </c:dPt>
          <c:cat>
            <c:strRef>
              <c:f>(Report!$B$32,Report!$B$34)</c:f>
              <c:strCache>
                <c:ptCount val="2"/>
                <c:pt idx="0">
                  <c:v>Perfomance Time/ Hiệu suất thời gian %</c:v>
                </c:pt>
                <c:pt idx="1">
                  <c:v>Idling Time in %/ Thời gian không làm việc %</c:v>
                </c:pt>
              </c:strCache>
            </c:strRef>
          </c:cat>
          <c:val>
            <c:numRef>
              <c:f>(Report!$D$32,Report!$D$34)</c:f>
              <c:numCache>
                <c:formatCode>0%</c:formatCode>
                <c:ptCount val="2"/>
                <c:pt idx="0">
                  <c:v>0.98344907407407434</c:v>
                </c:pt>
                <c:pt idx="1">
                  <c:v>1.6550925925925664E-2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0-4203-9228-B6839D9C1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Guardhouse</a:t>
            </a:r>
            <a:r>
              <a:rPr lang="en-US" baseline="0"/>
              <a:t> Performance </a:t>
            </a:r>
            <a:endParaRPr lang="en-US"/>
          </a:p>
        </c:rich>
      </c:tx>
      <c:layout>
        <c:manualLayout>
          <c:xMode val="edge"/>
          <c:yMode val="edge"/>
          <c:x val="0.2078324017787932"/>
          <c:y val="5.3120849933598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(Report!$B$38,Report!$B$40,Report!$B$43)</c:f>
              <c:strCache>
                <c:ptCount val="3"/>
                <c:pt idx="0">
                  <c:v>Check Performance / Hiệu suất kiểm tra theo số lần</c:v>
                </c:pt>
                <c:pt idx="1">
                  <c:v>Check  Accuracy/ Hiệu suất  kiểm tra theo độ chính xác</c:v>
                </c:pt>
                <c:pt idx="2">
                  <c:v>Attendance Perfomance/ Hiệu suất  theo thời gian kiểm soát</c:v>
                </c:pt>
              </c:strCache>
            </c:strRef>
          </c:cat>
          <c:val>
            <c:numRef>
              <c:f>(Report!$D$38,Report!$D$40,Report!$D$43)</c:f>
              <c:numCache>
                <c:formatCode>0%</c:formatCode>
                <c:ptCount val="3"/>
                <c:pt idx="0">
                  <c:v>1.05</c:v>
                </c:pt>
                <c:pt idx="1">
                  <c:v>0.88095238095238093</c:v>
                </c:pt>
                <c:pt idx="2">
                  <c:v>0.9790123456790123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2-4DD3-A778-34B4D240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0818192"/>
        <c:axId val="1686850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(Report!$E$38,Report!$E$40,Report!$E$43)</c:f>
              <c:numCache>
                <c:formatCode>0%</c:formatCode>
                <c:ptCount val="3"/>
                <c:pt idx="0">
                  <c:v>0.9055864197530864</c:v>
                </c:pt>
                <c:pt idx="1">
                  <c:v>0.9055864197530864</c:v>
                </c:pt>
                <c:pt idx="2">
                  <c:v>0.9055864197530864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DD3-A778-34B4D240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818192"/>
        <c:axId val="1686850272"/>
      </c:lineChart>
      <c:catAx>
        <c:axId val="1370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50272"/>
        <c:crosses val="autoZero"/>
        <c:auto val="1"/>
        <c:lblAlgn val="ctr"/>
        <c:lblOffset val="100"/>
        <c:noMultiLvlLbl val="0"/>
      </c:catAx>
      <c:valAx>
        <c:axId val="16868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Guard house Time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3-4357-9431-3084655175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3-4357-9431-308465517561}"/>
              </c:ext>
            </c:extLst>
          </c:dPt>
          <c:cat>
            <c:strRef>
              <c:f>(Report!$B$43,Report!$B$44)</c:f>
              <c:strCache>
                <c:ptCount val="2"/>
                <c:pt idx="0">
                  <c:v>Attendance Perfomance/ Hiệu suất  theo thời gian kiểm soát</c:v>
                </c:pt>
                <c:pt idx="1">
                  <c:v>Unattended Time  in %/ % thời gian không kiểm soát</c:v>
                </c:pt>
              </c:strCache>
            </c:strRef>
          </c:cat>
          <c:val>
            <c:numRef>
              <c:f>(Report!$D$43,Report!$D$44)</c:f>
              <c:numCache>
                <c:formatCode>0%</c:formatCode>
                <c:ptCount val="2"/>
                <c:pt idx="0">
                  <c:v>0.9790123456790123</c:v>
                </c:pt>
                <c:pt idx="1">
                  <c:v>2.0987654320987703E-2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E-489F-BD20-E4930EDF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49</xdr:row>
      <xdr:rowOff>42862</xdr:rowOff>
    </xdr:from>
    <xdr:to>
      <xdr:col>1</xdr:col>
      <xdr:colOff>3171825</xdr:colOff>
      <xdr:row>61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9434FB-F87F-4151-B07D-1F0B22293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3252788</xdr:colOff>
      <xdr:row>49</xdr:row>
      <xdr:rowOff>33337</xdr:rowOff>
    </xdr:from>
    <xdr:to>
      <xdr:col>3</xdr:col>
      <xdr:colOff>2638426</xdr:colOff>
      <xdr:row>61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AAF212-92B6-4C33-A871-C09BF88A4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1685925</xdr:colOff>
      <xdr:row>3</xdr:row>
      <xdr:rowOff>173505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CC190F-15F6-4CB9-8DD6-6C655A63F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190750" cy="5545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62</xdr:row>
      <xdr:rowOff>57150</xdr:rowOff>
    </xdr:from>
    <xdr:to>
      <xdr:col>1</xdr:col>
      <xdr:colOff>3171825</xdr:colOff>
      <xdr:row>74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8D4D7-9A65-4604-97B7-A1346861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3238500</xdr:colOff>
      <xdr:row>62</xdr:row>
      <xdr:rowOff>47625</xdr:rowOff>
    </xdr:from>
    <xdr:to>
      <xdr:col>4</xdr:col>
      <xdr:colOff>19050</xdr:colOff>
      <xdr:row>74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8122E5-60C4-4B4C-8980-11F468772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037D-E56D-4BCD-A670-2C29C91220FA}">
  <dimension ref="A1:P168"/>
  <sheetViews>
    <sheetView zoomScaleNormal="100" workbookViewId="0">
      <selection activeCell="P20" sqref="P20"/>
    </sheetView>
  </sheetViews>
  <sheetFormatPr defaultRowHeight="15" x14ac:dyDescent="0.25"/>
  <cols>
    <col min="1" max="2" width="18.7109375" style="47" customWidth="1"/>
    <col min="3" max="3" width="18.7109375" style="49" customWidth="1"/>
    <col min="4" max="4" width="21.140625" style="74" customWidth="1"/>
    <col min="5" max="5" width="13.28515625" style="74" customWidth="1"/>
    <col min="6" max="6" width="12.42578125" style="74" customWidth="1"/>
    <col min="7" max="7" width="11.85546875" style="74" customWidth="1"/>
    <col min="8" max="8" width="13.42578125" style="75" customWidth="1"/>
    <col min="9" max="9" width="11.42578125" style="74" customWidth="1"/>
    <col min="10" max="10" width="13.7109375" style="74" customWidth="1"/>
    <col min="11" max="11" width="12.5703125" style="74" customWidth="1"/>
    <col min="12" max="12" width="16.42578125" style="74" customWidth="1"/>
    <col min="13" max="13" width="10.85546875" style="74" customWidth="1"/>
    <col min="14" max="16384" width="9.140625" style="74"/>
  </cols>
  <sheetData>
    <row r="1" spans="1:16" x14ac:dyDescent="0.25">
      <c r="A1" s="47" t="s">
        <v>33</v>
      </c>
      <c r="B1" s="47" t="s">
        <v>143</v>
      </c>
      <c r="C1" s="49" t="s">
        <v>86</v>
      </c>
      <c r="D1" s="104" t="s">
        <v>93</v>
      </c>
      <c r="E1" s="104" t="s">
        <v>94</v>
      </c>
      <c r="F1" s="104" t="s">
        <v>95</v>
      </c>
      <c r="G1" s="104" t="s">
        <v>96</v>
      </c>
      <c r="H1" s="104" t="s">
        <v>97</v>
      </c>
      <c r="I1" s="104" t="s">
        <v>98</v>
      </c>
      <c r="J1" s="104" t="s">
        <v>99</v>
      </c>
      <c r="K1" s="104" t="s">
        <v>100</v>
      </c>
      <c r="L1" s="104" t="s">
        <v>0</v>
      </c>
      <c r="M1" s="104" t="s">
        <v>101</v>
      </c>
      <c r="N1" s="104" t="s">
        <v>102</v>
      </c>
      <c r="O1" s="104" t="s">
        <v>103</v>
      </c>
      <c r="P1" s="104" t="s">
        <v>104</v>
      </c>
    </row>
    <row r="2" spans="1:16" x14ac:dyDescent="0.25">
      <c r="A2" s="48">
        <v>0</v>
      </c>
      <c r="B2" s="48" t="str">
        <f t="shared" ref="B2:B3" si="0">IF((A2-20)&gt;0,A2-20,"")</f>
        <v/>
      </c>
      <c r="C2" s="49" t="str">
        <f t="shared" ref="C2:C3" si="1">IF(A2&gt;20,"MISS","")</f>
        <v/>
      </c>
      <c r="D2" s="117" t="s">
        <v>141</v>
      </c>
      <c r="E2" s="122" t="s">
        <v>138</v>
      </c>
      <c r="F2" s="122" t="s">
        <v>139</v>
      </c>
      <c r="G2" s="122" t="s">
        <v>1175</v>
      </c>
      <c r="H2" s="122" t="s">
        <v>140</v>
      </c>
      <c r="I2" s="122" t="s">
        <v>210</v>
      </c>
      <c r="J2" s="122" t="s">
        <v>1176</v>
      </c>
      <c r="K2" s="122" t="s">
        <v>166</v>
      </c>
      <c r="L2" s="122"/>
      <c r="M2" s="122"/>
      <c r="N2" s="122"/>
      <c r="O2" s="122"/>
      <c r="P2" s="122"/>
    </row>
    <row r="3" spans="1:16" x14ac:dyDescent="0.25">
      <c r="A3" s="48">
        <f>IF(I3-I2=0,INT((J3-J2)*1440),INT((("11:59:59 PM"-J2)+(J3-"12:00:00 AM"))*1440))</f>
        <v>20</v>
      </c>
      <c r="B3" s="48" t="str">
        <f t="shared" si="0"/>
        <v/>
      </c>
      <c r="C3" s="49" t="str">
        <f t="shared" si="1"/>
        <v/>
      </c>
      <c r="D3" s="117" t="s">
        <v>141</v>
      </c>
      <c r="E3" s="122" t="s">
        <v>138</v>
      </c>
      <c r="F3" s="122" t="s">
        <v>139</v>
      </c>
      <c r="G3" s="122" t="s">
        <v>1177</v>
      </c>
      <c r="H3" s="122" t="s">
        <v>140</v>
      </c>
      <c r="I3" s="122" t="s">
        <v>210</v>
      </c>
      <c r="J3" s="122" t="s">
        <v>1178</v>
      </c>
      <c r="K3" s="122" t="s">
        <v>166</v>
      </c>
      <c r="L3" s="122"/>
      <c r="M3" s="122"/>
      <c r="N3" s="122"/>
      <c r="O3" s="122"/>
      <c r="P3" s="122"/>
    </row>
    <row r="4" spans="1:16" x14ac:dyDescent="0.25">
      <c r="A4" s="48">
        <f t="shared" ref="A4" si="2">IF(I4-I3=0,INT((J4-J3)*1440),INT((("11:59:59 PM"-J3)+(J4-"12:00:00 AM"))*1440))</f>
        <v>19</v>
      </c>
      <c r="B4" s="48" t="str">
        <f t="shared" ref="B4" si="3">IF((A4-20)&gt;0,A4-20,"")</f>
        <v/>
      </c>
      <c r="C4" s="49" t="str">
        <f t="shared" ref="C4" si="4">IF(A4&gt;20,"MISS","")</f>
        <v/>
      </c>
      <c r="D4" s="117" t="s">
        <v>141</v>
      </c>
      <c r="E4" s="122" t="s">
        <v>138</v>
      </c>
      <c r="F4" s="122" t="s">
        <v>139</v>
      </c>
      <c r="G4" s="122" t="s">
        <v>1179</v>
      </c>
      <c r="H4" s="122" t="s">
        <v>140</v>
      </c>
      <c r="I4" s="122" t="s">
        <v>210</v>
      </c>
      <c r="J4" s="122" t="s">
        <v>1180</v>
      </c>
      <c r="K4" s="122" t="s">
        <v>166</v>
      </c>
      <c r="L4" s="122"/>
      <c r="M4" s="122"/>
      <c r="N4" s="122"/>
      <c r="O4" s="122"/>
      <c r="P4" s="122"/>
    </row>
    <row r="5" spans="1:16" s="116" customFormat="1" x14ac:dyDescent="0.25">
      <c r="A5" s="48">
        <f t="shared" ref="A5" si="5">IF(I5-I4=0,INT((J5-J4)*1440),INT((("11:59:59 PM"-J4)+(J5-"12:00:00 AM"))*1440))</f>
        <v>18</v>
      </c>
      <c r="B5" s="48" t="str">
        <f t="shared" ref="B5" si="6">IF((A5-20)&gt;0,A5-20,"")</f>
        <v/>
      </c>
      <c r="C5" s="49" t="str">
        <f t="shared" ref="C5" si="7">IF(A5&gt;20,"MISS","")</f>
        <v/>
      </c>
      <c r="D5" s="117" t="s">
        <v>141</v>
      </c>
      <c r="E5" s="122" t="s">
        <v>138</v>
      </c>
      <c r="F5" s="122" t="s">
        <v>139</v>
      </c>
      <c r="G5" s="122" t="s">
        <v>1181</v>
      </c>
      <c r="H5" s="122" t="s">
        <v>140</v>
      </c>
      <c r="I5" s="122" t="s">
        <v>210</v>
      </c>
      <c r="J5" s="122" t="s">
        <v>1182</v>
      </c>
      <c r="K5" s="122" t="s">
        <v>166</v>
      </c>
      <c r="L5" s="122"/>
      <c r="M5" s="122"/>
      <c r="N5" s="122"/>
      <c r="O5" s="122"/>
      <c r="P5" s="122"/>
    </row>
    <row r="6" spans="1:16" s="123" customFormat="1" x14ac:dyDescent="0.25">
      <c r="A6" s="48">
        <f t="shared" ref="A6:A16" si="8">IF(I6-I5=0,INT((J6-J5)*1440),INT((("11:59:59 PM"-J5)+(J6-"12:00:00 AM"))*1440))</f>
        <v>19</v>
      </c>
      <c r="B6" s="48" t="str">
        <f t="shared" ref="B6:B16" si="9">IF((A6-20)&gt;0,A6-20,"")</f>
        <v/>
      </c>
      <c r="C6" s="49" t="str">
        <f t="shared" ref="C6:C16" si="10">IF(A6&gt;20,"MISS","")</f>
        <v/>
      </c>
      <c r="D6" s="124" t="s">
        <v>141</v>
      </c>
      <c r="E6" s="124" t="s">
        <v>138</v>
      </c>
      <c r="F6" s="124" t="s">
        <v>139</v>
      </c>
      <c r="G6" s="124" t="s">
        <v>1181</v>
      </c>
      <c r="H6" s="124" t="s">
        <v>140</v>
      </c>
      <c r="I6" s="124" t="s">
        <v>210</v>
      </c>
      <c r="J6" s="124" t="s">
        <v>1256</v>
      </c>
      <c r="K6" s="124" t="s">
        <v>166</v>
      </c>
      <c r="L6" s="124"/>
      <c r="M6" s="124"/>
      <c r="N6" s="124"/>
      <c r="O6" s="124"/>
      <c r="P6" s="124"/>
    </row>
    <row r="7" spans="1:16" x14ac:dyDescent="0.25">
      <c r="A7" s="48">
        <f t="shared" si="8"/>
        <v>20</v>
      </c>
      <c r="B7" s="48" t="str">
        <f t="shared" si="9"/>
        <v/>
      </c>
      <c r="C7" s="49" t="str">
        <f t="shared" si="10"/>
        <v/>
      </c>
      <c r="D7" s="117" t="s">
        <v>141</v>
      </c>
      <c r="E7" s="122" t="s">
        <v>138</v>
      </c>
      <c r="F7" s="122" t="s">
        <v>139</v>
      </c>
      <c r="G7" s="122" t="s">
        <v>1183</v>
      </c>
      <c r="H7" s="122" t="s">
        <v>140</v>
      </c>
      <c r="I7" s="122" t="s">
        <v>210</v>
      </c>
      <c r="J7" s="122" t="s">
        <v>1184</v>
      </c>
      <c r="K7" s="122" t="s">
        <v>166</v>
      </c>
      <c r="L7" s="122"/>
      <c r="M7" s="122"/>
      <c r="N7" s="122"/>
      <c r="O7" s="122"/>
      <c r="P7" s="122"/>
    </row>
    <row r="8" spans="1:16" x14ac:dyDescent="0.25">
      <c r="A8" s="48">
        <f>IF(I8-I7=0,INT((J8-J7)*1440),INT((("11:59:59 PM"-J7)+(J8-"12:00:00 AM"))*1440))</f>
        <v>22</v>
      </c>
      <c r="B8" s="48">
        <f t="shared" si="9"/>
        <v>2</v>
      </c>
      <c r="C8" s="49" t="str">
        <f t="shared" si="10"/>
        <v>MISS</v>
      </c>
      <c r="D8" s="117" t="s">
        <v>141</v>
      </c>
      <c r="E8" s="122" t="s">
        <v>138</v>
      </c>
      <c r="F8" s="122" t="s">
        <v>139</v>
      </c>
      <c r="G8" s="122" t="s">
        <v>1185</v>
      </c>
      <c r="H8" s="122" t="s">
        <v>140</v>
      </c>
      <c r="I8" s="122" t="s">
        <v>210</v>
      </c>
      <c r="J8" s="122" t="s">
        <v>1186</v>
      </c>
      <c r="K8" s="122" t="s">
        <v>166</v>
      </c>
      <c r="L8" s="122"/>
      <c r="M8" s="122"/>
      <c r="N8" s="122"/>
      <c r="O8" s="122"/>
      <c r="P8" s="122"/>
    </row>
    <row r="9" spans="1:16" x14ac:dyDescent="0.25">
      <c r="A9" s="48">
        <f t="shared" si="8"/>
        <v>17</v>
      </c>
      <c r="B9" s="48" t="str">
        <f t="shared" si="9"/>
        <v/>
      </c>
      <c r="C9" s="49" t="str">
        <f t="shared" si="10"/>
        <v/>
      </c>
      <c r="D9" s="117" t="s">
        <v>141</v>
      </c>
      <c r="E9" s="122" t="s">
        <v>138</v>
      </c>
      <c r="F9" s="122" t="s">
        <v>139</v>
      </c>
      <c r="G9" s="122" t="s">
        <v>1187</v>
      </c>
      <c r="H9" s="122" t="s">
        <v>140</v>
      </c>
      <c r="I9" s="122" t="s">
        <v>210</v>
      </c>
      <c r="J9" s="122" t="s">
        <v>1188</v>
      </c>
      <c r="K9" s="122" t="s">
        <v>166</v>
      </c>
      <c r="L9" s="122"/>
      <c r="M9" s="122"/>
      <c r="N9" s="122"/>
      <c r="O9" s="122"/>
      <c r="P9" s="122"/>
    </row>
    <row r="10" spans="1:16" x14ac:dyDescent="0.25">
      <c r="A10" s="48">
        <f t="shared" si="8"/>
        <v>21</v>
      </c>
      <c r="B10" s="48">
        <f t="shared" si="9"/>
        <v>1</v>
      </c>
      <c r="C10" s="49" t="str">
        <f t="shared" si="10"/>
        <v>MISS</v>
      </c>
      <c r="D10" s="117" t="s">
        <v>141</v>
      </c>
      <c r="E10" s="122" t="s">
        <v>138</v>
      </c>
      <c r="F10" s="122" t="s">
        <v>139</v>
      </c>
      <c r="G10" s="122" t="s">
        <v>1189</v>
      </c>
      <c r="H10" s="122" t="s">
        <v>140</v>
      </c>
      <c r="I10" s="122" t="s">
        <v>210</v>
      </c>
      <c r="J10" s="122" t="s">
        <v>1190</v>
      </c>
      <c r="K10" s="122" t="s">
        <v>166</v>
      </c>
      <c r="L10" s="122"/>
      <c r="M10" s="122"/>
      <c r="N10" s="122"/>
      <c r="O10" s="122"/>
      <c r="P10" s="122"/>
    </row>
    <row r="11" spans="1:16" x14ac:dyDescent="0.25">
      <c r="A11" s="48">
        <f t="shared" si="8"/>
        <v>21</v>
      </c>
      <c r="B11" s="48">
        <f t="shared" si="9"/>
        <v>1</v>
      </c>
      <c r="C11" s="49" t="str">
        <f t="shared" si="10"/>
        <v>MISS</v>
      </c>
      <c r="D11" s="117" t="s">
        <v>141</v>
      </c>
      <c r="E11" s="122" t="s">
        <v>138</v>
      </c>
      <c r="F11" s="122" t="s">
        <v>139</v>
      </c>
      <c r="G11" s="122" t="s">
        <v>1191</v>
      </c>
      <c r="H11" s="122" t="s">
        <v>140</v>
      </c>
      <c r="I11" s="122" t="s">
        <v>210</v>
      </c>
      <c r="J11" s="122" t="s">
        <v>1192</v>
      </c>
      <c r="K11" s="122" t="s">
        <v>166</v>
      </c>
      <c r="L11" s="122"/>
      <c r="M11" s="122"/>
      <c r="N11" s="122"/>
      <c r="O11" s="122"/>
      <c r="P11" s="122"/>
    </row>
    <row r="12" spans="1:16" x14ac:dyDescent="0.25">
      <c r="A12" s="48">
        <f t="shared" si="8"/>
        <v>18</v>
      </c>
      <c r="B12" s="48" t="str">
        <f t="shared" si="9"/>
        <v/>
      </c>
      <c r="C12" s="49" t="str">
        <f t="shared" si="10"/>
        <v/>
      </c>
      <c r="D12" s="117" t="s">
        <v>141</v>
      </c>
      <c r="E12" s="122" t="s">
        <v>138</v>
      </c>
      <c r="F12" s="122" t="s">
        <v>139</v>
      </c>
      <c r="G12" s="122" t="s">
        <v>1193</v>
      </c>
      <c r="H12" s="122" t="s">
        <v>140</v>
      </c>
      <c r="I12" s="122" t="s">
        <v>210</v>
      </c>
      <c r="J12" s="122" t="s">
        <v>1194</v>
      </c>
      <c r="K12" s="122" t="s">
        <v>166</v>
      </c>
      <c r="L12" s="122"/>
      <c r="M12" s="122"/>
      <c r="N12" s="122"/>
      <c r="O12" s="122"/>
      <c r="P12" s="122"/>
    </row>
    <row r="13" spans="1:16" x14ac:dyDescent="0.25">
      <c r="A13" s="48">
        <f t="shared" si="8"/>
        <v>20</v>
      </c>
      <c r="B13" s="48" t="str">
        <f t="shared" si="9"/>
        <v/>
      </c>
      <c r="C13" s="49" t="str">
        <f t="shared" si="10"/>
        <v/>
      </c>
      <c r="D13" s="117" t="s">
        <v>141</v>
      </c>
      <c r="E13" s="122" t="s">
        <v>138</v>
      </c>
      <c r="F13" s="122" t="s">
        <v>139</v>
      </c>
      <c r="G13" s="122" t="s">
        <v>1195</v>
      </c>
      <c r="H13" s="122" t="s">
        <v>140</v>
      </c>
      <c r="I13" s="122" t="s">
        <v>210</v>
      </c>
      <c r="J13" s="122" t="s">
        <v>1196</v>
      </c>
      <c r="K13" s="122" t="s">
        <v>166</v>
      </c>
      <c r="L13" s="122"/>
      <c r="M13" s="122"/>
      <c r="N13" s="122"/>
      <c r="O13" s="122"/>
      <c r="P13" s="122"/>
    </row>
    <row r="14" spans="1:16" x14ac:dyDescent="0.25">
      <c r="A14" s="48">
        <f t="shared" si="8"/>
        <v>22</v>
      </c>
      <c r="B14" s="48">
        <f t="shared" si="9"/>
        <v>2</v>
      </c>
      <c r="C14" s="49" t="str">
        <f t="shared" si="10"/>
        <v>MISS</v>
      </c>
      <c r="D14" s="124" t="s">
        <v>141</v>
      </c>
      <c r="E14" s="122" t="s">
        <v>138</v>
      </c>
      <c r="F14" s="122" t="s">
        <v>139</v>
      </c>
      <c r="G14" s="122" t="s">
        <v>1197</v>
      </c>
      <c r="H14" s="122" t="s">
        <v>140</v>
      </c>
      <c r="I14" s="122" t="s">
        <v>210</v>
      </c>
      <c r="J14" s="122" t="s">
        <v>1198</v>
      </c>
      <c r="K14" s="122" t="s">
        <v>166</v>
      </c>
      <c r="L14" s="122"/>
      <c r="M14" s="122"/>
      <c r="N14" s="122"/>
      <c r="O14" s="122"/>
      <c r="P14" s="122"/>
    </row>
    <row r="15" spans="1:16" x14ac:dyDescent="0.25">
      <c r="A15" s="48">
        <f t="shared" si="8"/>
        <v>18</v>
      </c>
      <c r="B15" s="48" t="str">
        <f t="shared" si="9"/>
        <v/>
      </c>
      <c r="C15" s="49" t="str">
        <f t="shared" si="10"/>
        <v/>
      </c>
      <c r="D15" s="124" t="s">
        <v>141</v>
      </c>
      <c r="E15" s="122" t="s">
        <v>138</v>
      </c>
      <c r="F15" s="122" t="s">
        <v>139</v>
      </c>
      <c r="G15" s="122" t="s">
        <v>1199</v>
      </c>
      <c r="H15" s="122" t="s">
        <v>140</v>
      </c>
      <c r="I15" s="122" t="s">
        <v>210</v>
      </c>
      <c r="J15" s="122" t="s">
        <v>1200</v>
      </c>
      <c r="K15" s="122" t="s">
        <v>166</v>
      </c>
      <c r="L15" s="122"/>
      <c r="M15" s="122"/>
      <c r="N15" s="122"/>
      <c r="O15" s="122"/>
      <c r="P15" s="122"/>
    </row>
    <row r="16" spans="1:16" s="123" customFormat="1" x14ac:dyDescent="0.25">
      <c r="A16" s="48">
        <f t="shared" si="8"/>
        <v>17</v>
      </c>
      <c r="B16" s="48" t="str">
        <f t="shared" si="9"/>
        <v/>
      </c>
      <c r="C16" s="49" t="str">
        <f t="shared" si="10"/>
        <v/>
      </c>
      <c r="D16" s="124" t="s">
        <v>141</v>
      </c>
      <c r="E16" s="124" t="s">
        <v>138</v>
      </c>
      <c r="F16" s="124" t="s">
        <v>139</v>
      </c>
      <c r="G16" s="124" t="s">
        <v>1244</v>
      </c>
      <c r="H16" s="124" t="s">
        <v>140</v>
      </c>
      <c r="I16" s="124" t="s">
        <v>210</v>
      </c>
      <c r="J16" s="124" t="s">
        <v>1245</v>
      </c>
      <c r="K16" s="124" t="s">
        <v>166</v>
      </c>
      <c r="L16" s="124"/>
      <c r="M16" s="124"/>
      <c r="N16" s="124"/>
      <c r="O16" s="124"/>
      <c r="P16" s="124"/>
    </row>
    <row r="17" spans="1:16" s="123" customFormat="1" x14ac:dyDescent="0.25">
      <c r="A17" s="48">
        <f t="shared" ref="A17:A23" si="11">IF(I17-I16=0,INT((J17-J16)*1440),INT((("11:59:59 PM"-J16)+(J17-"12:00:00 AM"))*1440))</f>
        <v>20</v>
      </c>
      <c r="B17" s="48" t="str">
        <f t="shared" ref="B17:B28" si="12">IF((A17-20)&gt;0,A17-20,"")</f>
        <v/>
      </c>
      <c r="C17" s="49" t="str">
        <f t="shared" ref="C17:C28" si="13">IF(A17&gt;20,"MISS","")</f>
        <v/>
      </c>
      <c r="D17" s="124" t="s">
        <v>141</v>
      </c>
      <c r="E17" s="124" t="s">
        <v>138</v>
      </c>
      <c r="F17" s="124" t="s">
        <v>139</v>
      </c>
      <c r="G17" s="124" t="s">
        <v>1246</v>
      </c>
      <c r="H17" s="124" t="s">
        <v>140</v>
      </c>
      <c r="I17" s="124" t="s">
        <v>210</v>
      </c>
      <c r="J17" s="124" t="s">
        <v>1247</v>
      </c>
      <c r="K17" s="124" t="s">
        <v>166</v>
      </c>
      <c r="L17" s="124"/>
      <c r="M17" s="124"/>
      <c r="N17" s="124"/>
      <c r="O17" s="124"/>
      <c r="P17" s="124"/>
    </row>
    <row r="18" spans="1:16" s="123" customFormat="1" x14ac:dyDescent="0.25">
      <c r="A18" s="48">
        <f t="shared" si="11"/>
        <v>18</v>
      </c>
      <c r="B18" s="48" t="str">
        <f t="shared" si="12"/>
        <v/>
      </c>
      <c r="C18" s="49" t="str">
        <f t="shared" si="13"/>
        <v/>
      </c>
      <c r="D18" s="124" t="s">
        <v>141</v>
      </c>
      <c r="E18" s="124" t="s">
        <v>138</v>
      </c>
      <c r="F18" s="124" t="s">
        <v>139</v>
      </c>
      <c r="G18" s="124" t="s">
        <v>1248</v>
      </c>
      <c r="H18" s="124" t="s">
        <v>140</v>
      </c>
      <c r="I18" s="124" t="s">
        <v>210</v>
      </c>
      <c r="J18" s="124" t="s">
        <v>1249</v>
      </c>
      <c r="K18" s="124" t="s">
        <v>166</v>
      </c>
      <c r="L18" s="124"/>
      <c r="M18" s="124"/>
      <c r="N18" s="124"/>
      <c r="O18" s="124"/>
      <c r="P18" s="124"/>
    </row>
    <row r="19" spans="1:16" s="123" customFormat="1" x14ac:dyDescent="0.25">
      <c r="A19" s="48">
        <f t="shared" si="11"/>
        <v>20</v>
      </c>
      <c r="B19" s="48" t="str">
        <f t="shared" si="12"/>
        <v/>
      </c>
      <c r="C19" s="49" t="str">
        <f t="shared" si="13"/>
        <v/>
      </c>
      <c r="D19" s="124" t="s">
        <v>141</v>
      </c>
      <c r="E19" s="124" t="s">
        <v>138</v>
      </c>
      <c r="F19" s="124" t="s">
        <v>139</v>
      </c>
      <c r="G19" s="124" t="s">
        <v>1250</v>
      </c>
      <c r="H19" s="124" t="s">
        <v>140</v>
      </c>
      <c r="I19" s="124" t="s">
        <v>210</v>
      </c>
      <c r="J19" s="124" t="s">
        <v>1251</v>
      </c>
      <c r="K19" s="124" t="s">
        <v>166</v>
      </c>
      <c r="L19" s="124"/>
      <c r="M19" s="124"/>
      <c r="N19" s="124"/>
      <c r="O19" s="124"/>
      <c r="P19" s="124"/>
    </row>
    <row r="20" spans="1:16" s="123" customFormat="1" x14ac:dyDescent="0.25">
      <c r="A20" s="48">
        <f t="shared" si="11"/>
        <v>20</v>
      </c>
      <c r="B20" s="48" t="str">
        <f t="shared" si="12"/>
        <v/>
      </c>
      <c r="C20" s="49" t="str">
        <f t="shared" si="13"/>
        <v/>
      </c>
      <c r="D20" s="124" t="s">
        <v>141</v>
      </c>
      <c r="E20" s="124" t="s">
        <v>138</v>
      </c>
      <c r="F20" s="124" t="s">
        <v>139</v>
      </c>
      <c r="G20" s="124" t="s">
        <v>1252</v>
      </c>
      <c r="H20" s="124" t="s">
        <v>140</v>
      </c>
      <c r="I20" s="124" t="s">
        <v>210</v>
      </c>
      <c r="J20" s="124" t="s">
        <v>1253</v>
      </c>
      <c r="K20" s="124" t="s">
        <v>166</v>
      </c>
      <c r="L20" s="124"/>
      <c r="M20" s="124"/>
      <c r="N20" s="124"/>
      <c r="O20" s="124"/>
      <c r="P20" s="124"/>
    </row>
    <row r="21" spans="1:16" s="123" customFormat="1" x14ac:dyDescent="0.25">
      <c r="A21" s="48">
        <f t="shared" si="11"/>
        <v>20</v>
      </c>
      <c r="B21" s="48" t="str">
        <f t="shared" si="12"/>
        <v/>
      </c>
      <c r="C21" s="49" t="str">
        <f t="shared" si="13"/>
        <v/>
      </c>
      <c r="D21" s="124" t="s">
        <v>141</v>
      </c>
      <c r="E21" s="124" t="s">
        <v>138</v>
      </c>
      <c r="F21" s="124" t="s">
        <v>139</v>
      </c>
      <c r="G21" s="124" t="s">
        <v>1254</v>
      </c>
      <c r="H21" s="124" t="s">
        <v>140</v>
      </c>
      <c r="I21" s="124" t="s">
        <v>210</v>
      </c>
      <c r="J21" s="124" t="s">
        <v>1255</v>
      </c>
      <c r="K21" s="124" t="s">
        <v>166</v>
      </c>
      <c r="L21" s="124"/>
      <c r="M21" s="124"/>
      <c r="N21" s="124"/>
      <c r="O21" s="124"/>
      <c r="P21" s="124"/>
    </row>
    <row r="22" spans="1:16" x14ac:dyDescent="0.25">
      <c r="A22" s="48">
        <f t="shared" si="11"/>
        <v>20</v>
      </c>
      <c r="B22" s="48" t="str">
        <f t="shared" si="12"/>
        <v/>
      </c>
      <c r="C22" s="49" t="str">
        <f t="shared" si="13"/>
        <v/>
      </c>
      <c r="D22" s="124" t="s">
        <v>141</v>
      </c>
      <c r="E22" s="124" t="s">
        <v>138</v>
      </c>
      <c r="F22" s="124" t="s">
        <v>139</v>
      </c>
      <c r="G22" s="124" t="s">
        <v>1201</v>
      </c>
      <c r="H22" s="124" t="s">
        <v>140</v>
      </c>
      <c r="I22" s="124" t="s">
        <v>1202</v>
      </c>
      <c r="J22" s="124" t="s">
        <v>1203</v>
      </c>
      <c r="K22" s="124" t="s">
        <v>166</v>
      </c>
      <c r="L22" s="124"/>
      <c r="M22" s="124"/>
      <c r="N22" s="124"/>
      <c r="O22" s="124"/>
      <c r="P22" s="124"/>
    </row>
    <row r="23" spans="1:16" x14ac:dyDescent="0.25">
      <c r="A23" s="48">
        <f t="shared" si="11"/>
        <v>20</v>
      </c>
      <c r="B23" s="48" t="str">
        <f t="shared" si="12"/>
        <v/>
      </c>
      <c r="C23" s="49" t="str">
        <f t="shared" si="13"/>
        <v/>
      </c>
      <c r="D23" s="117" t="s">
        <v>141</v>
      </c>
      <c r="E23" s="124" t="s">
        <v>138</v>
      </c>
      <c r="F23" s="124" t="s">
        <v>139</v>
      </c>
      <c r="G23" s="124" t="s">
        <v>1204</v>
      </c>
      <c r="H23" s="124" t="s">
        <v>140</v>
      </c>
      <c r="I23" s="124" t="s">
        <v>1202</v>
      </c>
      <c r="J23" s="124" t="s">
        <v>1205</v>
      </c>
      <c r="K23" s="124" t="s">
        <v>166</v>
      </c>
      <c r="L23" s="124"/>
      <c r="M23" s="124"/>
      <c r="N23" s="124"/>
      <c r="O23" s="124"/>
      <c r="P23" s="124"/>
    </row>
    <row r="24" spans="1:16" x14ac:dyDescent="0.25">
      <c r="A24" s="48">
        <f>IF(I24-I23=0,INT((J24-J23)*1440),INT((("11:59:59 PM"-J23)+(J24-"12:00:00 AM"))*1440))</f>
        <v>19</v>
      </c>
      <c r="B24" s="48" t="str">
        <f t="shared" si="12"/>
        <v/>
      </c>
      <c r="C24" s="49" t="str">
        <f t="shared" si="13"/>
        <v/>
      </c>
      <c r="D24" s="117" t="s">
        <v>141</v>
      </c>
      <c r="E24" s="124" t="s">
        <v>138</v>
      </c>
      <c r="F24" s="124" t="s">
        <v>139</v>
      </c>
      <c r="G24" s="124" t="s">
        <v>1206</v>
      </c>
      <c r="H24" s="124" t="s">
        <v>140</v>
      </c>
      <c r="I24" s="124" t="s">
        <v>1202</v>
      </c>
      <c r="J24" s="124" t="s">
        <v>1207</v>
      </c>
      <c r="K24" s="124" t="s">
        <v>166</v>
      </c>
      <c r="L24" s="124"/>
      <c r="M24" s="124"/>
      <c r="N24" s="124"/>
      <c r="O24" s="124"/>
      <c r="P24" s="124"/>
    </row>
    <row r="25" spans="1:16" x14ac:dyDescent="0.25">
      <c r="A25" s="48">
        <f t="shared" ref="A25:A43" si="14">IF(I25-I24=0,INT((J25-J24)*1440),INT((("11:59:59 PM"-J24)+(J25-"12:00:00 AM"))*1440))</f>
        <v>20</v>
      </c>
      <c r="B25" s="48" t="str">
        <f t="shared" si="12"/>
        <v/>
      </c>
      <c r="C25" s="49" t="str">
        <f t="shared" si="13"/>
        <v/>
      </c>
      <c r="D25" s="117" t="s">
        <v>141</v>
      </c>
      <c r="E25" s="124" t="s">
        <v>138</v>
      </c>
      <c r="F25" s="124" t="s">
        <v>139</v>
      </c>
      <c r="G25" s="124" t="s">
        <v>1208</v>
      </c>
      <c r="H25" s="124" t="s">
        <v>140</v>
      </c>
      <c r="I25" s="124" t="s">
        <v>1202</v>
      </c>
      <c r="J25" s="124" t="s">
        <v>1209</v>
      </c>
      <c r="K25" s="124" t="s">
        <v>166</v>
      </c>
      <c r="L25" s="124"/>
      <c r="M25" s="124"/>
      <c r="N25" s="124"/>
      <c r="O25" s="124"/>
      <c r="P25" s="124"/>
    </row>
    <row r="26" spans="1:16" x14ac:dyDescent="0.25">
      <c r="A26" s="48">
        <f t="shared" si="14"/>
        <v>20</v>
      </c>
      <c r="B26" s="48" t="str">
        <f t="shared" si="12"/>
        <v/>
      </c>
      <c r="C26" s="49" t="str">
        <f t="shared" si="13"/>
        <v/>
      </c>
      <c r="D26" s="117" t="s">
        <v>141</v>
      </c>
      <c r="E26" s="124" t="s">
        <v>138</v>
      </c>
      <c r="F26" s="124" t="s">
        <v>139</v>
      </c>
      <c r="G26" s="124" t="s">
        <v>1210</v>
      </c>
      <c r="H26" s="124" t="s">
        <v>140</v>
      </c>
      <c r="I26" s="124" t="s">
        <v>1202</v>
      </c>
      <c r="J26" s="124" t="s">
        <v>1211</v>
      </c>
      <c r="K26" s="124" t="s">
        <v>166</v>
      </c>
      <c r="L26" s="124"/>
      <c r="M26" s="124"/>
      <c r="N26" s="124"/>
      <c r="O26" s="124"/>
      <c r="P26" s="124"/>
    </row>
    <row r="27" spans="1:16" x14ac:dyDescent="0.25">
      <c r="A27" s="48">
        <f t="shared" si="14"/>
        <v>20</v>
      </c>
      <c r="B27" s="48" t="str">
        <f t="shared" si="12"/>
        <v/>
      </c>
      <c r="C27" s="49" t="str">
        <f t="shared" si="13"/>
        <v/>
      </c>
      <c r="D27" s="117" t="s">
        <v>141</v>
      </c>
      <c r="E27" s="124" t="s">
        <v>138</v>
      </c>
      <c r="F27" s="124" t="s">
        <v>139</v>
      </c>
      <c r="G27" s="124" t="s">
        <v>1212</v>
      </c>
      <c r="H27" s="124" t="s">
        <v>140</v>
      </c>
      <c r="I27" s="124" t="s">
        <v>1202</v>
      </c>
      <c r="J27" s="124" t="s">
        <v>1213</v>
      </c>
      <c r="K27" s="124" t="s">
        <v>166</v>
      </c>
      <c r="L27" s="124"/>
      <c r="M27" s="124"/>
      <c r="N27" s="124"/>
      <c r="O27" s="124"/>
      <c r="P27" s="124"/>
    </row>
    <row r="28" spans="1:16" x14ac:dyDescent="0.25">
      <c r="A28" s="48">
        <f t="shared" si="14"/>
        <v>19</v>
      </c>
      <c r="B28" s="48" t="str">
        <f t="shared" si="12"/>
        <v/>
      </c>
      <c r="C28" s="49" t="str">
        <f t="shared" si="13"/>
        <v/>
      </c>
      <c r="D28" s="117" t="s">
        <v>141</v>
      </c>
      <c r="E28" s="124" t="s">
        <v>138</v>
      </c>
      <c r="F28" s="124" t="s">
        <v>139</v>
      </c>
      <c r="G28" s="124" t="s">
        <v>1214</v>
      </c>
      <c r="H28" s="124" t="s">
        <v>140</v>
      </c>
      <c r="I28" s="124" t="s">
        <v>1202</v>
      </c>
      <c r="J28" s="124" t="s">
        <v>211</v>
      </c>
      <c r="K28" s="124" t="s">
        <v>166</v>
      </c>
      <c r="L28" s="124"/>
      <c r="M28" s="124"/>
      <c r="N28" s="124"/>
      <c r="O28" s="124"/>
      <c r="P28" s="124"/>
    </row>
    <row r="29" spans="1:16" x14ac:dyDescent="0.25">
      <c r="A29" s="48">
        <f t="shared" si="14"/>
        <v>19</v>
      </c>
      <c r="B29" s="48" t="str">
        <f t="shared" ref="B29:B43" si="15">IF((A29-20)&gt;0,A29-20,"")</f>
        <v/>
      </c>
      <c r="C29" s="49" t="str">
        <f t="shared" ref="C29:C43" si="16">IF(A29&gt;20,"MISS","")</f>
        <v/>
      </c>
      <c r="D29" s="117" t="s">
        <v>141</v>
      </c>
      <c r="E29" s="124" t="s">
        <v>138</v>
      </c>
      <c r="F29" s="124" t="s">
        <v>139</v>
      </c>
      <c r="G29" s="124" t="s">
        <v>1215</v>
      </c>
      <c r="H29" s="124" t="s">
        <v>140</v>
      </c>
      <c r="I29" s="124" t="s">
        <v>1202</v>
      </c>
      <c r="J29" s="124" t="s">
        <v>1216</v>
      </c>
      <c r="K29" s="124" t="s">
        <v>166</v>
      </c>
      <c r="L29" s="124"/>
      <c r="M29" s="124"/>
      <c r="N29" s="124"/>
      <c r="O29" s="124"/>
      <c r="P29" s="124"/>
    </row>
    <row r="30" spans="1:16" x14ac:dyDescent="0.25">
      <c r="A30" s="48">
        <f t="shared" si="14"/>
        <v>20</v>
      </c>
      <c r="B30" s="48" t="str">
        <f t="shared" si="15"/>
        <v/>
      </c>
      <c r="C30" s="49" t="str">
        <f t="shared" si="16"/>
        <v/>
      </c>
      <c r="D30" s="117" t="s">
        <v>141</v>
      </c>
      <c r="E30" s="124" t="s">
        <v>138</v>
      </c>
      <c r="F30" s="124" t="s">
        <v>139</v>
      </c>
      <c r="G30" s="124" t="s">
        <v>1217</v>
      </c>
      <c r="H30" s="124" t="s">
        <v>140</v>
      </c>
      <c r="I30" s="124" t="s">
        <v>1202</v>
      </c>
      <c r="J30" s="124" t="s">
        <v>1218</v>
      </c>
      <c r="K30" s="124" t="s">
        <v>166</v>
      </c>
      <c r="L30" s="124"/>
      <c r="M30" s="124"/>
      <c r="N30" s="124"/>
      <c r="O30" s="124"/>
      <c r="P30" s="124"/>
    </row>
    <row r="31" spans="1:16" x14ac:dyDescent="0.25">
      <c r="A31" s="48">
        <f t="shared" si="14"/>
        <v>19</v>
      </c>
      <c r="B31" s="48" t="str">
        <f t="shared" si="15"/>
        <v/>
      </c>
      <c r="C31" s="49" t="str">
        <f t="shared" si="16"/>
        <v/>
      </c>
      <c r="D31" s="117" t="s">
        <v>141</v>
      </c>
      <c r="E31" s="124" t="s">
        <v>138</v>
      </c>
      <c r="F31" s="124" t="s">
        <v>139</v>
      </c>
      <c r="G31" s="124" t="s">
        <v>1219</v>
      </c>
      <c r="H31" s="124" t="s">
        <v>140</v>
      </c>
      <c r="I31" s="124" t="s">
        <v>1202</v>
      </c>
      <c r="J31" s="124" t="s">
        <v>324</v>
      </c>
      <c r="K31" s="124" t="s">
        <v>166</v>
      </c>
      <c r="L31" s="124"/>
      <c r="M31" s="124"/>
      <c r="N31" s="124"/>
      <c r="O31" s="124"/>
      <c r="P31" s="124"/>
    </row>
    <row r="32" spans="1:16" x14ac:dyDescent="0.25">
      <c r="A32" s="48">
        <f t="shared" si="14"/>
        <v>20</v>
      </c>
      <c r="B32" s="48" t="str">
        <f t="shared" si="15"/>
        <v/>
      </c>
      <c r="C32" s="49" t="str">
        <f t="shared" si="16"/>
        <v/>
      </c>
      <c r="D32" s="117" t="s">
        <v>141</v>
      </c>
      <c r="E32" s="124" t="s">
        <v>138</v>
      </c>
      <c r="F32" s="124" t="s">
        <v>139</v>
      </c>
      <c r="G32" s="124" t="s">
        <v>1220</v>
      </c>
      <c r="H32" s="124" t="s">
        <v>140</v>
      </c>
      <c r="I32" s="124" t="s">
        <v>1202</v>
      </c>
      <c r="J32" s="124" t="s">
        <v>1221</v>
      </c>
      <c r="K32" s="124" t="s">
        <v>166</v>
      </c>
      <c r="L32" s="124"/>
      <c r="M32" s="124"/>
      <c r="N32" s="124"/>
      <c r="O32" s="124"/>
      <c r="P32" s="124"/>
    </row>
    <row r="33" spans="1:16" x14ac:dyDescent="0.25">
      <c r="A33" s="48">
        <f t="shared" si="14"/>
        <v>19</v>
      </c>
      <c r="B33" s="48" t="str">
        <f t="shared" si="15"/>
        <v/>
      </c>
      <c r="C33" s="49" t="str">
        <f t="shared" si="16"/>
        <v/>
      </c>
      <c r="D33" s="117" t="s">
        <v>141</v>
      </c>
      <c r="E33" s="124" t="s">
        <v>138</v>
      </c>
      <c r="F33" s="124" t="s">
        <v>139</v>
      </c>
      <c r="G33" s="124" t="s">
        <v>1222</v>
      </c>
      <c r="H33" s="124" t="s">
        <v>140</v>
      </c>
      <c r="I33" s="124" t="s">
        <v>1202</v>
      </c>
      <c r="J33" s="124" t="s">
        <v>1223</v>
      </c>
      <c r="K33" s="124" t="s">
        <v>166</v>
      </c>
      <c r="L33" s="124"/>
      <c r="M33" s="124"/>
      <c r="N33" s="124"/>
      <c r="O33" s="124"/>
      <c r="P33" s="124"/>
    </row>
    <row r="34" spans="1:16" x14ac:dyDescent="0.25">
      <c r="A34" s="48">
        <f t="shared" si="14"/>
        <v>19</v>
      </c>
      <c r="B34" s="48" t="str">
        <f t="shared" si="15"/>
        <v/>
      </c>
      <c r="C34" s="49" t="str">
        <f t="shared" si="16"/>
        <v/>
      </c>
      <c r="D34" s="117" t="s">
        <v>141</v>
      </c>
      <c r="E34" s="124" t="s">
        <v>138</v>
      </c>
      <c r="F34" s="124" t="s">
        <v>139</v>
      </c>
      <c r="G34" s="124" t="s">
        <v>1224</v>
      </c>
      <c r="H34" s="124" t="s">
        <v>140</v>
      </c>
      <c r="I34" s="124" t="s">
        <v>1202</v>
      </c>
      <c r="J34" s="124" t="s">
        <v>1225</v>
      </c>
      <c r="K34" s="124" t="s">
        <v>166</v>
      </c>
      <c r="L34" s="124"/>
      <c r="M34" s="124"/>
      <c r="N34" s="124"/>
      <c r="O34" s="124"/>
      <c r="P34" s="124"/>
    </row>
    <row r="35" spans="1:16" x14ac:dyDescent="0.25">
      <c r="A35" s="48">
        <f t="shared" si="14"/>
        <v>20</v>
      </c>
      <c r="B35" s="48" t="str">
        <f t="shared" si="15"/>
        <v/>
      </c>
      <c r="C35" s="49" t="str">
        <f t="shared" si="16"/>
        <v/>
      </c>
      <c r="D35" s="117" t="s">
        <v>141</v>
      </c>
      <c r="E35" s="124" t="s">
        <v>138</v>
      </c>
      <c r="F35" s="124" t="s">
        <v>139</v>
      </c>
      <c r="G35" s="124" t="s">
        <v>1226</v>
      </c>
      <c r="H35" s="124" t="s">
        <v>140</v>
      </c>
      <c r="I35" s="124" t="s">
        <v>1202</v>
      </c>
      <c r="J35" s="124" t="s">
        <v>1227</v>
      </c>
      <c r="K35" s="124" t="s">
        <v>166</v>
      </c>
      <c r="L35" s="124"/>
      <c r="M35" s="124"/>
      <c r="N35" s="124"/>
      <c r="O35" s="124"/>
      <c r="P35" s="124"/>
    </row>
    <row r="36" spans="1:16" x14ac:dyDescent="0.25">
      <c r="A36" s="48">
        <f t="shared" si="14"/>
        <v>20</v>
      </c>
      <c r="B36" s="48" t="str">
        <f t="shared" si="15"/>
        <v/>
      </c>
      <c r="C36" s="49" t="str">
        <f t="shared" si="16"/>
        <v/>
      </c>
      <c r="D36" s="117" t="s">
        <v>141</v>
      </c>
      <c r="E36" s="124" t="s">
        <v>138</v>
      </c>
      <c r="F36" s="124" t="s">
        <v>139</v>
      </c>
      <c r="G36" s="124" t="s">
        <v>1228</v>
      </c>
      <c r="H36" s="124" t="s">
        <v>140</v>
      </c>
      <c r="I36" s="124" t="s">
        <v>1202</v>
      </c>
      <c r="J36" s="124" t="s">
        <v>1229</v>
      </c>
      <c r="K36" s="124" t="s">
        <v>166</v>
      </c>
      <c r="L36" s="124"/>
      <c r="M36" s="124"/>
      <c r="N36" s="124"/>
      <c r="O36" s="124"/>
      <c r="P36" s="124"/>
    </row>
    <row r="37" spans="1:16" x14ac:dyDescent="0.25">
      <c r="A37" s="48">
        <f t="shared" si="14"/>
        <v>19</v>
      </c>
      <c r="B37" s="48" t="str">
        <f t="shared" si="15"/>
        <v/>
      </c>
      <c r="C37" s="49" t="str">
        <f t="shared" si="16"/>
        <v/>
      </c>
      <c r="D37" s="117" t="s">
        <v>141</v>
      </c>
      <c r="E37" s="124" t="s">
        <v>138</v>
      </c>
      <c r="F37" s="124" t="s">
        <v>139</v>
      </c>
      <c r="G37" s="124" t="s">
        <v>1230</v>
      </c>
      <c r="H37" s="124" t="s">
        <v>140</v>
      </c>
      <c r="I37" s="124" t="s">
        <v>1202</v>
      </c>
      <c r="J37" s="124" t="s">
        <v>1231</v>
      </c>
      <c r="K37" s="124" t="s">
        <v>166</v>
      </c>
      <c r="L37" s="124"/>
      <c r="M37" s="124"/>
      <c r="N37" s="124"/>
      <c r="O37" s="124"/>
      <c r="P37" s="124"/>
    </row>
    <row r="38" spans="1:16" x14ac:dyDescent="0.25">
      <c r="A38" s="48">
        <f t="shared" si="14"/>
        <v>20</v>
      </c>
      <c r="B38" s="48" t="str">
        <f t="shared" si="15"/>
        <v/>
      </c>
      <c r="C38" s="49" t="str">
        <f t="shared" si="16"/>
        <v/>
      </c>
      <c r="D38" s="117" t="s">
        <v>141</v>
      </c>
      <c r="E38" s="124" t="s">
        <v>138</v>
      </c>
      <c r="F38" s="124" t="s">
        <v>139</v>
      </c>
      <c r="G38" s="124" t="s">
        <v>1232</v>
      </c>
      <c r="H38" s="124" t="s">
        <v>140</v>
      </c>
      <c r="I38" s="124" t="s">
        <v>1202</v>
      </c>
      <c r="J38" s="124" t="s">
        <v>1233</v>
      </c>
      <c r="K38" s="124" t="s">
        <v>166</v>
      </c>
      <c r="L38" s="124"/>
      <c r="M38" s="124"/>
      <c r="N38" s="124"/>
      <c r="O38" s="124"/>
      <c r="P38" s="124"/>
    </row>
    <row r="39" spans="1:16" x14ac:dyDescent="0.25">
      <c r="A39" s="48">
        <f t="shared" si="14"/>
        <v>21</v>
      </c>
      <c r="B39" s="48">
        <f t="shared" si="15"/>
        <v>1</v>
      </c>
      <c r="C39" s="49" t="str">
        <f t="shared" si="16"/>
        <v>MISS</v>
      </c>
      <c r="D39" s="117" t="s">
        <v>141</v>
      </c>
      <c r="E39" s="124" t="s">
        <v>138</v>
      </c>
      <c r="F39" s="124" t="s">
        <v>139</v>
      </c>
      <c r="G39" s="124" t="s">
        <v>1234</v>
      </c>
      <c r="H39" s="124" t="s">
        <v>140</v>
      </c>
      <c r="I39" s="124" t="s">
        <v>1202</v>
      </c>
      <c r="J39" s="124" t="s">
        <v>1235</v>
      </c>
      <c r="K39" s="124" t="s">
        <v>166</v>
      </c>
      <c r="L39" s="124"/>
      <c r="M39" s="124"/>
      <c r="N39" s="124"/>
      <c r="O39" s="124"/>
      <c r="P39" s="124"/>
    </row>
    <row r="40" spans="1:16" x14ac:dyDescent="0.25">
      <c r="A40" s="48">
        <f t="shared" si="14"/>
        <v>18</v>
      </c>
      <c r="B40" s="48" t="str">
        <f t="shared" si="15"/>
        <v/>
      </c>
      <c r="C40" s="49" t="str">
        <f t="shared" si="16"/>
        <v/>
      </c>
      <c r="D40" s="117" t="s">
        <v>141</v>
      </c>
      <c r="E40" s="124" t="s">
        <v>138</v>
      </c>
      <c r="F40" s="124" t="s">
        <v>139</v>
      </c>
      <c r="G40" s="124" t="s">
        <v>1236</v>
      </c>
      <c r="H40" s="124" t="s">
        <v>140</v>
      </c>
      <c r="I40" s="124" t="s">
        <v>1202</v>
      </c>
      <c r="J40" s="124" t="s">
        <v>1237</v>
      </c>
      <c r="K40" s="124" t="s">
        <v>166</v>
      </c>
      <c r="L40" s="124"/>
      <c r="M40" s="124"/>
      <c r="N40" s="124"/>
      <c r="O40" s="124"/>
      <c r="P40" s="124"/>
    </row>
    <row r="41" spans="1:16" x14ac:dyDescent="0.25">
      <c r="A41" s="48">
        <f t="shared" si="14"/>
        <v>20</v>
      </c>
      <c r="B41" s="48" t="str">
        <f t="shared" si="15"/>
        <v/>
      </c>
      <c r="C41" s="49" t="str">
        <f t="shared" si="16"/>
        <v/>
      </c>
      <c r="D41" s="117" t="s">
        <v>141</v>
      </c>
      <c r="E41" s="124" t="s">
        <v>138</v>
      </c>
      <c r="F41" s="124" t="s">
        <v>139</v>
      </c>
      <c r="G41" s="124" t="s">
        <v>1238</v>
      </c>
      <c r="H41" s="124" t="s">
        <v>140</v>
      </c>
      <c r="I41" s="124" t="s">
        <v>1202</v>
      </c>
      <c r="J41" s="124" t="s">
        <v>1239</v>
      </c>
      <c r="K41" s="124" t="s">
        <v>166</v>
      </c>
      <c r="L41" s="124"/>
      <c r="M41" s="124"/>
      <c r="N41" s="124"/>
      <c r="O41" s="124"/>
      <c r="P41" s="124"/>
    </row>
    <row r="42" spans="1:16" x14ac:dyDescent="0.25">
      <c r="A42" s="48">
        <f t="shared" si="14"/>
        <v>20</v>
      </c>
      <c r="B42" s="48" t="str">
        <f t="shared" si="15"/>
        <v/>
      </c>
      <c r="C42" s="49" t="str">
        <f t="shared" si="16"/>
        <v/>
      </c>
      <c r="D42" s="117" t="s">
        <v>141</v>
      </c>
      <c r="E42" s="124" t="s">
        <v>138</v>
      </c>
      <c r="F42" s="124" t="s">
        <v>139</v>
      </c>
      <c r="G42" s="124" t="s">
        <v>1240</v>
      </c>
      <c r="H42" s="124" t="s">
        <v>140</v>
      </c>
      <c r="I42" s="124" t="s">
        <v>1202</v>
      </c>
      <c r="J42" s="124" t="s">
        <v>1241</v>
      </c>
      <c r="K42" s="124" t="s">
        <v>166</v>
      </c>
      <c r="L42" s="124"/>
      <c r="M42" s="124"/>
      <c r="N42" s="124"/>
      <c r="O42" s="124"/>
      <c r="P42" s="124"/>
    </row>
    <row r="43" spans="1:16" x14ac:dyDescent="0.25">
      <c r="A43" s="48">
        <f t="shared" si="14"/>
        <v>8</v>
      </c>
      <c r="B43" s="48" t="str">
        <f t="shared" si="15"/>
        <v/>
      </c>
      <c r="C43" s="49" t="str">
        <f t="shared" si="16"/>
        <v/>
      </c>
      <c r="D43" s="117" t="s">
        <v>141</v>
      </c>
      <c r="E43" s="124" t="s">
        <v>138</v>
      </c>
      <c r="F43" s="124" t="s">
        <v>139</v>
      </c>
      <c r="G43" s="124" t="s">
        <v>1242</v>
      </c>
      <c r="H43" s="124" t="s">
        <v>140</v>
      </c>
      <c r="I43" s="124" t="s">
        <v>1202</v>
      </c>
      <c r="J43" s="124" t="s">
        <v>1243</v>
      </c>
      <c r="K43" s="124" t="s">
        <v>166</v>
      </c>
      <c r="L43" s="124"/>
      <c r="M43" s="124"/>
      <c r="N43" s="124"/>
      <c r="O43" s="124"/>
      <c r="P43" s="124"/>
    </row>
    <row r="44" spans="1:16" x14ac:dyDescent="0.25">
      <c r="A44" s="48"/>
      <c r="B44" s="48"/>
      <c r="H44" s="74"/>
    </row>
    <row r="45" spans="1:16" x14ac:dyDescent="0.25">
      <c r="A45" s="48"/>
      <c r="B45" s="48"/>
      <c r="H45" s="74"/>
    </row>
    <row r="46" spans="1:16" x14ac:dyDescent="0.25">
      <c r="A46" s="48"/>
      <c r="B46" s="48"/>
      <c r="H46" s="74"/>
    </row>
    <row r="47" spans="1:16" x14ac:dyDescent="0.25">
      <c r="A47" s="48"/>
      <c r="B47" s="48"/>
      <c r="H47" s="74"/>
    </row>
    <row r="48" spans="1:16" x14ac:dyDescent="0.25">
      <c r="A48" s="48"/>
      <c r="B48" s="48"/>
      <c r="H48" s="74"/>
    </row>
    <row r="49" spans="1:8" x14ac:dyDescent="0.25">
      <c r="A49" s="48"/>
      <c r="B49" s="48"/>
      <c r="H49" s="74"/>
    </row>
    <row r="50" spans="1:8" x14ac:dyDescent="0.25">
      <c r="A50" s="48"/>
      <c r="B50" s="48"/>
      <c r="H50" s="74"/>
    </row>
    <row r="51" spans="1:8" x14ac:dyDescent="0.25">
      <c r="A51" s="48"/>
      <c r="B51" s="48"/>
      <c r="H51" s="74"/>
    </row>
    <row r="52" spans="1:8" x14ac:dyDescent="0.25">
      <c r="A52" s="48"/>
      <c r="B52" s="48"/>
      <c r="H52" s="74"/>
    </row>
    <row r="53" spans="1:8" x14ac:dyDescent="0.25">
      <c r="A53" s="48"/>
      <c r="B53" s="48"/>
      <c r="H53" s="74"/>
    </row>
    <row r="54" spans="1:8" x14ac:dyDescent="0.25">
      <c r="A54" s="48"/>
      <c r="B54" s="48"/>
      <c r="H54" s="74"/>
    </row>
    <row r="55" spans="1:8" x14ac:dyDescent="0.25">
      <c r="A55" s="48"/>
      <c r="B55" s="48"/>
      <c r="H55" s="74"/>
    </row>
    <row r="56" spans="1:8" x14ac:dyDescent="0.25">
      <c r="A56" s="48"/>
      <c r="B56" s="48"/>
      <c r="H56" s="74"/>
    </row>
    <row r="57" spans="1:8" x14ac:dyDescent="0.25">
      <c r="A57" s="48"/>
      <c r="B57" s="48"/>
      <c r="H57" s="74"/>
    </row>
    <row r="58" spans="1:8" x14ac:dyDescent="0.25">
      <c r="A58" s="48"/>
      <c r="B58" s="48"/>
      <c r="H58" s="74"/>
    </row>
    <row r="59" spans="1:8" x14ac:dyDescent="0.25">
      <c r="A59" s="48"/>
      <c r="B59" s="48"/>
      <c r="H59" s="74"/>
    </row>
    <row r="60" spans="1:8" x14ac:dyDescent="0.25">
      <c r="A60" s="48"/>
      <c r="B60" s="48"/>
      <c r="H60" s="74"/>
    </row>
    <row r="61" spans="1:8" x14ac:dyDescent="0.25">
      <c r="A61" s="48"/>
      <c r="B61" s="48"/>
      <c r="H61" s="74"/>
    </row>
    <row r="62" spans="1:8" x14ac:dyDescent="0.25">
      <c r="A62" s="48"/>
      <c r="B62" s="48"/>
      <c r="H62" s="74"/>
    </row>
    <row r="63" spans="1:8" x14ac:dyDescent="0.25">
      <c r="A63" s="48"/>
      <c r="B63" s="48"/>
      <c r="H63" s="74"/>
    </row>
    <row r="64" spans="1:8" x14ac:dyDescent="0.25">
      <c r="A64" s="48"/>
      <c r="B64" s="48"/>
      <c r="H64" s="74"/>
    </row>
    <row r="65" spans="1:8" x14ac:dyDescent="0.25">
      <c r="A65" s="48"/>
      <c r="B65" s="48"/>
      <c r="H65" s="74"/>
    </row>
    <row r="66" spans="1:8" x14ac:dyDescent="0.25">
      <c r="A66" s="48"/>
      <c r="B66" s="48"/>
      <c r="H66" s="74"/>
    </row>
    <row r="67" spans="1:8" x14ac:dyDescent="0.25">
      <c r="A67" s="48"/>
      <c r="B67" s="48"/>
      <c r="H67" s="74"/>
    </row>
    <row r="68" spans="1:8" x14ac:dyDescent="0.25">
      <c r="A68" s="48"/>
      <c r="B68" s="48"/>
      <c r="H68" s="74"/>
    </row>
    <row r="69" spans="1:8" x14ac:dyDescent="0.25">
      <c r="A69" s="48"/>
      <c r="B69" s="48"/>
      <c r="H69" s="74"/>
    </row>
    <row r="70" spans="1:8" x14ac:dyDescent="0.25">
      <c r="A70" s="48"/>
      <c r="B70" s="48"/>
      <c r="H70" s="74"/>
    </row>
    <row r="71" spans="1:8" x14ac:dyDescent="0.25">
      <c r="A71" s="48"/>
      <c r="B71" s="48"/>
      <c r="H71" s="74"/>
    </row>
    <row r="72" spans="1:8" x14ac:dyDescent="0.25">
      <c r="A72" s="48"/>
      <c r="B72" s="48"/>
      <c r="H72" s="74"/>
    </row>
    <row r="73" spans="1:8" x14ac:dyDescent="0.25">
      <c r="A73" s="48"/>
      <c r="B73" s="48"/>
      <c r="H73" s="74"/>
    </row>
    <row r="74" spans="1:8" x14ac:dyDescent="0.25">
      <c r="A74" s="48"/>
      <c r="B74" s="48"/>
      <c r="H74" s="74"/>
    </row>
    <row r="75" spans="1:8" x14ac:dyDescent="0.25">
      <c r="A75" s="48"/>
      <c r="B75" s="48"/>
      <c r="H75" s="74"/>
    </row>
    <row r="76" spans="1:8" x14ac:dyDescent="0.25">
      <c r="A76" s="48"/>
      <c r="B76" s="48"/>
      <c r="H76" s="74"/>
    </row>
    <row r="77" spans="1:8" x14ac:dyDescent="0.25">
      <c r="A77" s="48"/>
      <c r="B77" s="48"/>
      <c r="H77" s="74"/>
    </row>
    <row r="78" spans="1:8" x14ac:dyDescent="0.25">
      <c r="A78" s="48"/>
      <c r="B78" s="48"/>
      <c r="H78" s="74"/>
    </row>
    <row r="79" spans="1:8" x14ac:dyDescent="0.25">
      <c r="A79" s="48"/>
      <c r="B79" s="48"/>
      <c r="H79" s="74"/>
    </row>
    <row r="80" spans="1:8" x14ac:dyDescent="0.25">
      <c r="A80" s="48"/>
      <c r="B80" s="48"/>
      <c r="H80" s="74"/>
    </row>
    <row r="81" spans="1:8" x14ac:dyDescent="0.25">
      <c r="A81" s="48"/>
      <c r="B81" s="48"/>
      <c r="H81" s="74"/>
    </row>
    <row r="82" spans="1:8" x14ac:dyDescent="0.25">
      <c r="A82" s="48"/>
      <c r="B82" s="48"/>
      <c r="H82" s="74"/>
    </row>
    <row r="83" spans="1:8" x14ac:dyDescent="0.25">
      <c r="A83" s="48"/>
      <c r="B83" s="48"/>
      <c r="H83" s="74"/>
    </row>
    <row r="84" spans="1:8" x14ac:dyDescent="0.25">
      <c r="A84" s="48"/>
      <c r="B84" s="48"/>
      <c r="H84" s="74"/>
    </row>
    <row r="85" spans="1:8" x14ac:dyDescent="0.25">
      <c r="A85" s="48"/>
      <c r="B85" s="48"/>
      <c r="H85" s="74"/>
    </row>
    <row r="86" spans="1:8" x14ac:dyDescent="0.25">
      <c r="A86" s="48"/>
      <c r="B86" s="48"/>
      <c r="H86" s="74"/>
    </row>
    <row r="87" spans="1:8" x14ac:dyDescent="0.25">
      <c r="A87" s="48"/>
      <c r="B87" s="48"/>
      <c r="H87" s="74"/>
    </row>
    <row r="88" spans="1:8" x14ac:dyDescent="0.25">
      <c r="A88" s="48"/>
      <c r="B88" s="48"/>
      <c r="H88" s="74"/>
    </row>
    <row r="89" spans="1:8" x14ac:dyDescent="0.25">
      <c r="A89" s="48"/>
      <c r="B89" s="48"/>
      <c r="H89" s="74"/>
    </row>
    <row r="90" spans="1:8" x14ac:dyDescent="0.25">
      <c r="A90" s="48"/>
      <c r="B90" s="48"/>
      <c r="H90" s="74"/>
    </row>
    <row r="91" spans="1:8" x14ac:dyDescent="0.25">
      <c r="A91" s="48"/>
      <c r="B91" s="48"/>
      <c r="H91" s="74"/>
    </row>
    <row r="92" spans="1:8" x14ac:dyDescent="0.25">
      <c r="A92" s="48"/>
      <c r="B92" s="48"/>
      <c r="H92" s="74"/>
    </row>
    <row r="93" spans="1:8" x14ac:dyDescent="0.25">
      <c r="A93" s="48"/>
      <c r="B93" s="48"/>
      <c r="H93" s="74"/>
    </row>
    <row r="94" spans="1:8" x14ac:dyDescent="0.25">
      <c r="A94" s="48"/>
      <c r="B94" s="48"/>
      <c r="H94" s="74"/>
    </row>
    <row r="95" spans="1:8" x14ac:dyDescent="0.25">
      <c r="A95" s="48"/>
      <c r="B95" s="48"/>
      <c r="H95" s="74"/>
    </row>
    <row r="96" spans="1:8" x14ac:dyDescent="0.25">
      <c r="A96" s="48"/>
      <c r="B96" s="48"/>
      <c r="H96" s="74"/>
    </row>
    <row r="97" spans="1:8" x14ac:dyDescent="0.25">
      <c r="A97" s="48"/>
      <c r="B97" s="48"/>
      <c r="H97" s="74"/>
    </row>
    <row r="98" spans="1:8" x14ac:dyDescent="0.25">
      <c r="A98" s="48"/>
      <c r="B98" s="48"/>
      <c r="H98" s="74"/>
    </row>
    <row r="99" spans="1:8" x14ac:dyDescent="0.25">
      <c r="A99" s="48"/>
      <c r="B99" s="48"/>
      <c r="H99" s="74"/>
    </row>
    <row r="100" spans="1:8" x14ac:dyDescent="0.25">
      <c r="A100" s="48"/>
      <c r="B100" s="48"/>
      <c r="H100" s="74"/>
    </row>
    <row r="101" spans="1:8" x14ac:dyDescent="0.25">
      <c r="A101" s="48"/>
      <c r="B101" s="48"/>
      <c r="H101" s="74"/>
    </row>
    <row r="102" spans="1:8" x14ac:dyDescent="0.25">
      <c r="A102" s="48"/>
      <c r="B102" s="48"/>
      <c r="H102" s="74"/>
    </row>
    <row r="103" spans="1:8" x14ac:dyDescent="0.25">
      <c r="A103" s="48"/>
      <c r="B103" s="48"/>
      <c r="H103" s="74"/>
    </row>
    <row r="104" spans="1:8" x14ac:dyDescent="0.25">
      <c r="A104" s="48"/>
      <c r="B104" s="48"/>
      <c r="H104" s="74"/>
    </row>
    <row r="105" spans="1:8" x14ac:dyDescent="0.25">
      <c r="A105" s="48"/>
      <c r="B105" s="48"/>
      <c r="H105" s="74"/>
    </row>
    <row r="106" spans="1:8" x14ac:dyDescent="0.25">
      <c r="A106" s="48"/>
      <c r="B106" s="48"/>
      <c r="H106" s="74"/>
    </row>
    <row r="107" spans="1:8" x14ac:dyDescent="0.25">
      <c r="A107" s="48"/>
      <c r="B107" s="48"/>
      <c r="H107" s="74"/>
    </row>
    <row r="108" spans="1:8" x14ac:dyDescent="0.25">
      <c r="A108" s="48"/>
      <c r="B108" s="48"/>
      <c r="H108" s="74"/>
    </row>
    <row r="109" spans="1:8" x14ac:dyDescent="0.25">
      <c r="A109" s="48"/>
      <c r="B109" s="48"/>
      <c r="H109" s="74"/>
    </row>
    <row r="110" spans="1:8" x14ac:dyDescent="0.25">
      <c r="A110" s="48"/>
      <c r="B110" s="48"/>
      <c r="H110" s="74"/>
    </row>
    <row r="111" spans="1:8" x14ac:dyDescent="0.25">
      <c r="A111" s="48"/>
      <c r="B111" s="48"/>
      <c r="H111" s="74"/>
    </row>
    <row r="112" spans="1:8" x14ac:dyDescent="0.25">
      <c r="A112" s="48"/>
      <c r="B112" s="48"/>
      <c r="H112" s="74"/>
    </row>
    <row r="113" spans="1:8" x14ac:dyDescent="0.25">
      <c r="A113" s="48"/>
      <c r="B113" s="48"/>
      <c r="H113" s="74"/>
    </row>
    <row r="114" spans="1:8" x14ac:dyDescent="0.25">
      <c r="A114" s="48"/>
      <c r="B114" s="48"/>
      <c r="H114" s="74"/>
    </row>
    <row r="115" spans="1:8" x14ac:dyDescent="0.25">
      <c r="A115" s="48"/>
      <c r="B115" s="48"/>
      <c r="H115" s="74"/>
    </row>
    <row r="116" spans="1:8" x14ac:dyDescent="0.25">
      <c r="A116" s="48"/>
      <c r="B116" s="48"/>
      <c r="H116" s="74"/>
    </row>
    <row r="117" spans="1:8" x14ac:dyDescent="0.25">
      <c r="A117" s="48"/>
      <c r="B117" s="48"/>
      <c r="H117" s="74"/>
    </row>
    <row r="118" spans="1:8" x14ac:dyDescent="0.25">
      <c r="A118" s="48"/>
      <c r="B118" s="48"/>
      <c r="H118" s="74"/>
    </row>
    <row r="119" spans="1:8" x14ac:dyDescent="0.25">
      <c r="A119" s="48"/>
      <c r="B119" s="48"/>
      <c r="H119" s="74"/>
    </row>
    <row r="120" spans="1:8" x14ac:dyDescent="0.25">
      <c r="A120" s="48"/>
      <c r="B120" s="48"/>
      <c r="H120" s="74"/>
    </row>
    <row r="121" spans="1:8" x14ac:dyDescent="0.25">
      <c r="A121" s="48"/>
      <c r="B121" s="48"/>
      <c r="H121" s="74"/>
    </row>
    <row r="122" spans="1:8" x14ac:dyDescent="0.25">
      <c r="A122" s="48"/>
      <c r="B122" s="48"/>
      <c r="H122" s="74"/>
    </row>
    <row r="123" spans="1:8" x14ac:dyDescent="0.25">
      <c r="A123" s="48"/>
      <c r="B123" s="48"/>
      <c r="H123" s="74"/>
    </row>
    <row r="124" spans="1:8" x14ac:dyDescent="0.25">
      <c r="A124" s="48"/>
      <c r="B124" s="48"/>
      <c r="H124" s="74"/>
    </row>
    <row r="125" spans="1:8" x14ac:dyDescent="0.25">
      <c r="A125" s="48"/>
      <c r="B125" s="48"/>
      <c r="H125" s="74"/>
    </row>
    <row r="126" spans="1:8" x14ac:dyDescent="0.25">
      <c r="A126" s="48"/>
      <c r="B126" s="48"/>
      <c r="H126" s="74"/>
    </row>
    <row r="127" spans="1:8" x14ac:dyDescent="0.25">
      <c r="A127" s="48"/>
      <c r="B127" s="48"/>
      <c r="H127" s="74"/>
    </row>
    <row r="128" spans="1:8" x14ac:dyDescent="0.25">
      <c r="A128" s="48"/>
      <c r="B128" s="48"/>
      <c r="H128" s="74"/>
    </row>
    <row r="129" spans="1:8" x14ac:dyDescent="0.25">
      <c r="A129" s="48"/>
      <c r="B129" s="48"/>
      <c r="H129" s="74"/>
    </row>
    <row r="130" spans="1:8" x14ac:dyDescent="0.25">
      <c r="A130" s="48"/>
      <c r="B130" s="48"/>
      <c r="H130" s="74"/>
    </row>
    <row r="131" spans="1:8" x14ac:dyDescent="0.25">
      <c r="H131" s="74"/>
    </row>
    <row r="132" spans="1:8" x14ac:dyDescent="0.25">
      <c r="H132" s="74"/>
    </row>
    <row r="133" spans="1:8" x14ac:dyDescent="0.25">
      <c r="H133" s="74"/>
    </row>
    <row r="134" spans="1:8" x14ac:dyDescent="0.25">
      <c r="H134" s="74"/>
    </row>
    <row r="135" spans="1:8" x14ac:dyDescent="0.25">
      <c r="H135" s="74"/>
    </row>
    <row r="136" spans="1:8" x14ac:dyDescent="0.25">
      <c r="H136" s="74"/>
    </row>
    <row r="137" spans="1:8" x14ac:dyDescent="0.25">
      <c r="H137" s="74"/>
    </row>
    <row r="138" spans="1:8" x14ac:dyDescent="0.25">
      <c r="H138" s="74"/>
    </row>
    <row r="139" spans="1:8" x14ac:dyDescent="0.25">
      <c r="H139" s="74"/>
    </row>
    <row r="140" spans="1:8" x14ac:dyDescent="0.25">
      <c r="H140" s="74"/>
    </row>
    <row r="141" spans="1:8" x14ac:dyDescent="0.25">
      <c r="H141" s="74"/>
    </row>
    <row r="142" spans="1:8" x14ac:dyDescent="0.25">
      <c r="H142" s="74"/>
    </row>
    <row r="143" spans="1:8" x14ac:dyDescent="0.25">
      <c r="H143" s="74"/>
    </row>
    <row r="144" spans="1:8" x14ac:dyDescent="0.25">
      <c r="H144" s="74"/>
    </row>
    <row r="145" spans="8:8" x14ac:dyDescent="0.25">
      <c r="H145" s="74"/>
    </row>
    <row r="146" spans="8:8" x14ac:dyDescent="0.25">
      <c r="H146" s="74"/>
    </row>
    <row r="147" spans="8:8" x14ac:dyDescent="0.25">
      <c r="H147" s="74"/>
    </row>
    <row r="148" spans="8:8" x14ac:dyDescent="0.25">
      <c r="H148" s="74"/>
    </row>
    <row r="149" spans="8:8" x14ac:dyDescent="0.25">
      <c r="H149" s="74"/>
    </row>
    <row r="150" spans="8:8" x14ac:dyDescent="0.25">
      <c r="H150" s="74"/>
    </row>
    <row r="151" spans="8:8" x14ac:dyDescent="0.25">
      <c r="H151" s="74"/>
    </row>
    <row r="152" spans="8:8" x14ac:dyDescent="0.25">
      <c r="H152" s="74"/>
    </row>
    <row r="153" spans="8:8" x14ac:dyDescent="0.25">
      <c r="H153" s="74"/>
    </row>
    <row r="154" spans="8:8" x14ac:dyDescent="0.25">
      <c r="H154" s="74"/>
    </row>
    <row r="155" spans="8:8" x14ac:dyDescent="0.25">
      <c r="H155" s="74"/>
    </row>
    <row r="156" spans="8:8" x14ac:dyDescent="0.25">
      <c r="H156" s="74"/>
    </row>
    <row r="157" spans="8:8" x14ac:dyDescent="0.25">
      <c r="H157" s="74"/>
    </row>
    <row r="158" spans="8:8" x14ac:dyDescent="0.25">
      <c r="H158" s="74"/>
    </row>
    <row r="159" spans="8:8" x14ac:dyDescent="0.25">
      <c r="H159" s="74"/>
    </row>
    <row r="160" spans="8:8" x14ac:dyDescent="0.25">
      <c r="H160" s="74"/>
    </row>
    <row r="161" spans="8:8" x14ac:dyDescent="0.25">
      <c r="H161" s="74"/>
    </row>
    <row r="162" spans="8:8" x14ac:dyDescent="0.25">
      <c r="H162" s="74"/>
    </row>
    <row r="163" spans="8:8" x14ac:dyDescent="0.25">
      <c r="H163" s="74"/>
    </row>
    <row r="164" spans="8:8" x14ac:dyDescent="0.25">
      <c r="H164" s="74"/>
    </row>
    <row r="165" spans="8:8" x14ac:dyDescent="0.25">
      <c r="H165" s="74"/>
    </row>
    <row r="166" spans="8:8" x14ac:dyDescent="0.25">
      <c r="H166" s="74"/>
    </row>
    <row r="167" spans="8:8" x14ac:dyDescent="0.25">
      <c r="H167" s="74"/>
    </row>
    <row r="168" spans="8:8" x14ac:dyDescent="0.25">
      <c r="H168" s="7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7"/>
  <sheetViews>
    <sheetView zoomScaleNormal="100" workbookViewId="0">
      <selection activeCell="A387" sqref="A385:D392"/>
    </sheetView>
  </sheetViews>
  <sheetFormatPr defaultRowHeight="15" x14ac:dyDescent="0.25"/>
  <cols>
    <col min="1" max="2" width="15" style="2" customWidth="1"/>
    <col min="3" max="3" width="10.42578125" style="45" customWidth="1"/>
    <col min="4" max="4" width="18.85546875" style="45" customWidth="1"/>
    <col min="5" max="5" width="21.140625" customWidth="1"/>
    <col min="6" max="6" width="13.28515625" customWidth="1"/>
    <col min="7" max="7" width="12.42578125" customWidth="1"/>
    <col min="8" max="8" width="11.85546875" customWidth="1"/>
    <col min="9" max="9" width="13.42578125" customWidth="1"/>
    <col min="10" max="10" width="11.42578125" customWidth="1"/>
    <col min="11" max="11" width="13.7109375" customWidth="1"/>
    <col min="12" max="12" width="12.5703125" customWidth="1"/>
    <col min="13" max="13" width="16.42578125" customWidth="1"/>
    <col min="14" max="14" width="10.85546875" customWidth="1"/>
  </cols>
  <sheetData>
    <row r="1" spans="1:17" x14ac:dyDescent="0.25">
      <c r="A1" s="2" t="s">
        <v>33</v>
      </c>
      <c r="B1" s="2" t="s">
        <v>34</v>
      </c>
      <c r="C1" s="45" t="s">
        <v>87</v>
      </c>
      <c r="D1" s="45" t="s">
        <v>86</v>
      </c>
      <c r="E1" s="108" t="s">
        <v>93</v>
      </c>
      <c r="F1" s="108" t="s">
        <v>94</v>
      </c>
      <c r="G1" s="108" t="s">
        <v>95</v>
      </c>
      <c r="H1" s="108" t="s">
        <v>96</v>
      </c>
      <c r="I1" s="108" t="s">
        <v>97</v>
      </c>
      <c r="J1" s="108" t="s">
        <v>98</v>
      </c>
      <c r="K1" s="108" t="s">
        <v>99</v>
      </c>
      <c r="L1" s="108" t="s">
        <v>100</v>
      </c>
      <c r="M1" s="108" t="s">
        <v>0</v>
      </c>
      <c r="N1" s="108" t="s">
        <v>101</v>
      </c>
      <c r="O1" s="108" t="s">
        <v>102</v>
      </c>
      <c r="P1" s="108" t="s">
        <v>103</v>
      </c>
      <c r="Q1" s="108" t="s">
        <v>104</v>
      </c>
    </row>
    <row r="2" spans="1:17" s="107" customFormat="1" x14ac:dyDescent="0.25">
      <c r="A2" s="48">
        <v>0</v>
      </c>
      <c r="B2" s="46">
        <v>1</v>
      </c>
      <c r="C2" s="49">
        <f t="shared" ref="C2:C3" si="0">ABS(RIGHT(M2,2))</f>
        <v>1</v>
      </c>
      <c r="D2" s="49" t="str">
        <f t="shared" ref="D2:D24" si="1">IF(OR(C3-C2=1,C3-C2=-20,C3=""),"","MISTAKE")</f>
        <v/>
      </c>
      <c r="E2" s="119" t="s">
        <v>1</v>
      </c>
      <c r="F2" s="119" t="s">
        <v>2</v>
      </c>
      <c r="G2" s="119" t="s">
        <v>3</v>
      </c>
      <c r="H2" s="119" t="s">
        <v>212</v>
      </c>
      <c r="I2" s="119" t="s">
        <v>133</v>
      </c>
      <c r="J2" s="119" t="s">
        <v>210</v>
      </c>
      <c r="K2" s="119" t="s">
        <v>213</v>
      </c>
      <c r="L2" s="119" t="s">
        <v>0</v>
      </c>
      <c r="M2" s="119" t="s">
        <v>4</v>
      </c>
      <c r="N2" s="119"/>
      <c r="O2" s="119"/>
      <c r="P2" s="119"/>
      <c r="Q2" s="119"/>
    </row>
    <row r="3" spans="1:17" s="107" customFormat="1" x14ac:dyDescent="0.25">
      <c r="A3" s="48">
        <f t="shared" ref="A3:A24" si="2">IF((K3-K2)*60*24&lt;0,0,(K3-K2)*60*24)</f>
        <v>1.25</v>
      </c>
      <c r="B3" s="46">
        <v>1</v>
      </c>
      <c r="C3" s="49">
        <f t="shared" si="0"/>
        <v>2</v>
      </c>
      <c r="D3" s="49" t="str">
        <f t="shared" si="1"/>
        <v/>
      </c>
      <c r="E3" s="119" t="s">
        <v>5</v>
      </c>
      <c r="F3" s="119" t="s">
        <v>2</v>
      </c>
      <c r="G3" s="119" t="s">
        <v>3</v>
      </c>
      <c r="H3" s="119" t="s">
        <v>214</v>
      </c>
      <c r="I3" s="119" t="s">
        <v>115</v>
      </c>
      <c r="J3" s="119" t="s">
        <v>210</v>
      </c>
      <c r="K3" s="119" t="s">
        <v>215</v>
      </c>
      <c r="L3" s="119" t="s">
        <v>0</v>
      </c>
      <c r="M3" s="119" t="s">
        <v>6</v>
      </c>
      <c r="N3" s="119"/>
      <c r="O3" s="119"/>
      <c r="P3" s="119"/>
      <c r="Q3" s="119"/>
    </row>
    <row r="4" spans="1:17" s="60" customFormat="1" x14ac:dyDescent="0.25">
      <c r="A4" s="48">
        <f t="shared" si="2"/>
        <v>1.1000000000000003</v>
      </c>
      <c r="B4" s="47">
        <v>1</v>
      </c>
      <c r="C4" s="49">
        <f t="shared" ref="C4" si="3">ABS(RIGHT(M4,2))</f>
        <v>3</v>
      </c>
      <c r="D4" s="49" t="str">
        <f t="shared" si="1"/>
        <v/>
      </c>
      <c r="E4" s="119" t="s">
        <v>7</v>
      </c>
      <c r="F4" s="119" t="s">
        <v>2</v>
      </c>
      <c r="G4" s="119" t="s">
        <v>3</v>
      </c>
      <c r="H4" s="119" t="s">
        <v>216</v>
      </c>
      <c r="I4" s="119" t="s">
        <v>8</v>
      </c>
      <c r="J4" s="119" t="s">
        <v>210</v>
      </c>
      <c r="K4" s="119" t="s">
        <v>217</v>
      </c>
      <c r="L4" s="119" t="s">
        <v>0</v>
      </c>
      <c r="M4" s="119" t="s">
        <v>9</v>
      </c>
      <c r="N4" s="119"/>
      <c r="O4" s="119"/>
      <c r="P4" s="119"/>
      <c r="Q4" s="119"/>
    </row>
    <row r="5" spans="1:17" s="118" customFormat="1" x14ac:dyDescent="0.25">
      <c r="A5" s="48">
        <f t="shared" ref="A5:A10" si="4">IF((K5-K4)*60*24&lt;0,0,(K5-K4)*60*24)</f>
        <v>11.166666666666668</v>
      </c>
      <c r="B5" s="47">
        <v>1</v>
      </c>
      <c r="C5" s="49">
        <f t="shared" ref="C5:C10" si="5">ABS(RIGHT(M5,2))</f>
        <v>4</v>
      </c>
      <c r="D5" s="49" t="str">
        <f t="shared" si="1"/>
        <v/>
      </c>
      <c r="E5" s="121" t="s">
        <v>116</v>
      </c>
      <c r="F5" s="121" t="s">
        <v>138</v>
      </c>
      <c r="G5" s="121" t="s">
        <v>139</v>
      </c>
      <c r="H5" s="121" t="s">
        <v>1157</v>
      </c>
      <c r="I5" s="121" t="s">
        <v>117</v>
      </c>
      <c r="J5" s="121" t="s">
        <v>210</v>
      </c>
      <c r="K5" s="121" t="s">
        <v>1158</v>
      </c>
      <c r="L5" s="121" t="s">
        <v>0</v>
      </c>
      <c r="M5" s="121" t="s">
        <v>11</v>
      </c>
      <c r="N5" s="121"/>
      <c r="O5" s="119"/>
      <c r="P5" s="119"/>
      <c r="Q5" s="119"/>
    </row>
    <row r="6" spans="1:17" s="118" customFormat="1" x14ac:dyDescent="0.25">
      <c r="A6" s="48">
        <f t="shared" si="4"/>
        <v>1.2833333333333323</v>
      </c>
      <c r="B6" s="47">
        <v>1</v>
      </c>
      <c r="C6" s="49">
        <f t="shared" si="5"/>
        <v>5</v>
      </c>
      <c r="D6" s="49" t="str">
        <f t="shared" si="1"/>
        <v/>
      </c>
      <c r="E6" s="121" t="s">
        <v>106</v>
      </c>
      <c r="F6" s="121" t="s">
        <v>138</v>
      </c>
      <c r="G6" s="121" t="s">
        <v>139</v>
      </c>
      <c r="H6" s="121" t="s">
        <v>1159</v>
      </c>
      <c r="I6" s="121" t="s">
        <v>10</v>
      </c>
      <c r="J6" s="121" t="s">
        <v>210</v>
      </c>
      <c r="K6" s="121" t="s">
        <v>1160</v>
      </c>
      <c r="L6" s="121" t="s">
        <v>0</v>
      </c>
      <c r="M6" s="121" t="s">
        <v>12</v>
      </c>
      <c r="N6" s="121"/>
      <c r="O6" s="119"/>
      <c r="P6" s="119"/>
      <c r="Q6" s="119"/>
    </row>
    <row r="7" spans="1:17" s="118" customFormat="1" x14ac:dyDescent="0.25">
      <c r="A7" s="48">
        <f t="shared" si="4"/>
        <v>1.2166666666666637</v>
      </c>
      <c r="B7" s="47">
        <v>1</v>
      </c>
      <c r="C7" s="49">
        <f t="shared" si="5"/>
        <v>6</v>
      </c>
      <c r="D7" s="49" t="str">
        <f t="shared" si="1"/>
        <v/>
      </c>
      <c r="E7" s="121" t="s">
        <v>107</v>
      </c>
      <c r="F7" s="121" t="s">
        <v>138</v>
      </c>
      <c r="G7" s="121" t="s">
        <v>139</v>
      </c>
      <c r="H7" s="121" t="s">
        <v>1161</v>
      </c>
      <c r="I7" s="121" t="s">
        <v>90</v>
      </c>
      <c r="J7" s="121" t="s">
        <v>210</v>
      </c>
      <c r="K7" s="121" t="s">
        <v>1162</v>
      </c>
      <c r="L7" s="121" t="s">
        <v>0</v>
      </c>
      <c r="M7" s="121" t="s">
        <v>15</v>
      </c>
      <c r="N7" s="121"/>
      <c r="O7" s="119"/>
      <c r="P7" s="119"/>
      <c r="Q7" s="119"/>
    </row>
    <row r="8" spans="1:17" s="118" customFormat="1" x14ac:dyDescent="0.25">
      <c r="A8" s="48">
        <f t="shared" si="4"/>
        <v>1.4666666666666703</v>
      </c>
      <c r="B8" s="47">
        <v>1</v>
      </c>
      <c r="C8" s="49">
        <f t="shared" si="5"/>
        <v>7</v>
      </c>
      <c r="D8" s="49" t="str">
        <f t="shared" si="1"/>
        <v/>
      </c>
      <c r="E8" s="121" t="s">
        <v>13</v>
      </c>
      <c r="F8" s="121" t="s">
        <v>138</v>
      </c>
      <c r="G8" s="121" t="s">
        <v>139</v>
      </c>
      <c r="H8" s="121" t="s">
        <v>1163</v>
      </c>
      <c r="I8" s="121" t="s">
        <v>14</v>
      </c>
      <c r="J8" s="121" t="s">
        <v>210</v>
      </c>
      <c r="K8" s="121" t="s">
        <v>1164</v>
      </c>
      <c r="L8" s="121" t="s">
        <v>0</v>
      </c>
      <c r="M8" s="121" t="s">
        <v>18</v>
      </c>
      <c r="N8" s="121"/>
      <c r="O8" s="119"/>
      <c r="P8" s="119"/>
      <c r="Q8" s="119"/>
    </row>
    <row r="9" spans="1:17" s="118" customFormat="1" x14ac:dyDescent="0.25">
      <c r="A9" s="48">
        <f t="shared" si="4"/>
        <v>0.93333333333333268</v>
      </c>
      <c r="B9" s="47">
        <v>1</v>
      </c>
      <c r="C9" s="49">
        <f t="shared" si="5"/>
        <v>8</v>
      </c>
      <c r="D9" s="49" t="str">
        <f t="shared" si="1"/>
        <v/>
      </c>
      <c r="E9" s="121" t="s">
        <v>16</v>
      </c>
      <c r="F9" s="121" t="s">
        <v>138</v>
      </c>
      <c r="G9" s="121" t="s">
        <v>139</v>
      </c>
      <c r="H9" s="121" t="s">
        <v>1165</v>
      </c>
      <c r="I9" s="121" t="s">
        <v>118</v>
      </c>
      <c r="J9" s="121" t="s">
        <v>210</v>
      </c>
      <c r="K9" s="121" t="s">
        <v>1166</v>
      </c>
      <c r="L9" s="121" t="s">
        <v>0</v>
      </c>
      <c r="M9" s="121" t="s">
        <v>19</v>
      </c>
      <c r="N9" s="121"/>
      <c r="O9" s="119"/>
      <c r="P9" s="119"/>
      <c r="Q9" s="119"/>
    </row>
    <row r="10" spans="1:17" s="118" customFormat="1" x14ac:dyDescent="0.25">
      <c r="A10" s="48">
        <f t="shared" si="4"/>
        <v>1.266666666666669</v>
      </c>
      <c r="B10" s="47">
        <v>1</v>
      </c>
      <c r="C10" s="49">
        <f t="shared" si="5"/>
        <v>9</v>
      </c>
      <c r="D10" s="49" t="str">
        <f t="shared" si="1"/>
        <v/>
      </c>
      <c r="E10" s="121" t="s">
        <v>16</v>
      </c>
      <c r="F10" s="121" t="s">
        <v>138</v>
      </c>
      <c r="G10" s="121" t="s">
        <v>139</v>
      </c>
      <c r="H10" s="121" t="s">
        <v>1167</v>
      </c>
      <c r="I10" s="121" t="s">
        <v>17</v>
      </c>
      <c r="J10" s="121" t="s">
        <v>210</v>
      </c>
      <c r="K10" s="121" t="s">
        <v>1168</v>
      </c>
      <c r="L10" s="121" t="s">
        <v>0</v>
      </c>
      <c r="M10" s="121" t="s">
        <v>21</v>
      </c>
      <c r="N10" s="121"/>
      <c r="O10" s="119"/>
      <c r="P10" s="119"/>
      <c r="Q10" s="119"/>
    </row>
    <row r="11" spans="1:17" s="118" customFormat="1" x14ac:dyDescent="0.25">
      <c r="A11" s="48">
        <f t="shared" ref="A11:A20" si="6">IF((K11-K10)*60*24&lt;0,0,(K11-K10)*60*24)</f>
        <v>1.1666666666666659</v>
      </c>
      <c r="B11" s="47">
        <v>1</v>
      </c>
      <c r="C11" s="49">
        <f t="shared" ref="C11:C20" si="7">ABS(RIGHT(M11,2))</f>
        <v>10</v>
      </c>
      <c r="D11" s="49" t="str">
        <f t="shared" ref="D11:D20" si="8">IF(OR(C12-C11=1,C12-C11=-20,C12=""),"","MISTAKE")</f>
        <v/>
      </c>
      <c r="E11" s="121" t="s">
        <v>108</v>
      </c>
      <c r="F11" s="121" t="s">
        <v>138</v>
      </c>
      <c r="G11" s="121" t="s">
        <v>139</v>
      </c>
      <c r="H11" s="121" t="s">
        <v>1169</v>
      </c>
      <c r="I11" s="121" t="s">
        <v>119</v>
      </c>
      <c r="J11" s="121" t="s">
        <v>210</v>
      </c>
      <c r="K11" s="121" t="s">
        <v>1170</v>
      </c>
      <c r="L11" s="121" t="s">
        <v>0</v>
      </c>
      <c r="M11" s="121" t="s">
        <v>23</v>
      </c>
      <c r="N11" s="121"/>
      <c r="O11" s="119"/>
      <c r="P11" s="119"/>
      <c r="Q11" s="119"/>
    </row>
    <row r="12" spans="1:17" s="118" customFormat="1" x14ac:dyDescent="0.25">
      <c r="A12" s="48">
        <f t="shared" si="6"/>
        <v>1.3333333333333328</v>
      </c>
      <c r="B12" s="47">
        <v>1</v>
      </c>
      <c r="C12" s="49">
        <f t="shared" si="7"/>
        <v>11</v>
      </c>
      <c r="D12" s="49" t="str">
        <f t="shared" si="8"/>
        <v/>
      </c>
      <c r="E12" s="121" t="s">
        <v>110</v>
      </c>
      <c r="F12" s="121" t="s">
        <v>138</v>
      </c>
      <c r="G12" s="121" t="s">
        <v>139</v>
      </c>
      <c r="H12" s="121" t="s">
        <v>1171</v>
      </c>
      <c r="I12" s="121" t="s">
        <v>20</v>
      </c>
      <c r="J12" s="121" t="s">
        <v>210</v>
      </c>
      <c r="K12" s="121" t="s">
        <v>1172</v>
      </c>
      <c r="L12" s="121" t="s">
        <v>0</v>
      </c>
      <c r="M12" s="121" t="s">
        <v>24</v>
      </c>
      <c r="N12" s="121"/>
      <c r="O12" s="119"/>
      <c r="P12" s="119"/>
      <c r="Q12" s="119"/>
    </row>
    <row r="13" spans="1:17" s="118" customFormat="1" x14ac:dyDescent="0.25">
      <c r="A13" s="48">
        <f t="shared" si="6"/>
        <v>1.2166666666666637</v>
      </c>
      <c r="B13" s="47">
        <v>1</v>
      </c>
      <c r="C13" s="49">
        <f t="shared" si="7"/>
        <v>12</v>
      </c>
      <c r="D13" s="49" t="str">
        <f t="shared" si="8"/>
        <v/>
      </c>
      <c r="E13" s="121" t="s">
        <v>120</v>
      </c>
      <c r="F13" s="121" t="s">
        <v>138</v>
      </c>
      <c r="G13" s="121" t="s">
        <v>139</v>
      </c>
      <c r="H13" s="121" t="s">
        <v>1173</v>
      </c>
      <c r="I13" s="121" t="s">
        <v>22</v>
      </c>
      <c r="J13" s="121" t="s">
        <v>210</v>
      </c>
      <c r="K13" s="121" t="s">
        <v>1174</v>
      </c>
      <c r="L13" s="121" t="s">
        <v>0</v>
      </c>
      <c r="M13" s="121" t="s">
        <v>25</v>
      </c>
      <c r="N13" s="121"/>
      <c r="O13" s="119"/>
      <c r="P13" s="119"/>
      <c r="Q13" s="119"/>
    </row>
    <row r="14" spans="1:17" s="54" customFormat="1" x14ac:dyDescent="0.25">
      <c r="A14" s="48">
        <f t="shared" si="6"/>
        <v>8.850000000000005</v>
      </c>
      <c r="B14" s="47">
        <v>1</v>
      </c>
      <c r="C14" s="49">
        <f t="shared" si="7"/>
        <v>13</v>
      </c>
      <c r="D14" s="49" t="str">
        <f t="shared" si="8"/>
        <v/>
      </c>
      <c r="E14" s="119" t="s">
        <v>111</v>
      </c>
      <c r="F14" s="119" t="s">
        <v>2</v>
      </c>
      <c r="G14" s="119" t="s">
        <v>3</v>
      </c>
      <c r="H14" s="119" t="s">
        <v>218</v>
      </c>
      <c r="I14" s="119" t="s">
        <v>121</v>
      </c>
      <c r="J14" s="119" t="s">
        <v>210</v>
      </c>
      <c r="K14" s="119" t="s">
        <v>219</v>
      </c>
      <c r="L14" s="119" t="s">
        <v>0</v>
      </c>
      <c r="M14" s="119" t="s">
        <v>27</v>
      </c>
      <c r="N14" s="119"/>
      <c r="O14" s="119"/>
      <c r="P14" s="119"/>
      <c r="Q14" s="119"/>
    </row>
    <row r="15" spans="1:17" s="54" customFormat="1" x14ac:dyDescent="0.25">
      <c r="A15" s="48">
        <f t="shared" si="6"/>
        <v>0.84999999999999298</v>
      </c>
      <c r="B15" s="47">
        <v>1</v>
      </c>
      <c r="C15" s="49">
        <f t="shared" si="7"/>
        <v>14</v>
      </c>
      <c r="D15" s="49" t="str">
        <f t="shared" si="8"/>
        <v/>
      </c>
      <c r="E15" s="119" t="s">
        <v>112</v>
      </c>
      <c r="F15" s="119" t="s">
        <v>2</v>
      </c>
      <c r="G15" s="119" t="s">
        <v>3</v>
      </c>
      <c r="H15" s="119" t="s">
        <v>220</v>
      </c>
      <c r="I15" s="119" t="s">
        <v>134</v>
      </c>
      <c r="J15" s="119" t="s">
        <v>210</v>
      </c>
      <c r="K15" s="119" t="s">
        <v>221</v>
      </c>
      <c r="L15" s="119" t="s">
        <v>0</v>
      </c>
      <c r="M15" s="119" t="s">
        <v>29</v>
      </c>
      <c r="N15" s="119"/>
      <c r="O15" s="119"/>
      <c r="P15" s="119"/>
      <c r="Q15" s="119"/>
    </row>
    <row r="16" spans="1:17" s="55" customFormat="1" x14ac:dyDescent="0.25">
      <c r="A16" s="48">
        <f t="shared" si="6"/>
        <v>0.85000000000000298</v>
      </c>
      <c r="B16" s="47">
        <v>1</v>
      </c>
      <c r="C16" s="49">
        <f t="shared" si="7"/>
        <v>15</v>
      </c>
      <c r="D16" s="49" t="str">
        <f t="shared" si="8"/>
        <v/>
      </c>
      <c r="E16" s="119" t="s">
        <v>122</v>
      </c>
      <c r="F16" s="119" t="s">
        <v>2</v>
      </c>
      <c r="G16" s="119" t="s">
        <v>3</v>
      </c>
      <c r="H16" s="119" t="s">
        <v>222</v>
      </c>
      <c r="I16" s="119" t="s">
        <v>26</v>
      </c>
      <c r="J16" s="119" t="s">
        <v>210</v>
      </c>
      <c r="K16" s="119" t="s">
        <v>223</v>
      </c>
      <c r="L16" s="119" t="s">
        <v>0</v>
      </c>
      <c r="M16" s="119" t="s">
        <v>30</v>
      </c>
      <c r="N16" s="119"/>
      <c r="O16" s="119"/>
      <c r="P16" s="119"/>
      <c r="Q16" s="119"/>
    </row>
    <row r="17" spans="1:17" s="54" customFormat="1" x14ac:dyDescent="0.25">
      <c r="A17" s="48">
        <f t="shared" si="6"/>
        <v>1.3833333333333331</v>
      </c>
      <c r="B17" s="47">
        <v>1</v>
      </c>
      <c r="C17" s="49">
        <f t="shared" si="7"/>
        <v>16</v>
      </c>
      <c r="D17" s="49" t="str">
        <f t="shared" si="8"/>
        <v/>
      </c>
      <c r="E17" s="119" t="s">
        <v>123</v>
      </c>
      <c r="F17" s="119" t="s">
        <v>2</v>
      </c>
      <c r="G17" s="119" t="s">
        <v>3</v>
      </c>
      <c r="H17" s="119" t="s">
        <v>224</v>
      </c>
      <c r="I17" s="119" t="s">
        <v>124</v>
      </c>
      <c r="J17" s="119" t="s">
        <v>210</v>
      </c>
      <c r="K17" s="119" t="s">
        <v>225</v>
      </c>
      <c r="L17" s="119" t="s">
        <v>0</v>
      </c>
      <c r="M17" s="119" t="s">
        <v>31</v>
      </c>
      <c r="N17" s="119"/>
      <c r="O17" s="119"/>
      <c r="P17" s="119"/>
      <c r="Q17" s="119"/>
    </row>
    <row r="18" spans="1:17" x14ac:dyDescent="0.25">
      <c r="A18" s="48">
        <f t="shared" si="6"/>
        <v>1.5666666666666735</v>
      </c>
      <c r="B18" s="47">
        <v>1</v>
      </c>
      <c r="C18" s="49">
        <f t="shared" si="7"/>
        <v>17</v>
      </c>
      <c r="D18" s="49" t="str">
        <f t="shared" si="8"/>
        <v/>
      </c>
      <c r="E18" s="119" t="s">
        <v>125</v>
      </c>
      <c r="F18" s="119" t="s">
        <v>2</v>
      </c>
      <c r="G18" s="119" t="s">
        <v>3</v>
      </c>
      <c r="H18" s="119" t="s">
        <v>226</v>
      </c>
      <c r="I18" s="119" t="s">
        <v>126</v>
      </c>
      <c r="J18" s="119" t="s">
        <v>210</v>
      </c>
      <c r="K18" s="119" t="s">
        <v>227</v>
      </c>
      <c r="L18" s="119" t="s">
        <v>0</v>
      </c>
      <c r="M18" s="119" t="s">
        <v>32</v>
      </c>
      <c r="N18" s="119"/>
      <c r="O18" s="119"/>
      <c r="P18" s="119"/>
      <c r="Q18" s="119"/>
    </row>
    <row r="19" spans="1:17" x14ac:dyDescent="0.25">
      <c r="A19" s="48">
        <f t="shared" si="6"/>
        <v>1.4166666666666599</v>
      </c>
      <c r="B19" s="47">
        <v>1</v>
      </c>
      <c r="C19" s="49">
        <f t="shared" si="7"/>
        <v>18</v>
      </c>
      <c r="D19" s="49" t="str">
        <f t="shared" si="8"/>
        <v/>
      </c>
      <c r="E19" s="119" t="s">
        <v>127</v>
      </c>
      <c r="F19" s="119" t="s">
        <v>2</v>
      </c>
      <c r="G19" s="119" t="s">
        <v>3</v>
      </c>
      <c r="H19" s="119" t="s">
        <v>228</v>
      </c>
      <c r="I19" s="119" t="s">
        <v>28</v>
      </c>
      <c r="J19" s="119" t="s">
        <v>210</v>
      </c>
      <c r="K19" s="119" t="s">
        <v>229</v>
      </c>
      <c r="L19" s="119" t="s">
        <v>0</v>
      </c>
      <c r="M19" s="119" t="s">
        <v>128</v>
      </c>
      <c r="N19" s="119"/>
      <c r="O19" s="119"/>
      <c r="P19" s="119"/>
      <c r="Q19" s="119"/>
    </row>
    <row r="20" spans="1:17" x14ac:dyDescent="0.25">
      <c r="A20" s="48">
        <f t="shared" si="6"/>
        <v>0.66666666666666763</v>
      </c>
      <c r="B20" s="47">
        <f t="shared" ref="B20:B29" si="9">IF(E20="Gate 1",0, IF(B19=0,(B18 +1),B19))</f>
        <v>1</v>
      </c>
      <c r="C20" s="49">
        <f t="shared" si="7"/>
        <v>19</v>
      </c>
      <c r="D20" s="49" t="str">
        <f t="shared" si="8"/>
        <v/>
      </c>
      <c r="E20" s="119" t="s">
        <v>113</v>
      </c>
      <c r="F20" s="119" t="s">
        <v>2</v>
      </c>
      <c r="G20" s="119" t="s">
        <v>3</v>
      </c>
      <c r="H20" s="119" t="s">
        <v>230</v>
      </c>
      <c r="I20" s="119" t="s">
        <v>132</v>
      </c>
      <c r="J20" s="119" t="s">
        <v>210</v>
      </c>
      <c r="K20" s="119" t="s">
        <v>231</v>
      </c>
      <c r="L20" s="119" t="s">
        <v>0</v>
      </c>
      <c r="M20" s="119" t="s">
        <v>129</v>
      </c>
      <c r="N20" s="119"/>
      <c r="O20" s="119"/>
      <c r="P20" s="119"/>
      <c r="Q20" s="119"/>
    </row>
    <row r="21" spans="1:17" x14ac:dyDescent="0.25">
      <c r="A21" s="48">
        <f t="shared" ref="A21:A23" si="10">IF((K21-K20)*60*24&lt;0,0,(K21-K20)*60*24)</f>
        <v>0.78333333333333421</v>
      </c>
      <c r="B21" s="47">
        <f t="shared" si="9"/>
        <v>1</v>
      </c>
      <c r="C21" s="49">
        <f t="shared" ref="C21:C23" si="11">ABS(RIGHT(M21,2))</f>
        <v>20</v>
      </c>
      <c r="D21" s="49" t="str">
        <f t="shared" ref="D21:D23" si="12">IF(OR(C22-C21=1,C22-C21=-20,C22=""),"","MISTAKE")</f>
        <v/>
      </c>
      <c r="E21" s="119" t="s">
        <v>136</v>
      </c>
      <c r="F21" s="119" t="s">
        <v>2</v>
      </c>
      <c r="G21" s="119" t="s">
        <v>3</v>
      </c>
      <c r="H21" s="119" t="s">
        <v>232</v>
      </c>
      <c r="I21" s="119" t="s">
        <v>137</v>
      </c>
      <c r="J21" s="119" t="s">
        <v>210</v>
      </c>
      <c r="K21" s="119" t="s">
        <v>233</v>
      </c>
      <c r="L21" s="119" t="s">
        <v>0</v>
      </c>
      <c r="M21" s="119" t="s">
        <v>130</v>
      </c>
      <c r="N21" s="119"/>
      <c r="O21" s="119"/>
      <c r="P21" s="119"/>
      <c r="Q21" s="119"/>
    </row>
    <row r="22" spans="1:17" x14ac:dyDescent="0.25">
      <c r="A22" s="48">
        <f t="shared" si="10"/>
        <v>0.58333333333333293</v>
      </c>
      <c r="B22" s="47">
        <f t="shared" si="9"/>
        <v>1</v>
      </c>
      <c r="C22" s="49">
        <f t="shared" si="11"/>
        <v>21</v>
      </c>
      <c r="D22" s="49" t="str">
        <f t="shared" si="12"/>
        <v/>
      </c>
      <c r="E22" s="119" t="s">
        <v>109</v>
      </c>
      <c r="F22" s="119" t="s">
        <v>2</v>
      </c>
      <c r="G22" s="119" t="s">
        <v>3</v>
      </c>
      <c r="H22" s="119" t="s">
        <v>234</v>
      </c>
      <c r="I22" s="119" t="s">
        <v>105</v>
      </c>
      <c r="J22" s="119" t="s">
        <v>210</v>
      </c>
      <c r="K22" s="119" t="s">
        <v>235</v>
      </c>
      <c r="L22" s="119" t="s">
        <v>0</v>
      </c>
      <c r="M22" s="119" t="s">
        <v>131</v>
      </c>
      <c r="N22" s="119"/>
      <c r="O22" s="119"/>
      <c r="P22" s="119"/>
      <c r="Q22" s="119"/>
    </row>
    <row r="23" spans="1:17" x14ac:dyDescent="0.25">
      <c r="A23" s="48">
        <f t="shared" si="10"/>
        <v>19.466666666666676</v>
      </c>
      <c r="B23" s="47">
        <f t="shared" si="9"/>
        <v>0</v>
      </c>
      <c r="C23" s="49">
        <f t="shared" si="11"/>
        <v>1</v>
      </c>
      <c r="D23" s="49" t="str">
        <f t="shared" si="12"/>
        <v/>
      </c>
      <c r="E23" s="119" t="s">
        <v>1</v>
      </c>
      <c r="F23" s="119" t="s">
        <v>2</v>
      </c>
      <c r="G23" s="119" t="s">
        <v>3</v>
      </c>
      <c r="H23" s="119" t="s">
        <v>236</v>
      </c>
      <c r="I23" s="119" t="s">
        <v>133</v>
      </c>
      <c r="J23" s="119" t="s">
        <v>210</v>
      </c>
      <c r="K23" s="119" t="s">
        <v>237</v>
      </c>
      <c r="L23" s="119" t="s">
        <v>0</v>
      </c>
      <c r="M23" s="119" t="s">
        <v>4</v>
      </c>
      <c r="N23" s="119"/>
      <c r="O23" s="119"/>
      <c r="P23" s="119"/>
      <c r="Q23" s="119"/>
    </row>
    <row r="24" spans="1:17" x14ac:dyDescent="0.25">
      <c r="A24" s="48">
        <f t="shared" si="2"/>
        <v>0.78333333333332922</v>
      </c>
      <c r="B24" s="47">
        <f t="shared" si="9"/>
        <v>2</v>
      </c>
      <c r="C24" s="49">
        <f t="shared" ref="C24:C25" si="13">ABS(RIGHT(M24,2))</f>
        <v>2</v>
      </c>
      <c r="D24" s="49" t="str">
        <f t="shared" si="1"/>
        <v/>
      </c>
      <c r="E24" s="119" t="s">
        <v>5</v>
      </c>
      <c r="F24" s="119" t="s">
        <v>2</v>
      </c>
      <c r="G24" s="119" t="s">
        <v>3</v>
      </c>
      <c r="H24" s="119" t="s">
        <v>238</v>
      </c>
      <c r="I24" s="119" t="s">
        <v>115</v>
      </c>
      <c r="J24" s="119" t="s">
        <v>210</v>
      </c>
      <c r="K24" s="119" t="s">
        <v>239</v>
      </c>
      <c r="L24" s="119" t="s">
        <v>0</v>
      </c>
      <c r="M24" s="119" t="s">
        <v>6</v>
      </c>
      <c r="N24" s="119"/>
      <c r="O24" s="119"/>
      <c r="P24" s="119"/>
      <c r="Q24" s="119"/>
    </row>
    <row r="25" spans="1:17" x14ac:dyDescent="0.25">
      <c r="A25" s="48">
        <f t="shared" ref="A25:A34" si="14">IF((K25-K24)*60*24&lt;0,0,(K25-K24)*60*24)</f>
        <v>0.85000000000000298</v>
      </c>
      <c r="B25" s="47">
        <f t="shared" si="9"/>
        <v>2</v>
      </c>
      <c r="C25" s="49">
        <f t="shared" si="13"/>
        <v>3</v>
      </c>
      <c r="D25" s="49" t="str">
        <f t="shared" ref="D25:D34" si="15">IF(OR(C26-C25=1,C26-C25=-20,C26=""),"","MISTAKE")</f>
        <v/>
      </c>
      <c r="E25" s="119" t="s">
        <v>7</v>
      </c>
      <c r="F25" s="119" t="s">
        <v>2</v>
      </c>
      <c r="G25" s="119" t="s">
        <v>3</v>
      </c>
      <c r="H25" s="119" t="s">
        <v>240</v>
      </c>
      <c r="I25" s="119" t="s">
        <v>8</v>
      </c>
      <c r="J25" s="119" t="s">
        <v>210</v>
      </c>
      <c r="K25" s="119" t="s">
        <v>241</v>
      </c>
      <c r="L25" s="119" t="s">
        <v>0</v>
      </c>
      <c r="M25" s="119" t="s">
        <v>9</v>
      </c>
      <c r="N25" s="119"/>
      <c r="O25" s="119"/>
      <c r="P25" s="119"/>
      <c r="Q25" s="119"/>
    </row>
    <row r="26" spans="1:17" x14ac:dyDescent="0.25">
      <c r="A26" s="48">
        <f t="shared" si="14"/>
        <v>11.449999999999992</v>
      </c>
      <c r="B26" s="47">
        <f t="shared" si="9"/>
        <v>2</v>
      </c>
      <c r="C26" s="49">
        <f t="shared" ref="C26:C34" si="16">ABS(RIGHT(M26,2))</f>
        <v>4</v>
      </c>
      <c r="D26" s="49" t="str">
        <f t="shared" si="15"/>
        <v/>
      </c>
      <c r="E26" s="119" t="s">
        <v>116</v>
      </c>
      <c r="F26" s="119" t="s">
        <v>2</v>
      </c>
      <c r="G26" s="119" t="s">
        <v>3</v>
      </c>
      <c r="H26" s="119" t="s">
        <v>242</v>
      </c>
      <c r="I26" s="119" t="s">
        <v>117</v>
      </c>
      <c r="J26" s="119" t="s">
        <v>210</v>
      </c>
      <c r="K26" s="119" t="s">
        <v>243</v>
      </c>
      <c r="L26" s="119" t="s">
        <v>0</v>
      </c>
      <c r="M26" s="119" t="s">
        <v>11</v>
      </c>
      <c r="N26" s="119"/>
      <c r="O26" s="119"/>
      <c r="P26" s="119"/>
      <c r="Q26" s="119"/>
    </row>
    <row r="27" spans="1:17" x14ac:dyDescent="0.25">
      <c r="A27" s="48">
        <f t="shared" si="14"/>
        <v>1.3000000000000034</v>
      </c>
      <c r="B27" s="47">
        <f t="shared" si="9"/>
        <v>2</v>
      </c>
      <c r="C27" s="49">
        <f t="shared" si="16"/>
        <v>5</v>
      </c>
      <c r="D27" s="49" t="str">
        <f t="shared" si="15"/>
        <v/>
      </c>
      <c r="E27" s="119" t="s">
        <v>106</v>
      </c>
      <c r="F27" s="119" t="s">
        <v>2</v>
      </c>
      <c r="G27" s="119" t="s">
        <v>3</v>
      </c>
      <c r="H27" s="119" t="s">
        <v>244</v>
      </c>
      <c r="I27" s="119" t="s">
        <v>10</v>
      </c>
      <c r="J27" s="119" t="s">
        <v>210</v>
      </c>
      <c r="K27" s="119" t="s">
        <v>245</v>
      </c>
      <c r="L27" s="119" t="s">
        <v>0</v>
      </c>
      <c r="M27" s="119" t="s">
        <v>12</v>
      </c>
      <c r="N27" s="119"/>
      <c r="O27" s="119"/>
      <c r="P27" s="119"/>
      <c r="Q27" s="119"/>
    </row>
    <row r="28" spans="1:17" x14ac:dyDescent="0.25">
      <c r="A28" s="48">
        <f t="shared" si="14"/>
        <v>1.2166666666666737</v>
      </c>
      <c r="B28" s="47">
        <f t="shared" si="9"/>
        <v>2</v>
      </c>
      <c r="C28" s="49">
        <f t="shared" si="16"/>
        <v>6</v>
      </c>
      <c r="D28" s="49" t="str">
        <f t="shared" si="15"/>
        <v/>
      </c>
      <c r="E28" s="119" t="s">
        <v>107</v>
      </c>
      <c r="F28" s="119" t="s">
        <v>2</v>
      </c>
      <c r="G28" s="119" t="s">
        <v>3</v>
      </c>
      <c r="H28" s="119" t="s">
        <v>246</v>
      </c>
      <c r="I28" s="119" t="s">
        <v>90</v>
      </c>
      <c r="J28" s="119" t="s">
        <v>210</v>
      </c>
      <c r="K28" s="119" t="s">
        <v>247</v>
      </c>
      <c r="L28" s="119" t="s">
        <v>0</v>
      </c>
      <c r="M28" s="119" t="s">
        <v>15</v>
      </c>
      <c r="N28" s="119"/>
      <c r="O28" s="119"/>
      <c r="P28" s="119"/>
      <c r="Q28" s="119"/>
    </row>
    <row r="29" spans="1:17" x14ac:dyDescent="0.25">
      <c r="A29" s="48">
        <f t="shared" si="14"/>
        <v>1.5166666666666606</v>
      </c>
      <c r="B29" s="47">
        <f t="shared" si="9"/>
        <v>2</v>
      </c>
      <c r="C29" s="49">
        <f t="shared" si="16"/>
        <v>7</v>
      </c>
      <c r="D29" s="49" t="str">
        <f t="shared" si="15"/>
        <v/>
      </c>
      <c r="E29" s="119" t="s">
        <v>13</v>
      </c>
      <c r="F29" s="119" t="s">
        <v>2</v>
      </c>
      <c r="G29" s="119" t="s">
        <v>3</v>
      </c>
      <c r="H29" s="119" t="s">
        <v>248</v>
      </c>
      <c r="I29" s="119" t="s">
        <v>14</v>
      </c>
      <c r="J29" s="119" t="s">
        <v>210</v>
      </c>
      <c r="K29" s="119" t="s">
        <v>249</v>
      </c>
      <c r="L29" s="119" t="s">
        <v>0</v>
      </c>
      <c r="M29" s="119" t="s">
        <v>18</v>
      </c>
      <c r="N29" s="119"/>
      <c r="O29" s="119"/>
      <c r="P29" s="119"/>
      <c r="Q29" s="119"/>
    </row>
    <row r="30" spans="1:17" x14ac:dyDescent="0.25">
      <c r="A30" s="48">
        <f t="shared" si="14"/>
        <v>0.89999999999999081</v>
      </c>
      <c r="B30" s="47">
        <f t="shared" ref="B30:B34" si="17">IF(E30="Gate 1",0, IF(B29=0,(B28 +1),B29))</f>
        <v>2</v>
      </c>
      <c r="C30" s="49">
        <f t="shared" si="16"/>
        <v>8</v>
      </c>
      <c r="D30" s="49" t="str">
        <f t="shared" si="15"/>
        <v/>
      </c>
      <c r="E30" s="119" t="s">
        <v>16</v>
      </c>
      <c r="F30" s="119" t="s">
        <v>2</v>
      </c>
      <c r="G30" s="119" t="s">
        <v>3</v>
      </c>
      <c r="H30" s="119" t="s">
        <v>250</v>
      </c>
      <c r="I30" s="119" t="s">
        <v>118</v>
      </c>
      <c r="J30" s="119" t="s">
        <v>210</v>
      </c>
      <c r="K30" s="119" t="s">
        <v>251</v>
      </c>
      <c r="L30" s="119" t="s">
        <v>0</v>
      </c>
      <c r="M30" s="119" t="s">
        <v>19</v>
      </c>
      <c r="N30" s="119"/>
      <c r="O30" s="119"/>
      <c r="P30" s="119"/>
      <c r="Q30" s="119"/>
    </row>
    <row r="31" spans="1:17" x14ac:dyDescent="0.25">
      <c r="A31" s="48">
        <f t="shared" si="14"/>
        <v>1.2833333333333374</v>
      </c>
      <c r="B31" s="47">
        <f t="shared" si="17"/>
        <v>2</v>
      </c>
      <c r="C31" s="49">
        <f t="shared" si="16"/>
        <v>9</v>
      </c>
      <c r="D31" s="49" t="str">
        <f t="shared" si="15"/>
        <v/>
      </c>
      <c r="E31" s="119" t="s">
        <v>16</v>
      </c>
      <c r="F31" s="119" t="s">
        <v>2</v>
      </c>
      <c r="G31" s="119" t="s">
        <v>3</v>
      </c>
      <c r="H31" s="119" t="s">
        <v>252</v>
      </c>
      <c r="I31" s="119" t="s">
        <v>17</v>
      </c>
      <c r="J31" s="119" t="s">
        <v>210</v>
      </c>
      <c r="K31" s="119" t="s">
        <v>253</v>
      </c>
      <c r="L31" s="119" t="s">
        <v>0</v>
      </c>
      <c r="M31" s="119" t="s">
        <v>21</v>
      </c>
      <c r="N31" s="119"/>
      <c r="O31" s="119"/>
      <c r="P31" s="119"/>
      <c r="Q31" s="119"/>
    </row>
    <row r="32" spans="1:17" x14ac:dyDescent="0.25">
      <c r="A32" s="48">
        <f t="shared" si="14"/>
        <v>1.1833333333333418</v>
      </c>
      <c r="B32" s="47">
        <f t="shared" si="17"/>
        <v>2</v>
      </c>
      <c r="C32" s="49">
        <f t="shared" si="16"/>
        <v>10</v>
      </c>
      <c r="D32" s="49" t="str">
        <f t="shared" si="15"/>
        <v/>
      </c>
      <c r="E32" s="119" t="s">
        <v>108</v>
      </c>
      <c r="F32" s="119" t="s">
        <v>2</v>
      </c>
      <c r="G32" s="119" t="s">
        <v>3</v>
      </c>
      <c r="H32" s="119" t="s">
        <v>254</v>
      </c>
      <c r="I32" s="119" t="s">
        <v>119</v>
      </c>
      <c r="J32" s="119" t="s">
        <v>210</v>
      </c>
      <c r="K32" s="119" t="s">
        <v>255</v>
      </c>
      <c r="L32" s="119" t="s">
        <v>0</v>
      </c>
      <c r="M32" s="119" t="s">
        <v>23</v>
      </c>
      <c r="N32" s="119"/>
      <c r="O32" s="119"/>
      <c r="P32" s="119"/>
      <c r="Q32" s="119"/>
    </row>
    <row r="33" spans="1:17" x14ac:dyDescent="0.25">
      <c r="A33" s="48">
        <f t="shared" si="14"/>
        <v>1.4666666666666628</v>
      </c>
      <c r="B33" s="47">
        <f t="shared" si="17"/>
        <v>2</v>
      </c>
      <c r="C33" s="49">
        <f t="shared" si="16"/>
        <v>11</v>
      </c>
      <c r="D33" s="49" t="str">
        <f t="shared" si="15"/>
        <v/>
      </c>
      <c r="E33" s="119" t="s">
        <v>110</v>
      </c>
      <c r="F33" s="119" t="s">
        <v>2</v>
      </c>
      <c r="G33" s="119" t="s">
        <v>3</v>
      </c>
      <c r="H33" s="119" t="s">
        <v>256</v>
      </c>
      <c r="I33" s="119" t="s">
        <v>20</v>
      </c>
      <c r="J33" s="119" t="s">
        <v>210</v>
      </c>
      <c r="K33" s="119" t="s">
        <v>257</v>
      </c>
      <c r="L33" s="119" t="s">
        <v>0</v>
      </c>
      <c r="M33" s="119" t="s">
        <v>24</v>
      </c>
      <c r="N33" s="119"/>
      <c r="O33" s="119"/>
      <c r="P33" s="119"/>
      <c r="Q33" s="119"/>
    </row>
    <row r="34" spans="1:17" x14ac:dyDescent="0.25">
      <c r="A34" s="48">
        <f t="shared" si="14"/>
        <v>1.1666666666666559</v>
      </c>
      <c r="B34" s="47">
        <f t="shared" si="17"/>
        <v>2</v>
      </c>
      <c r="C34" s="49">
        <f t="shared" si="16"/>
        <v>12</v>
      </c>
      <c r="D34" s="49" t="str">
        <f t="shared" si="15"/>
        <v/>
      </c>
      <c r="E34" s="119" t="s">
        <v>120</v>
      </c>
      <c r="F34" s="119" t="s">
        <v>2</v>
      </c>
      <c r="G34" s="119" t="s">
        <v>3</v>
      </c>
      <c r="H34" s="119" t="s">
        <v>258</v>
      </c>
      <c r="I34" s="119" t="s">
        <v>22</v>
      </c>
      <c r="J34" s="119" t="s">
        <v>210</v>
      </c>
      <c r="K34" s="119" t="s">
        <v>259</v>
      </c>
      <c r="L34" s="119" t="s">
        <v>0</v>
      </c>
      <c r="M34" s="119" t="s">
        <v>25</v>
      </c>
      <c r="N34" s="119"/>
      <c r="O34" s="119"/>
      <c r="P34" s="119"/>
      <c r="Q34" s="119"/>
    </row>
    <row r="35" spans="1:17" x14ac:dyDescent="0.25">
      <c r="A35" s="48">
        <f t="shared" ref="A35:A36" si="18">IF((K35-K34)*60*24&lt;0,0,(K35-K34)*60*24)</f>
        <v>8.8833333333333471</v>
      </c>
      <c r="B35" s="47">
        <f t="shared" ref="B35:B36" si="19">IF(E35="Gate 1",0, IF(B34=0,(B33 +1),B34))</f>
        <v>2</v>
      </c>
      <c r="C35" s="49">
        <f t="shared" ref="C35:C36" si="20">ABS(RIGHT(M35,2))</f>
        <v>13</v>
      </c>
      <c r="D35" s="49" t="str">
        <f t="shared" ref="D35:D36" si="21">IF(OR(C36-C35=1,C36-C35=-20,C36=""),"","MISTAKE")</f>
        <v/>
      </c>
      <c r="E35" s="119" t="s">
        <v>111</v>
      </c>
      <c r="F35" s="119" t="s">
        <v>2</v>
      </c>
      <c r="G35" s="119" t="s">
        <v>3</v>
      </c>
      <c r="H35" s="119" t="s">
        <v>260</v>
      </c>
      <c r="I35" s="119" t="s">
        <v>121</v>
      </c>
      <c r="J35" s="119" t="s">
        <v>210</v>
      </c>
      <c r="K35" s="119" t="s">
        <v>261</v>
      </c>
      <c r="L35" s="119" t="s">
        <v>0</v>
      </c>
      <c r="M35" s="119" t="s">
        <v>27</v>
      </c>
      <c r="N35" s="119"/>
      <c r="O35" s="119"/>
      <c r="P35" s="119"/>
      <c r="Q35" s="119"/>
    </row>
    <row r="36" spans="1:17" x14ac:dyDescent="0.25">
      <c r="A36" s="48">
        <f t="shared" si="18"/>
        <v>0.9000000000000008</v>
      </c>
      <c r="B36" s="47">
        <f t="shared" si="19"/>
        <v>2</v>
      </c>
      <c r="C36" s="49">
        <f t="shared" si="20"/>
        <v>14</v>
      </c>
      <c r="D36" s="49" t="str">
        <f t="shared" si="21"/>
        <v/>
      </c>
      <c r="E36" s="119" t="s">
        <v>112</v>
      </c>
      <c r="F36" s="119" t="s">
        <v>2</v>
      </c>
      <c r="G36" s="119" t="s">
        <v>3</v>
      </c>
      <c r="H36" s="119" t="s">
        <v>262</v>
      </c>
      <c r="I36" s="119" t="s">
        <v>134</v>
      </c>
      <c r="J36" s="119" t="s">
        <v>210</v>
      </c>
      <c r="K36" s="119" t="s">
        <v>263</v>
      </c>
      <c r="L36" s="119" t="s">
        <v>0</v>
      </c>
      <c r="M36" s="119" t="s">
        <v>29</v>
      </c>
      <c r="N36" s="119"/>
      <c r="O36" s="119"/>
      <c r="P36" s="119"/>
      <c r="Q36" s="119"/>
    </row>
    <row r="37" spans="1:17" x14ac:dyDescent="0.25">
      <c r="A37" s="48">
        <f t="shared" ref="A37:A38" si="22">IF((K37-K36)*60*24&lt;0,0,(K37-K36)*60*24)</f>
        <v>0.86666666666666892</v>
      </c>
      <c r="B37" s="47">
        <f t="shared" ref="B37:B38" si="23">IF(E37="Gate 1",0, IF(B36=0,(B35 +1),B36))</f>
        <v>2</v>
      </c>
      <c r="C37" s="49">
        <f t="shared" ref="C37:C38" si="24">ABS(RIGHT(M37,2))</f>
        <v>15</v>
      </c>
      <c r="D37" s="49" t="str">
        <f t="shared" ref="D37:D38" si="25">IF(OR(C38-C37=1,C38-C37=-20,C38=""),"","MISTAKE")</f>
        <v/>
      </c>
      <c r="E37" s="119" t="s">
        <v>122</v>
      </c>
      <c r="F37" s="119" t="s">
        <v>2</v>
      </c>
      <c r="G37" s="119" t="s">
        <v>3</v>
      </c>
      <c r="H37" s="119" t="s">
        <v>264</v>
      </c>
      <c r="I37" s="119" t="s">
        <v>26</v>
      </c>
      <c r="J37" s="119" t="s">
        <v>210</v>
      </c>
      <c r="K37" s="119" t="s">
        <v>265</v>
      </c>
      <c r="L37" s="119" t="s">
        <v>0</v>
      </c>
      <c r="M37" s="119" t="s">
        <v>30</v>
      </c>
      <c r="N37" s="119"/>
      <c r="O37" s="119"/>
      <c r="P37" s="119"/>
      <c r="Q37" s="119"/>
    </row>
    <row r="38" spans="1:17" x14ac:dyDescent="0.25">
      <c r="A38" s="48">
        <f t="shared" si="22"/>
        <v>1.416666666666655</v>
      </c>
      <c r="B38" s="47">
        <f t="shared" si="23"/>
        <v>2</v>
      </c>
      <c r="C38" s="49">
        <f t="shared" si="24"/>
        <v>16</v>
      </c>
      <c r="D38" s="49" t="str">
        <f t="shared" si="25"/>
        <v/>
      </c>
      <c r="E38" s="119" t="s">
        <v>123</v>
      </c>
      <c r="F38" s="119" t="s">
        <v>2</v>
      </c>
      <c r="G38" s="119" t="s">
        <v>3</v>
      </c>
      <c r="H38" s="119" t="s">
        <v>266</v>
      </c>
      <c r="I38" s="119" t="s">
        <v>124</v>
      </c>
      <c r="J38" s="119" t="s">
        <v>210</v>
      </c>
      <c r="K38" s="119" t="s">
        <v>267</v>
      </c>
      <c r="L38" s="119" t="s">
        <v>0</v>
      </c>
      <c r="M38" s="119" t="s">
        <v>31</v>
      </c>
      <c r="N38" s="119"/>
      <c r="O38" s="119"/>
      <c r="P38" s="119"/>
      <c r="Q38" s="119"/>
    </row>
    <row r="39" spans="1:17" x14ac:dyDescent="0.25">
      <c r="A39" s="48">
        <f t="shared" ref="A39:A41" si="26">IF((K39-K38)*60*24&lt;0,0,(K39-K38)*60*24)</f>
        <v>1.4666666666666828</v>
      </c>
      <c r="B39" s="47">
        <f t="shared" ref="B39:B41" si="27">IF(E39="Gate 1",0, IF(B38=0,(B37 +1),B38))</f>
        <v>2</v>
      </c>
      <c r="C39" s="49">
        <f t="shared" ref="C39:C41" si="28">ABS(RIGHT(M39,2))</f>
        <v>17</v>
      </c>
      <c r="D39" s="49" t="str">
        <f t="shared" ref="D39:D41" si="29">IF(OR(C40-C39=1,C40-C39=-20,C40=""),"","MISTAKE")</f>
        <v/>
      </c>
      <c r="E39" s="119" t="s">
        <v>125</v>
      </c>
      <c r="F39" s="119" t="s">
        <v>2</v>
      </c>
      <c r="G39" s="119" t="s">
        <v>3</v>
      </c>
      <c r="H39" s="119" t="s">
        <v>268</v>
      </c>
      <c r="I39" s="119" t="s">
        <v>126</v>
      </c>
      <c r="J39" s="119" t="s">
        <v>210</v>
      </c>
      <c r="K39" s="119" t="s">
        <v>269</v>
      </c>
      <c r="L39" s="119" t="s">
        <v>0</v>
      </c>
      <c r="M39" s="119" t="s">
        <v>32</v>
      </c>
      <c r="N39" s="119"/>
      <c r="O39" s="119"/>
      <c r="P39" s="119"/>
      <c r="Q39" s="119"/>
    </row>
    <row r="40" spans="1:17" x14ac:dyDescent="0.25">
      <c r="A40" s="48">
        <f t="shared" si="26"/>
        <v>1.399999999999979</v>
      </c>
      <c r="B40" s="47">
        <f t="shared" si="27"/>
        <v>2</v>
      </c>
      <c r="C40" s="49">
        <f t="shared" si="28"/>
        <v>18</v>
      </c>
      <c r="D40" s="49" t="str">
        <f t="shared" si="29"/>
        <v/>
      </c>
      <c r="E40" s="119" t="s">
        <v>127</v>
      </c>
      <c r="F40" s="119" t="s">
        <v>2</v>
      </c>
      <c r="G40" s="119" t="s">
        <v>3</v>
      </c>
      <c r="H40" s="119" t="s">
        <v>270</v>
      </c>
      <c r="I40" s="119" t="s">
        <v>28</v>
      </c>
      <c r="J40" s="119" t="s">
        <v>210</v>
      </c>
      <c r="K40" s="119" t="s">
        <v>271</v>
      </c>
      <c r="L40" s="119" t="s">
        <v>0</v>
      </c>
      <c r="M40" s="119" t="s">
        <v>128</v>
      </c>
      <c r="N40" s="119"/>
      <c r="O40" s="119"/>
      <c r="P40" s="119"/>
      <c r="Q40" s="119"/>
    </row>
    <row r="41" spans="1:17" x14ac:dyDescent="0.25">
      <c r="A41" s="48">
        <f t="shared" si="26"/>
        <v>0.85000000000001297</v>
      </c>
      <c r="B41" s="47">
        <f t="shared" si="27"/>
        <v>2</v>
      </c>
      <c r="C41" s="49">
        <f t="shared" si="28"/>
        <v>19</v>
      </c>
      <c r="D41" s="49" t="str">
        <f t="shared" si="29"/>
        <v/>
      </c>
      <c r="E41" s="119" t="s">
        <v>113</v>
      </c>
      <c r="F41" s="119" t="s">
        <v>2</v>
      </c>
      <c r="G41" s="119" t="s">
        <v>3</v>
      </c>
      <c r="H41" s="119" t="s">
        <v>272</v>
      </c>
      <c r="I41" s="119" t="s">
        <v>132</v>
      </c>
      <c r="J41" s="119" t="s">
        <v>210</v>
      </c>
      <c r="K41" s="119" t="s">
        <v>273</v>
      </c>
      <c r="L41" s="119" t="s">
        <v>0</v>
      </c>
      <c r="M41" s="119" t="s">
        <v>129</v>
      </c>
      <c r="N41" s="119"/>
      <c r="O41" s="119"/>
      <c r="P41" s="119"/>
      <c r="Q41" s="119"/>
    </row>
    <row r="42" spans="1:17" x14ac:dyDescent="0.25">
      <c r="A42" s="48">
        <f t="shared" ref="A42:A47" si="30">IF((K42-K41)*60*24&lt;0,0,(K42-K41)*60*24)</f>
        <v>0.83333333333333703</v>
      </c>
      <c r="B42" s="47">
        <f t="shared" ref="B42:B47" si="31">IF(E42="Gate 1",0, IF(B41=0,(B40 +1),B41))</f>
        <v>2</v>
      </c>
      <c r="C42" s="49">
        <f t="shared" ref="C42:C47" si="32">ABS(RIGHT(M42,2))</f>
        <v>20</v>
      </c>
      <c r="D42" s="49" t="str">
        <f t="shared" ref="D42:D47" si="33">IF(OR(C43-C42=1,C43-C42=-20,C43=""),"","MISTAKE")</f>
        <v/>
      </c>
      <c r="E42" s="119" t="s">
        <v>136</v>
      </c>
      <c r="F42" s="119" t="s">
        <v>2</v>
      </c>
      <c r="G42" s="119" t="s">
        <v>3</v>
      </c>
      <c r="H42" s="119" t="s">
        <v>274</v>
      </c>
      <c r="I42" s="119" t="s">
        <v>137</v>
      </c>
      <c r="J42" s="119" t="s">
        <v>210</v>
      </c>
      <c r="K42" s="119" t="s">
        <v>275</v>
      </c>
      <c r="L42" s="119" t="s">
        <v>0</v>
      </c>
      <c r="M42" s="119" t="s">
        <v>130</v>
      </c>
      <c r="N42" s="119"/>
      <c r="O42" s="119"/>
      <c r="P42" s="119"/>
      <c r="Q42" s="119"/>
    </row>
    <row r="43" spans="1:17" x14ac:dyDescent="0.25">
      <c r="A43" s="48">
        <f t="shared" si="30"/>
        <v>0.59999999999999387</v>
      </c>
      <c r="B43" s="47">
        <f t="shared" si="31"/>
        <v>2</v>
      </c>
      <c r="C43" s="49">
        <f t="shared" si="32"/>
        <v>21</v>
      </c>
      <c r="D43" s="49" t="str">
        <f t="shared" si="33"/>
        <v/>
      </c>
      <c r="E43" s="119" t="s">
        <v>109</v>
      </c>
      <c r="F43" s="119" t="s">
        <v>2</v>
      </c>
      <c r="G43" s="119" t="s">
        <v>3</v>
      </c>
      <c r="H43" s="119" t="s">
        <v>276</v>
      </c>
      <c r="I43" s="119" t="s">
        <v>105</v>
      </c>
      <c r="J43" s="119" t="s">
        <v>210</v>
      </c>
      <c r="K43" s="119" t="s">
        <v>277</v>
      </c>
      <c r="L43" s="119" t="s">
        <v>0</v>
      </c>
      <c r="M43" s="119" t="s">
        <v>131</v>
      </c>
      <c r="N43" s="119"/>
      <c r="O43" s="119"/>
      <c r="P43" s="119"/>
      <c r="Q43" s="119"/>
    </row>
    <row r="44" spans="1:17" x14ac:dyDescent="0.25">
      <c r="A44" s="48">
        <f t="shared" si="30"/>
        <v>19.933333333333326</v>
      </c>
      <c r="B44" s="47">
        <f t="shared" si="31"/>
        <v>0</v>
      </c>
      <c r="C44" s="49">
        <f t="shared" si="32"/>
        <v>1</v>
      </c>
      <c r="D44" s="49" t="str">
        <f t="shared" si="33"/>
        <v/>
      </c>
      <c r="E44" s="119" t="s">
        <v>1</v>
      </c>
      <c r="F44" s="119" t="s">
        <v>2</v>
      </c>
      <c r="G44" s="119" t="s">
        <v>3</v>
      </c>
      <c r="H44" s="119" t="s">
        <v>278</v>
      </c>
      <c r="I44" s="119" t="s">
        <v>133</v>
      </c>
      <c r="J44" s="119" t="s">
        <v>210</v>
      </c>
      <c r="K44" s="119" t="s">
        <v>279</v>
      </c>
      <c r="L44" s="119" t="s">
        <v>0</v>
      </c>
      <c r="M44" s="119" t="s">
        <v>4</v>
      </c>
      <c r="N44" s="119"/>
      <c r="O44" s="119"/>
      <c r="P44" s="119"/>
      <c r="Q44" s="119"/>
    </row>
    <row r="45" spans="1:17" x14ac:dyDescent="0.25">
      <c r="A45" s="48">
        <f t="shared" si="30"/>
        <v>0.81666666666668108</v>
      </c>
      <c r="B45" s="47">
        <f t="shared" si="31"/>
        <v>3</v>
      </c>
      <c r="C45" s="49">
        <f t="shared" si="32"/>
        <v>2</v>
      </c>
      <c r="D45" s="49" t="str">
        <f t="shared" si="33"/>
        <v/>
      </c>
      <c r="E45" s="119" t="s">
        <v>5</v>
      </c>
      <c r="F45" s="119" t="s">
        <v>2</v>
      </c>
      <c r="G45" s="119" t="s">
        <v>3</v>
      </c>
      <c r="H45" s="119" t="s">
        <v>280</v>
      </c>
      <c r="I45" s="119" t="s">
        <v>115</v>
      </c>
      <c r="J45" s="119" t="s">
        <v>210</v>
      </c>
      <c r="K45" s="119" t="s">
        <v>281</v>
      </c>
      <c r="L45" s="119" t="s">
        <v>0</v>
      </c>
      <c r="M45" s="119" t="s">
        <v>6</v>
      </c>
      <c r="N45" s="119"/>
      <c r="O45" s="119"/>
      <c r="P45" s="119"/>
      <c r="Q45" s="119"/>
    </row>
    <row r="46" spans="1:17" x14ac:dyDescent="0.25">
      <c r="A46" s="48">
        <f t="shared" si="30"/>
        <v>11.483333333333324</v>
      </c>
      <c r="B46" s="47">
        <f t="shared" si="31"/>
        <v>3</v>
      </c>
      <c r="C46" s="49">
        <f t="shared" si="32"/>
        <v>3</v>
      </c>
      <c r="D46" s="49" t="str">
        <f t="shared" si="33"/>
        <v/>
      </c>
      <c r="E46" s="119" t="s">
        <v>7</v>
      </c>
      <c r="F46" s="119" t="s">
        <v>2</v>
      </c>
      <c r="G46" s="119" t="s">
        <v>3</v>
      </c>
      <c r="H46" s="119" t="s">
        <v>282</v>
      </c>
      <c r="I46" s="119" t="s">
        <v>8</v>
      </c>
      <c r="J46" s="119" t="s">
        <v>210</v>
      </c>
      <c r="K46" s="119" t="s">
        <v>283</v>
      </c>
      <c r="L46" s="119" t="s">
        <v>0</v>
      </c>
      <c r="M46" s="119" t="s">
        <v>9</v>
      </c>
      <c r="N46" s="119"/>
      <c r="O46" s="119"/>
      <c r="P46" s="119"/>
      <c r="Q46" s="119"/>
    </row>
    <row r="47" spans="1:17" x14ac:dyDescent="0.25">
      <c r="A47" s="48">
        <f t="shared" si="30"/>
        <v>0.91666666666667673</v>
      </c>
      <c r="B47" s="47">
        <f t="shared" si="31"/>
        <v>3</v>
      </c>
      <c r="C47" s="49">
        <f t="shared" si="32"/>
        <v>4</v>
      </c>
      <c r="D47" s="49" t="str">
        <f t="shared" si="33"/>
        <v/>
      </c>
      <c r="E47" s="119" t="s">
        <v>116</v>
      </c>
      <c r="F47" s="119" t="s">
        <v>2</v>
      </c>
      <c r="G47" s="119" t="s">
        <v>3</v>
      </c>
      <c r="H47" s="119" t="s">
        <v>284</v>
      </c>
      <c r="I47" s="119" t="s">
        <v>117</v>
      </c>
      <c r="J47" s="119" t="s">
        <v>210</v>
      </c>
      <c r="K47" s="119" t="s">
        <v>285</v>
      </c>
      <c r="L47" s="119" t="s">
        <v>0</v>
      </c>
      <c r="M47" s="119" t="s">
        <v>11</v>
      </c>
      <c r="N47" s="119"/>
      <c r="O47" s="119"/>
      <c r="P47" s="119"/>
      <c r="Q47" s="119"/>
    </row>
    <row r="48" spans="1:17" x14ac:dyDescent="0.25">
      <c r="A48" s="48">
        <f t="shared" ref="A48:A53" si="34">IF((K48-K47)*60*24&lt;0,0,(K48-K47)*60*24)</f>
        <v>1.3333333333333353</v>
      </c>
      <c r="B48" s="47">
        <f t="shared" ref="B48:B53" si="35">IF(E48="Gate 1",0, IF(B47=0,(B46 +1),B47))</f>
        <v>3</v>
      </c>
      <c r="C48" s="49">
        <f t="shared" ref="C48:C53" si="36">ABS(RIGHT(M48,2))</f>
        <v>5</v>
      </c>
      <c r="D48" s="49" t="str">
        <f t="shared" ref="D48:D53" si="37">IF(OR(C49-C48=1,C49-C48=-20,C49=""),"","MISTAKE")</f>
        <v/>
      </c>
      <c r="E48" s="119" t="s">
        <v>106</v>
      </c>
      <c r="F48" s="119" t="s">
        <v>2</v>
      </c>
      <c r="G48" s="119" t="s">
        <v>3</v>
      </c>
      <c r="H48" s="119" t="s">
        <v>286</v>
      </c>
      <c r="I48" s="119" t="s">
        <v>10</v>
      </c>
      <c r="J48" s="119" t="s">
        <v>210</v>
      </c>
      <c r="K48" s="119" t="s">
        <v>287</v>
      </c>
      <c r="L48" s="119" t="s">
        <v>0</v>
      </c>
      <c r="M48" s="119" t="s">
        <v>12</v>
      </c>
      <c r="N48" s="119"/>
      <c r="O48" s="119"/>
      <c r="P48" s="119"/>
      <c r="Q48" s="119"/>
    </row>
    <row r="49" spans="1:17" x14ac:dyDescent="0.25">
      <c r="A49" s="48">
        <f t="shared" si="34"/>
        <v>1.2666666666666715</v>
      </c>
      <c r="B49" s="47">
        <f t="shared" si="35"/>
        <v>3</v>
      </c>
      <c r="C49" s="49">
        <f t="shared" si="36"/>
        <v>6</v>
      </c>
      <c r="D49" s="49" t="str">
        <f t="shared" si="37"/>
        <v/>
      </c>
      <c r="E49" s="119" t="s">
        <v>107</v>
      </c>
      <c r="F49" s="119" t="s">
        <v>2</v>
      </c>
      <c r="G49" s="119" t="s">
        <v>3</v>
      </c>
      <c r="H49" s="119" t="s">
        <v>288</v>
      </c>
      <c r="I49" s="119" t="s">
        <v>90</v>
      </c>
      <c r="J49" s="119" t="s">
        <v>210</v>
      </c>
      <c r="K49" s="119" t="s">
        <v>289</v>
      </c>
      <c r="L49" s="119" t="s">
        <v>0</v>
      </c>
      <c r="M49" s="119" t="s">
        <v>15</v>
      </c>
      <c r="N49" s="119"/>
      <c r="O49" s="119"/>
      <c r="P49" s="119"/>
      <c r="Q49" s="119"/>
    </row>
    <row r="50" spans="1:17" x14ac:dyDescent="0.25">
      <c r="A50" s="48">
        <f t="shared" si="34"/>
        <v>1.5499999999999825</v>
      </c>
      <c r="B50" s="47">
        <f t="shared" si="35"/>
        <v>3</v>
      </c>
      <c r="C50" s="49">
        <f t="shared" si="36"/>
        <v>7</v>
      </c>
      <c r="D50" s="49" t="str">
        <f t="shared" si="37"/>
        <v/>
      </c>
      <c r="E50" s="119" t="s">
        <v>13</v>
      </c>
      <c r="F50" s="119" t="s">
        <v>2</v>
      </c>
      <c r="G50" s="119" t="s">
        <v>3</v>
      </c>
      <c r="H50" s="119" t="s">
        <v>290</v>
      </c>
      <c r="I50" s="119" t="s">
        <v>14</v>
      </c>
      <c r="J50" s="119" t="s">
        <v>210</v>
      </c>
      <c r="K50" s="119" t="s">
        <v>291</v>
      </c>
      <c r="L50" s="119" t="s">
        <v>0</v>
      </c>
      <c r="M50" s="119" t="s">
        <v>18</v>
      </c>
      <c r="N50" s="119"/>
      <c r="O50" s="119"/>
      <c r="P50" s="119"/>
      <c r="Q50" s="119"/>
    </row>
    <row r="51" spans="1:17" x14ac:dyDescent="0.25">
      <c r="A51" s="48">
        <f t="shared" si="34"/>
        <v>0.91666666666667673</v>
      </c>
      <c r="B51" s="47">
        <f t="shared" si="35"/>
        <v>3</v>
      </c>
      <c r="C51" s="49">
        <f t="shared" si="36"/>
        <v>8</v>
      </c>
      <c r="D51" s="49" t="str">
        <f t="shared" si="37"/>
        <v/>
      </c>
      <c r="E51" s="119" t="s">
        <v>16</v>
      </c>
      <c r="F51" s="119" t="s">
        <v>2</v>
      </c>
      <c r="G51" s="119" t="s">
        <v>3</v>
      </c>
      <c r="H51" s="119" t="s">
        <v>292</v>
      </c>
      <c r="I51" s="119" t="s">
        <v>118</v>
      </c>
      <c r="J51" s="119" t="s">
        <v>210</v>
      </c>
      <c r="K51" s="119" t="s">
        <v>293</v>
      </c>
      <c r="L51" s="119" t="s">
        <v>0</v>
      </c>
      <c r="M51" s="119" t="s">
        <v>19</v>
      </c>
      <c r="N51" s="119"/>
      <c r="O51" s="119"/>
      <c r="P51" s="119"/>
      <c r="Q51" s="119"/>
    </row>
    <row r="52" spans="1:17" x14ac:dyDescent="0.25">
      <c r="A52" s="48">
        <f t="shared" si="34"/>
        <v>1.3666666666666671</v>
      </c>
      <c r="B52" s="47">
        <f t="shared" si="35"/>
        <v>3</v>
      </c>
      <c r="C52" s="49">
        <f t="shared" si="36"/>
        <v>9</v>
      </c>
      <c r="D52" s="49" t="str">
        <f t="shared" si="37"/>
        <v/>
      </c>
      <c r="E52" s="119" t="s">
        <v>16</v>
      </c>
      <c r="F52" s="119" t="s">
        <v>2</v>
      </c>
      <c r="G52" s="119" t="s">
        <v>3</v>
      </c>
      <c r="H52" s="119" t="s">
        <v>294</v>
      </c>
      <c r="I52" s="119" t="s">
        <v>17</v>
      </c>
      <c r="J52" s="119" t="s">
        <v>210</v>
      </c>
      <c r="K52" s="119" t="s">
        <v>295</v>
      </c>
      <c r="L52" s="119" t="s">
        <v>0</v>
      </c>
      <c r="M52" s="119" t="s">
        <v>21</v>
      </c>
      <c r="N52" s="119"/>
      <c r="O52" s="119"/>
      <c r="P52" s="119"/>
      <c r="Q52" s="119"/>
    </row>
    <row r="53" spans="1:17" x14ac:dyDescent="0.25">
      <c r="A53" s="48">
        <f t="shared" si="34"/>
        <v>1.2833333333333474</v>
      </c>
      <c r="B53" s="47">
        <f t="shared" si="35"/>
        <v>3</v>
      </c>
      <c r="C53" s="49">
        <f t="shared" si="36"/>
        <v>10</v>
      </c>
      <c r="D53" s="49" t="str">
        <f t="shared" si="37"/>
        <v/>
      </c>
      <c r="E53" s="119" t="s">
        <v>108</v>
      </c>
      <c r="F53" s="119" t="s">
        <v>2</v>
      </c>
      <c r="G53" s="119" t="s">
        <v>3</v>
      </c>
      <c r="H53" s="119" t="s">
        <v>296</v>
      </c>
      <c r="I53" s="119" t="s">
        <v>119</v>
      </c>
      <c r="J53" s="119" t="s">
        <v>210</v>
      </c>
      <c r="K53" s="119" t="s">
        <v>297</v>
      </c>
      <c r="L53" s="119" t="s">
        <v>0</v>
      </c>
      <c r="M53" s="119" t="s">
        <v>23</v>
      </c>
      <c r="N53" s="119"/>
      <c r="O53" s="119"/>
      <c r="P53" s="119"/>
      <c r="Q53" s="119"/>
    </row>
    <row r="54" spans="1:17" x14ac:dyDescent="0.25">
      <c r="A54" s="48">
        <f t="shared" ref="A54:A58" si="38">IF((K54-K53)*60*24&lt;0,0,(K54-K53)*60*24)</f>
        <v>1.6333333333333222</v>
      </c>
      <c r="B54" s="47">
        <f t="shared" ref="B54:B58" si="39">IF(E54="Gate 1",0, IF(B53=0,(B52 +1),B53))</f>
        <v>3</v>
      </c>
      <c r="C54" s="49">
        <f t="shared" ref="C54:C58" si="40">ABS(RIGHT(M54,2))</f>
        <v>11</v>
      </c>
      <c r="D54" s="49" t="str">
        <f t="shared" ref="D54:D58" si="41">IF(OR(C55-C54=1,C55-C54=-20,C55=""),"","MISTAKE")</f>
        <v/>
      </c>
      <c r="E54" s="119" t="s">
        <v>110</v>
      </c>
      <c r="F54" s="119" t="s">
        <v>2</v>
      </c>
      <c r="G54" s="119" t="s">
        <v>3</v>
      </c>
      <c r="H54" s="119" t="s">
        <v>298</v>
      </c>
      <c r="I54" s="119" t="s">
        <v>20</v>
      </c>
      <c r="J54" s="119" t="s">
        <v>210</v>
      </c>
      <c r="K54" s="119" t="s">
        <v>299</v>
      </c>
      <c r="L54" s="119" t="s">
        <v>0</v>
      </c>
      <c r="M54" s="119" t="s">
        <v>24</v>
      </c>
      <c r="N54" s="119"/>
      <c r="O54" s="119"/>
      <c r="P54" s="119"/>
      <c r="Q54" s="119"/>
    </row>
    <row r="55" spans="1:17" x14ac:dyDescent="0.25">
      <c r="A55" s="48">
        <f t="shared" si="38"/>
        <v>1.5333333333333266</v>
      </c>
      <c r="B55" s="47">
        <f t="shared" si="39"/>
        <v>3</v>
      </c>
      <c r="C55" s="49">
        <f t="shared" si="40"/>
        <v>12</v>
      </c>
      <c r="D55" s="49" t="str">
        <f t="shared" si="41"/>
        <v/>
      </c>
      <c r="E55" s="119" t="s">
        <v>120</v>
      </c>
      <c r="F55" s="119" t="s">
        <v>2</v>
      </c>
      <c r="G55" s="119" t="s">
        <v>3</v>
      </c>
      <c r="H55" s="119" t="s">
        <v>300</v>
      </c>
      <c r="I55" s="119" t="s">
        <v>22</v>
      </c>
      <c r="J55" s="119" t="s">
        <v>210</v>
      </c>
      <c r="K55" s="119" t="s">
        <v>301</v>
      </c>
      <c r="L55" s="119" t="s">
        <v>0</v>
      </c>
      <c r="M55" s="119" t="s">
        <v>25</v>
      </c>
      <c r="N55" s="119"/>
      <c r="O55" s="119"/>
      <c r="P55" s="119"/>
      <c r="Q55" s="119"/>
    </row>
    <row r="56" spans="1:17" x14ac:dyDescent="0.25">
      <c r="A56" s="48">
        <f t="shared" si="38"/>
        <v>8.86666666666666</v>
      </c>
      <c r="B56" s="47">
        <f t="shared" si="39"/>
        <v>3</v>
      </c>
      <c r="C56" s="49">
        <f t="shared" si="40"/>
        <v>13</v>
      </c>
      <c r="D56" s="49" t="str">
        <f t="shared" si="41"/>
        <v/>
      </c>
      <c r="E56" s="119" t="s">
        <v>111</v>
      </c>
      <c r="F56" s="119" t="s">
        <v>2</v>
      </c>
      <c r="G56" s="119" t="s">
        <v>3</v>
      </c>
      <c r="H56" s="119" t="s">
        <v>302</v>
      </c>
      <c r="I56" s="119" t="s">
        <v>121</v>
      </c>
      <c r="J56" s="119" t="s">
        <v>210</v>
      </c>
      <c r="K56" s="119" t="s">
        <v>303</v>
      </c>
      <c r="L56" s="119" t="s">
        <v>0</v>
      </c>
      <c r="M56" s="119" t="s">
        <v>27</v>
      </c>
      <c r="N56" s="119"/>
      <c r="O56" s="119"/>
      <c r="P56" s="119"/>
      <c r="Q56" s="119"/>
    </row>
    <row r="57" spans="1:17" x14ac:dyDescent="0.25">
      <c r="A57" s="48">
        <f t="shared" si="38"/>
        <v>0.80000000000000515</v>
      </c>
      <c r="B57" s="47">
        <f t="shared" si="39"/>
        <v>3</v>
      </c>
      <c r="C57" s="49">
        <f t="shared" si="40"/>
        <v>14</v>
      </c>
      <c r="D57" s="49" t="str">
        <f t="shared" si="41"/>
        <v/>
      </c>
      <c r="E57" s="119" t="s">
        <v>112</v>
      </c>
      <c r="F57" s="119" t="s">
        <v>2</v>
      </c>
      <c r="G57" s="119" t="s">
        <v>3</v>
      </c>
      <c r="H57" s="119" t="s">
        <v>304</v>
      </c>
      <c r="I57" s="119" t="s">
        <v>134</v>
      </c>
      <c r="J57" s="119" t="s">
        <v>210</v>
      </c>
      <c r="K57" s="119" t="s">
        <v>305</v>
      </c>
      <c r="L57" s="119" t="s">
        <v>0</v>
      </c>
      <c r="M57" s="119" t="s">
        <v>29</v>
      </c>
      <c r="N57" s="119"/>
      <c r="O57" s="119"/>
      <c r="P57" s="119"/>
      <c r="Q57" s="119"/>
    </row>
    <row r="58" spans="1:17" x14ac:dyDescent="0.25">
      <c r="A58" s="48">
        <f t="shared" si="38"/>
        <v>0.7833333333333492</v>
      </c>
      <c r="B58" s="47">
        <f t="shared" si="39"/>
        <v>3</v>
      </c>
      <c r="C58" s="49">
        <f t="shared" si="40"/>
        <v>15</v>
      </c>
      <c r="D58" s="49" t="str">
        <f t="shared" si="41"/>
        <v/>
      </c>
      <c r="E58" s="119" t="s">
        <v>122</v>
      </c>
      <c r="F58" s="119" t="s">
        <v>2</v>
      </c>
      <c r="G58" s="119" t="s">
        <v>3</v>
      </c>
      <c r="H58" s="119" t="s">
        <v>306</v>
      </c>
      <c r="I58" s="119" t="s">
        <v>26</v>
      </c>
      <c r="J58" s="119" t="s">
        <v>210</v>
      </c>
      <c r="K58" s="119" t="s">
        <v>307</v>
      </c>
      <c r="L58" s="119" t="s">
        <v>0</v>
      </c>
      <c r="M58" s="119" t="s">
        <v>30</v>
      </c>
      <c r="N58" s="119"/>
      <c r="O58" s="119"/>
      <c r="P58" s="119"/>
      <c r="Q58" s="119"/>
    </row>
    <row r="59" spans="1:17" x14ac:dyDescent="0.25">
      <c r="A59" s="48">
        <f t="shared" ref="A59:A68" si="42">IF((K59-K58)*60*24&lt;0,0,(K59-K58)*60*24)</f>
        <v>1.3666666666666671</v>
      </c>
      <c r="B59" s="47">
        <f t="shared" ref="B59:B68" si="43">IF(E59="Gate 1",0, IF(B58=0,(B57 +1),B58))</f>
        <v>3</v>
      </c>
      <c r="C59" s="49">
        <f t="shared" ref="C59:C68" si="44">ABS(RIGHT(M59,2))</f>
        <v>16</v>
      </c>
      <c r="D59" s="49" t="str">
        <f t="shared" ref="D59:D68" si="45">IF(OR(C60-C59=1,C60-C59=-20,C60=""),"","MISTAKE")</f>
        <v/>
      </c>
      <c r="E59" s="119" t="s">
        <v>123</v>
      </c>
      <c r="F59" s="119" t="s">
        <v>2</v>
      </c>
      <c r="G59" s="119" t="s">
        <v>3</v>
      </c>
      <c r="H59" s="119" t="s">
        <v>308</v>
      </c>
      <c r="I59" s="119" t="s">
        <v>124</v>
      </c>
      <c r="J59" s="119" t="s">
        <v>210</v>
      </c>
      <c r="K59" s="119" t="s">
        <v>309</v>
      </c>
      <c r="L59" s="119" t="s">
        <v>0</v>
      </c>
      <c r="M59" s="119" t="s">
        <v>31</v>
      </c>
      <c r="N59" s="119"/>
      <c r="O59" s="119"/>
      <c r="P59" s="119"/>
      <c r="Q59" s="119"/>
    </row>
    <row r="60" spans="1:17" x14ac:dyDescent="0.25">
      <c r="A60" s="48">
        <f t="shared" si="42"/>
        <v>1.399999999999999</v>
      </c>
      <c r="B60" s="47">
        <f t="shared" si="43"/>
        <v>3</v>
      </c>
      <c r="C60" s="49">
        <f t="shared" si="44"/>
        <v>17</v>
      </c>
      <c r="D60" s="49" t="str">
        <f t="shared" si="45"/>
        <v/>
      </c>
      <c r="E60" s="119" t="s">
        <v>125</v>
      </c>
      <c r="F60" s="119" t="s">
        <v>2</v>
      </c>
      <c r="G60" s="119" t="s">
        <v>3</v>
      </c>
      <c r="H60" s="119" t="s">
        <v>310</v>
      </c>
      <c r="I60" s="119" t="s">
        <v>126</v>
      </c>
      <c r="J60" s="119" t="s">
        <v>210</v>
      </c>
      <c r="K60" s="119" t="s">
        <v>311</v>
      </c>
      <c r="L60" s="119" t="s">
        <v>0</v>
      </c>
      <c r="M60" s="119" t="s">
        <v>32</v>
      </c>
      <c r="N60" s="119"/>
      <c r="O60" s="119"/>
      <c r="P60" s="119"/>
      <c r="Q60" s="119"/>
    </row>
    <row r="61" spans="1:17" x14ac:dyDescent="0.25">
      <c r="A61" s="48">
        <f t="shared" si="42"/>
        <v>1.3666666666666671</v>
      </c>
      <c r="B61" s="47">
        <f t="shared" si="43"/>
        <v>3</v>
      </c>
      <c r="C61" s="49">
        <f t="shared" si="44"/>
        <v>18</v>
      </c>
      <c r="D61" s="49" t="str">
        <f t="shared" si="45"/>
        <v/>
      </c>
      <c r="E61" s="119" t="s">
        <v>127</v>
      </c>
      <c r="F61" s="119" t="s">
        <v>2</v>
      </c>
      <c r="G61" s="119" t="s">
        <v>3</v>
      </c>
      <c r="H61" s="119" t="s">
        <v>312</v>
      </c>
      <c r="I61" s="119" t="s">
        <v>28</v>
      </c>
      <c r="J61" s="119" t="s">
        <v>210</v>
      </c>
      <c r="K61" s="119" t="s">
        <v>313</v>
      </c>
      <c r="L61" s="119" t="s">
        <v>0</v>
      </c>
      <c r="M61" s="119" t="s">
        <v>128</v>
      </c>
      <c r="N61" s="119"/>
      <c r="O61" s="119"/>
      <c r="P61" s="119"/>
      <c r="Q61" s="119"/>
    </row>
    <row r="62" spans="1:17" x14ac:dyDescent="0.25">
      <c r="A62" s="48">
        <f t="shared" si="42"/>
        <v>0.81666666666664112</v>
      </c>
      <c r="B62" s="47">
        <f t="shared" si="43"/>
        <v>3</v>
      </c>
      <c r="C62" s="49">
        <f t="shared" si="44"/>
        <v>19</v>
      </c>
      <c r="D62" s="49" t="str">
        <f t="shared" si="45"/>
        <v/>
      </c>
      <c r="E62" s="119" t="s">
        <v>113</v>
      </c>
      <c r="F62" s="119" t="s">
        <v>2</v>
      </c>
      <c r="G62" s="119" t="s">
        <v>3</v>
      </c>
      <c r="H62" s="119" t="s">
        <v>314</v>
      </c>
      <c r="I62" s="119" t="s">
        <v>132</v>
      </c>
      <c r="J62" s="119" t="s">
        <v>210</v>
      </c>
      <c r="K62" s="119" t="s">
        <v>315</v>
      </c>
      <c r="L62" s="119" t="s">
        <v>0</v>
      </c>
      <c r="M62" s="119" t="s">
        <v>129</v>
      </c>
      <c r="N62" s="119"/>
      <c r="O62" s="119"/>
      <c r="P62" s="119"/>
      <c r="Q62" s="119"/>
    </row>
    <row r="63" spans="1:17" x14ac:dyDescent="0.25">
      <c r="A63" s="48">
        <f t="shared" si="42"/>
        <v>0.80000000000000515</v>
      </c>
      <c r="B63" s="47">
        <f t="shared" si="43"/>
        <v>3</v>
      </c>
      <c r="C63" s="49">
        <f t="shared" si="44"/>
        <v>20</v>
      </c>
      <c r="D63" s="49" t="str">
        <f t="shared" si="45"/>
        <v/>
      </c>
      <c r="E63" s="119" t="s">
        <v>136</v>
      </c>
      <c r="F63" s="119" t="s">
        <v>2</v>
      </c>
      <c r="G63" s="119" t="s">
        <v>3</v>
      </c>
      <c r="H63" s="119" t="s">
        <v>316</v>
      </c>
      <c r="I63" s="119" t="s">
        <v>137</v>
      </c>
      <c r="J63" s="119" t="s">
        <v>210</v>
      </c>
      <c r="K63" s="119" t="s">
        <v>317</v>
      </c>
      <c r="L63" s="119" t="s">
        <v>0</v>
      </c>
      <c r="M63" s="119" t="s">
        <v>130</v>
      </c>
      <c r="N63" s="119"/>
      <c r="O63" s="119"/>
      <c r="P63" s="119"/>
      <c r="Q63" s="119"/>
    </row>
    <row r="64" spans="1:17" x14ac:dyDescent="0.25">
      <c r="A64" s="48">
        <f t="shared" si="42"/>
        <v>0.55000000000000604</v>
      </c>
      <c r="B64" s="47">
        <f t="shared" si="43"/>
        <v>3</v>
      </c>
      <c r="C64" s="49">
        <f t="shared" si="44"/>
        <v>21</v>
      </c>
      <c r="D64" s="49" t="str">
        <f t="shared" si="45"/>
        <v/>
      </c>
      <c r="E64" s="119" t="s">
        <v>109</v>
      </c>
      <c r="F64" s="119" t="s">
        <v>2</v>
      </c>
      <c r="G64" s="119" t="s">
        <v>3</v>
      </c>
      <c r="H64" s="119" t="s">
        <v>318</v>
      </c>
      <c r="I64" s="119" t="s">
        <v>105</v>
      </c>
      <c r="J64" s="119" t="s">
        <v>210</v>
      </c>
      <c r="K64" s="119" t="s">
        <v>319</v>
      </c>
      <c r="L64" s="119" t="s">
        <v>0</v>
      </c>
      <c r="M64" s="119" t="s">
        <v>131</v>
      </c>
      <c r="N64" s="119"/>
      <c r="O64" s="119"/>
      <c r="P64" s="119"/>
      <c r="Q64" s="119"/>
    </row>
    <row r="65" spans="1:17" x14ac:dyDescent="0.25">
      <c r="A65" s="48">
        <f t="shared" si="42"/>
        <v>19.233333333333334</v>
      </c>
      <c r="B65" s="47">
        <f t="shared" si="43"/>
        <v>0</v>
      </c>
      <c r="C65" s="49">
        <f t="shared" si="44"/>
        <v>1</v>
      </c>
      <c r="D65" s="49" t="str">
        <f t="shared" si="45"/>
        <v/>
      </c>
      <c r="E65" s="119" t="s">
        <v>1</v>
      </c>
      <c r="F65" s="119" t="s">
        <v>2</v>
      </c>
      <c r="G65" s="119" t="s">
        <v>3</v>
      </c>
      <c r="H65" s="119" t="s">
        <v>320</v>
      </c>
      <c r="I65" s="119" t="s">
        <v>133</v>
      </c>
      <c r="J65" s="119" t="s">
        <v>210</v>
      </c>
      <c r="K65" s="119" t="s">
        <v>167</v>
      </c>
      <c r="L65" s="119" t="s">
        <v>0</v>
      </c>
      <c r="M65" s="119" t="s">
        <v>4</v>
      </c>
      <c r="N65" s="119"/>
      <c r="O65" s="119"/>
      <c r="P65" s="119"/>
      <c r="Q65" s="119"/>
    </row>
    <row r="66" spans="1:17" x14ac:dyDescent="0.25">
      <c r="A66" s="48">
        <f t="shared" si="42"/>
        <v>0.94999999999998863</v>
      </c>
      <c r="B66" s="47">
        <f t="shared" si="43"/>
        <v>4</v>
      </c>
      <c r="C66" s="49">
        <f t="shared" si="44"/>
        <v>2</v>
      </c>
      <c r="D66" s="49" t="str">
        <f t="shared" si="45"/>
        <v/>
      </c>
      <c r="E66" s="119" t="s">
        <v>5</v>
      </c>
      <c r="F66" s="119" t="s">
        <v>2</v>
      </c>
      <c r="G66" s="119" t="s">
        <v>3</v>
      </c>
      <c r="H66" s="119" t="s">
        <v>321</v>
      </c>
      <c r="I66" s="119" t="s">
        <v>115</v>
      </c>
      <c r="J66" s="119" t="s">
        <v>210</v>
      </c>
      <c r="K66" s="119" t="s">
        <v>322</v>
      </c>
      <c r="L66" s="119" t="s">
        <v>0</v>
      </c>
      <c r="M66" s="119" t="s">
        <v>6</v>
      </c>
      <c r="N66" s="119"/>
      <c r="O66" s="119"/>
      <c r="P66" s="119"/>
      <c r="Q66" s="119"/>
    </row>
    <row r="67" spans="1:17" x14ac:dyDescent="0.25">
      <c r="A67" s="48">
        <f t="shared" si="42"/>
        <v>10.366666666666674</v>
      </c>
      <c r="B67" s="47">
        <f t="shared" si="43"/>
        <v>4</v>
      </c>
      <c r="C67" s="49">
        <f t="shared" si="44"/>
        <v>3</v>
      </c>
      <c r="D67" s="49" t="str">
        <f t="shared" si="45"/>
        <v/>
      </c>
      <c r="E67" s="119" t="s">
        <v>7</v>
      </c>
      <c r="F67" s="119" t="s">
        <v>2</v>
      </c>
      <c r="G67" s="119" t="s">
        <v>3</v>
      </c>
      <c r="H67" s="119" t="s">
        <v>323</v>
      </c>
      <c r="I67" s="119" t="s">
        <v>8</v>
      </c>
      <c r="J67" s="119" t="s">
        <v>210</v>
      </c>
      <c r="K67" s="119" t="s">
        <v>324</v>
      </c>
      <c r="L67" s="119" t="s">
        <v>0</v>
      </c>
      <c r="M67" s="119" t="s">
        <v>9</v>
      </c>
      <c r="N67" s="119"/>
      <c r="O67" s="119"/>
      <c r="P67" s="119"/>
      <c r="Q67" s="119"/>
    </row>
    <row r="68" spans="1:17" x14ac:dyDescent="0.25">
      <c r="A68" s="48">
        <f t="shared" si="42"/>
        <v>0.849999999999973</v>
      </c>
      <c r="B68" s="47">
        <f t="shared" si="43"/>
        <v>4</v>
      </c>
      <c r="C68" s="49">
        <f t="shared" si="44"/>
        <v>4</v>
      </c>
      <c r="D68" s="49" t="str">
        <f t="shared" si="45"/>
        <v/>
      </c>
      <c r="E68" s="119" t="s">
        <v>116</v>
      </c>
      <c r="F68" s="119" t="s">
        <v>2</v>
      </c>
      <c r="G68" s="119" t="s">
        <v>3</v>
      </c>
      <c r="H68" s="119" t="s">
        <v>325</v>
      </c>
      <c r="I68" s="119" t="s">
        <v>117</v>
      </c>
      <c r="J68" s="119" t="s">
        <v>210</v>
      </c>
      <c r="K68" s="119" t="s">
        <v>326</v>
      </c>
      <c r="L68" s="119" t="s">
        <v>0</v>
      </c>
      <c r="M68" s="119" t="s">
        <v>11</v>
      </c>
      <c r="N68" s="119"/>
      <c r="O68" s="119"/>
      <c r="P68" s="119"/>
      <c r="Q68" s="119"/>
    </row>
    <row r="69" spans="1:17" x14ac:dyDescent="0.25">
      <c r="A69" s="48">
        <f t="shared" ref="A69:A73" si="46">IF((K69-K68)*60*24&lt;0,0,(K69-K68)*60*24)</f>
        <v>1.0500000000000043</v>
      </c>
      <c r="B69" s="47">
        <f t="shared" ref="B69:B73" si="47">IF(E69="Gate 1",0, IF(B68=0,(B67 +1),B68))</f>
        <v>4</v>
      </c>
      <c r="C69" s="49">
        <f t="shared" ref="C69:C73" si="48">ABS(RIGHT(M69,2))</f>
        <v>5</v>
      </c>
      <c r="D69" s="49" t="str">
        <f t="shared" ref="D69:D73" si="49">IF(OR(C70-C69=1,C70-C69=-20,C70=""),"","MISTAKE")</f>
        <v/>
      </c>
      <c r="E69" s="119" t="s">
        <v>106</v>
      </c>
      <c r="F69" s="119" t="s">
        <v>2</v>
      </c>
      <c r="G69" s="119" t="s">
        <v>3</v>
      </c>
      <c r="H69" s="119" t="s">
        <v>327</v>
      </c>
      <c r="I69" s="119" t="s">
        <v>10</v>
      </c>
      <c r="J69" s="119" t="s">
        <v>210</v>
      </c>
      <c r="K69" s="119" t="s">
        <v>328</v>
      </c>
      <c r="L69" s="119" t="s">
        <v>0</v>
      </c>
      <c r="M69" s="119" t="s">
        <v>12</v>
      </c>
      <c r="N69" s="119"/>
      <c r="O69" s="119"/>
      <c r="P69" s="119"/>
      <c r="Q69" s="119"/>
    </row>
    <row r="70" spans="1:17" x14ac:dyDescent="0.25">
      <c r="A70" s="48">
        <f t="shared" si="46"/>
        <v>0.9833333333333405</v>
      </c>
      <c r="B70" s="47">
        <f t="shared" si="47"/>
        <v>4</v>
      </c>
      <c r="C70" s="49">
        <f t="shared" si="48"/>
        <v>6</v>
      </c>
      <c r="D70" s="49" t="str">
        <f t="shared" si="49"/>
        <v/>
      </c>
      <c r="E70" s="119" t="s">
        <v>107</v>
      </c>
      <c r="F70" s="119" t="s">
        <v>2</v>
      </c>
      <c r="G70" s="119" t="s">
        <v>3</v>
      </c>
      <c r="H70" s="119" t="s">
        <v>329</v>
      </c>
      <c r="I70" s="119" t="s">
        <v>90</v>
      </c>
      <c r="J70" s="119" t="s">
        <v>210</v>
      </c>
      <c r="K70" s="119" t="s">
        <v>330</v>
      </c>
      <c r="L70" s="119" t="s">
        <v>0</v>
      </c>
      <c r="M70" s="119" t="s">
        <v>15</v>
      </c>
      <c r="N70" s="119"/>
      <c r="O70" s="119"/>
      <c r="P70" s="119"/>
      <c r="Q70" s="119"/>
    </row>
    <row r="71" spans="1:17" x14ac:dyDescent="0.25">
      <c r="A71" s="48">
        <f t="shared" si="46"/>
        <v>1.400000000000019</v>
      </c>
      <c r="B71" s="47">
        <f t="shared" si="47"/>
        <v>4</v>
      </c>
      <c r="C71" s="49">
        <f t="shared" si="48"/>
        <v>7</v>
      </c>
      <c r="D71" s="49" t="str">
        <f t="shared" si="49"/>
        <v/>
      </c>
      <c r="E71" s="119" t="s">
        <v>13</v>
      </c>
      <c r="F71" s="119" t="s">
        <v>2</v>
      </c>
      <c r="G71" s="119" t="s">
        <v>3</v>
      </c>
      <c r="H71" s="119" t="s">
        <v>331</v>
      </c>
      <c r="I71" s="119" t="s">
        <v>14</v>
      </c>
      <c r="J71" s="119" t="s">
        <v>210</v>
      </c>
      <c r="K71" s="119" t="s">
        <v>332</v>
      </c>
      <c r="L71" s="119" t="s">
        <v>0</v>
      </c>
      <c r="M71" s="119" t="s">
        <v>18</v>
      </c>
      <c r="N71" s="119"/>
      <c r="O71" s="119"/>
      <c r="P71" s="119"/>
      <c r="Q71" s="119"/>
    </row>
    <row r="72" spans="1:17" x14ac:dyDescent="0.25">
      <c r="A72" s="48">
        <f t="shared" si="46"/>
        <v>0.68333333333333357</v>
      </c>
      <c r="B72" s="47">
        <f t="shared" si="47"/>
        <v>4</v>
      </c>
      <c r="C72" s="49">
        <f t="shared" si="48"/>
        <v>8</v>
      </c>
      <c r="D72" s="49" t="str">
        <f t="shared" si="49"/>
        <v/>
      </c>
      <c r="E72" s="119" t="s">
        <v>16</v>
      </c>
      <c r="F72" s="119" t="s">
        <v>2</v>
      </c>
      <c r="G72" s="119" t="s">
        <v>3</v>
      </c>
      <c r="H72" s="119" t="s">
        <v>333</v>
      </c>
      <c r="I72" s="119" t="s">
        <v>118</v>
      </c>
      <c r="J72" s="119" t="s">
        <v>210</v>
      </c>
      <c r="K72" s="119" t="s">
        <v>334</v>
      </c>
      <c r="L72" s="119" t="s">
        <v>0</v>
      </c>
      <c r="M72" s="119" t="s">
        <v>19</v>
      </c>
      <c r="N72" s="119"/>
      <c r="O72" s="119"/>
      <c r="P72" s="119"/>
      <c r="Q72" s="119"/>
    </row>
    <row r="73" spans="1:17" x14ac:dyDescent="0.25">
      <c r="A73" s="48">
        <f t="shared" si="46"/>
        <v>0.91666666666667673</v>
      </c>
      <c r="B73" s="47">
        <f t="shared" si="47"/>
        <v>4</v>
      </c>
      <c r="C73" s="49">
        <f t="shared" si="48"/>
        <v>9</v>
      </c>
      <c r="D73" s="49" t="str">
        <f t="shared" si="49"/>
        <v/>
      </c>
      <c r="E73" s="119" t="s">
        <v>16</v>
      </c>
      <c r="F73" s="119" t="s">
        <v>2</v>
      </c>
      <c r="G73" s="119" t="s">
        <v>3</v>
      </c>
      <c r="H73" s="119" t="s">
        <v>335</v>
      </c>
      <c r="I73" s="119" t="s">
        <v>17</v>
      </c>
      <c r="J73" s="119" t="s">
        <v>210</v>
      </c>
      <c r="K73" s="119" t="s">
        <v>336</v>
      </c>
      <c r="L73" s="119" t="s">
        <v>0</v>
      </c>
      <c r="M73" s="119" t="s">
        <v>21</v>
      </c>
      <c r="N73" s="119"/>
      <c r="O73" s="119"/>
      <c r="P73" s="119"/>
      <c r="Q73" s="119"/>
    </row>
    <row r="74" spans="1:17" x14ac:dyDescent="0.25">
      <c r="A74" s="48">
        <f t="shared" ref="A74:A79" si="50">IF((K74-K73)*60*24&lt;0,0,(K74-K73)*60*24)</f>
        <v>0.79999999999996518</v>
      </c>
      <c r="B74" s="47">
        <f t="shared" ref="B74:B79" si="51">IF(E74="Gate 1",0, IF(B73=0,(B72 +1),B73))</f>
        <v>4</v>
      </c>
      <c r="C74" s="49">
        <f t="shared" ref="C74:C79" si="52">ABS(RIGHT(M74,2))</f>
        <v>10</v>
      </c>
      <c r="D74" s="49" t="str">
        <f t="shared" ref="D74:D79" si="53">IF(OR(C75-C74=1,C75-C74=-20,C75=""),"","MISTAKE")</f>
        <v/>
      </c>
      <c r="E74" s="119" t="s">
        <v>108</v>
      </c>
      <c r="F74" s="119" t="s">
        <v>2</v>
      </c>
      <c r="G74" s="119" t="s">
        <v>3</v>
      </c>
      <c r="H74" s="119" t="s">
        <v>337</v>
      </c>
      <c r="I74" s="119" t="s">
        <v>119</v>
      </c>
      <c r="J74" s="119" t="s">
        <v>210</v>
      </c>
      <c r="K74" s="119" t="s">
        <v>338</v>
      </c>
      <c r="L74" s="119" t="s">
        <v>0</v>
      </c>
      <c r="M74" s="119" t="s">
        <v>23</v>
      </c>
      <c r="N74" s="119"/>
      <c r="O74" s="119"/>
      <c r="P74" s="119"/>
      <c r="Q74" s="119"/>
    </row>
    <row r="75" spans="1:17" x14ac:dyDescent="0.25">
      <c r="A75" s="48">
        <f t="shared" si="50"/>
        <v>0.9500000000000286</v>
      </c>
      <c r="B75" s="47">
        <f t="shared" si="51"/>
        <v>4</v>
      </c>
      <c r="C75" s="49">
        <f t="shared" si="52"/>
        <v>11</v>
      </c>
      <c r="D75" s="49" t="str">
        <f t="shared" si="53"/>
        <v/>
      </c>
      <c r="E75" s="119" t="s">
        <v>110</v>
      </c>
      <c r="F75" s="119" t="s">
        <v>2</v>
      </c>
      <c r="G75" s="119" t="s">
        <v>3</v>
      </c>
      <c r="H75" s="119" t="s">
        <v>339</v>
      </c>
      <c r="I75" s="119" t="s">
        <v>20</v>
      </c>
      <c r="J75" s="119" t="s">
        <v>210</v>
      </c>
      <c r="K75" s="119" t="s">
        <v>340</v>
      </c>
      <c r="L75" s="119" t="s">
        <v>0</v>
      </c>
      <c r="M75" s="119" t="s">
        <v>24</v>
      </c>
      <c r="N75" s="119"/>
      <c r="O75" s="119"/>
      <c r="P75" s="119"/>
      <c r="Q75" s="119"/>
    </row>
    <row r="76" spans="1:17" x14ac:dyDescent="0.25">
      <c r="A76" s="48">
        <f t="shared" si="50"/>
        <v>1.0499999999999643</v>
      </c>
      <c r="B76" s="47">
        <f t="shared" si="51"/>
        <v>4</v>
      </c>
      <c r="C76" s="49">
        <f t="shared" si="52"/>
        <v>12</v>
      </c>
      <c r="D76" s="49" t="str">
        <f t="shared" si="53"/>
        <v/>
      </c>
      <c r="E76" s="119" t="s">
        <v>120</v>
      </c>
      <c r="F76" s="119" t="s">
        <v>2</v>
      </c>
      <c r="G76" s="119" t="s">
        <v>3</v>
      </c>
      <c r="H76" s="119" t="s">
        <v>341</v>
      </c>
      <c r="I76" s="119" t="s">
        <v>22</v>
      </c>
      <c r="J76" s="119" t="s">
        <v>210</v>
      </c>
      <c r="K76" s="119" t="s">
        <v>342</v>
      </c>
      <c r="L76" s="119" t="s">
        <v>0</v>
      </c>
      <c r="M76" s="119" t="s">
        <v>25</v>
      </c>
      <c r="N76" s="119"/>
      <c r="O76" s="119"/>
      <c r="P76" s="119"/>
      <c r="Q76" s="119"/>
    </row>
    <row r="77" spans="1:17" s="109" customFormat="1" x14ac:dyDescent="0.25">
      <c r="A77" s="48">
        <f t="shared" si="50"/>
        <v>10.700000000000035</v>
      </c>
      <c r="B77" s="47">
        <f t="shared" si="51"/>
        <v>4</v>
      </c>
      <c r="C77" s="49">
        <f t="shared" si="52"/>
        <v>13</v>
      </c>
      <c r="D77" s="49" t="str">
        <f t="shared" si="53"/>
        <v/>
      </c>
      <c r="E77" s="119" t="s">
        <v>111</v>
      </c>
      <c r="F77" s="119" t="s">
        <v>2</v>
      </c>
      <c r="G77" s="119" t="s">
        <v>3</v>
      </c>
      <c r="H77" s="119" t="s">
        <v>343</v>
      </c>
      <c r="I77" s="119" t="s">
        <v>121</v>
      </c>
      <c r="J77" s="119" t="s">
        <v>210</v>
      </c>
      <c r="K77" s="119" t="s">
        <v>344</v>
      </c>
      <c r="L77" s="119" t="s">
        <v>0</v>
      </c>
      <c r="M77" s="119" t="s">
        <v>27</v>
      </c>
      <c r="N77" s="119"/>
      <c r="O77" s="119"/>
      <c r="P77" s="119"/>
      <c r="Q77" s="119"/>
    </row>
    <row r="78" spans="1:17" x14ac:dyDescent="0.25">
      <c r="A78" s="48">
        <f t="shared" si="50"/>
        <v>0.71666666666668544</v>
      </c>
      <c r="B78" s="47">
        <f t="shared" si="51"/>
        <v>4</v>
      </c>
      <c r="C78" s="49">
        <f t="shared" si="52"/>
        <v>14</v>
      </c>
      <c r="D78" s="49" t="str">
        <f t="shared" si="53"/>
        <v/>
      </c>
      <c r="E78" s="119" t="s">
        <v>112</v>
      </c>
      <c r="F78" s="119" t="s">
        <v>2</v>
      </c>
      <c r="G78" s="119" t="s">
        <v>3</v>
      </c>
      <c r="H78" s="119" t="s">
        <v>345</v>
      </c>
      <c r="I78" s="119" t="s">
        <v>134</v>
      </c>
      <c r="J78" s="119" t="s">
        <v>210</v>
      </c>
      <c r="K78" s="119" t="s">
        <v>346</v>
      </c>
      <c r="L78" s="119" t="s">
        <v>0</v>
      </c>
      <c r="M78" s="119" t="s">
        <v>29</v>
      </c>
      <c r="N78" s="119"/>
      <c r="O78" s="119"/>
      <c r="P78" s="119"/>
      <c r="Q78" s="119"/>
    </row>
    <row r="79" spans="1:17" x14ac:dyDescent="0.25">
      <c r="A79" s="48">
        <f t="shared" si="50"/>
        <v>0.76666666666665328</v>
      </c>
      <c r="B79" s="47">
        <f t="shared" si="51"/>
        <v>4</v>
      </c>
      <c r="C79" s="49">
        <f t="shared" si="52"/>
        <v>15</v>
      </c>
      <c r="D79" s="49" t="str">
        <f t="shared" si="53"/>
        <v/>
      </c>
      <c r="E79" s="119" t="s">
        <v>122</v>
      </c>
      <c r="F79" s="119" t="s">
        <v>2</v>
      </c>
      <c r="G79" s="119" t="s">
        <v>3</v>
      </c>
      <c r="H79" s="119" t="s">
        <v>347</v>
      </c>
      <c r="I79" s="119" t="s">
        <v>26</v>
      </c>
      <c r="J79" s="119" t="s">
        <v>210</v>
      </c>
      <c r="K79" s="119" t="s">
        <v>348</v>
      </c>
      <c r="L79" s="119" t="s">
        <v>0</v>
      </c>
      <c r="M79" s="119" t="s">
        <v>30</v>
      </c>
      <c r="N79" s="119"/>
      <c r="O79" s="119"/>
      <c r="P79" s="119"/>
      <c r="Q79" s="119"/>
    </row>
    <row r="80" spans="1:17" x14ac:dyDescent="0.25">
      <c r="A80" s="48">
        <f t="shared" ref="A80:A87" si="54">IF((K80-K79)*60*24&lt;0,0,(K80-K79)*60*24)</f>
        <v>1.2833333333333474</v>
      </c>
      <c r="B80" s="47">
        <f t="shared" ref="B80:B87" si="55">IF(E80="Gate 1",0, IF(B79=0,(B78 +1),B79))</f>
        <v>4</v>
      </c>
      <c r="C80" s="49">
        <f t="shared" ref="C80:C87" si="56">ABS(RIGHT(M80,2))</f>
        <v>16</v>
      </c>
      <c r="D80" s="49" t="str">
        <f t="shared" ref="D80:D87" si="57">IF(OR(C81-C80=1,C81-C80=-20,C81=""),"","MISTAKE")</f>
        <v/>
      </c>
      <c r="E80" s="119" t="s">
        <v>123</v>
      </c>
      <c r="F80" s="119" t="s">
        <v>2</v>
      </c>
      <c r="G80" s="119" t="s">
        <v>3</v>
      </c>
      <c r="H80" s="119" t="s">
        <v>349</v>
      </c>
      <c r="I80" s="119" t="s">
        <v>124</v>
      </c>
      <c r="J80" s="119" t="s">
        <v>210</v>
      </c>
      <c r="K80" s="119" t="s">
        <v>350</v>
      </c>
      <c r="L80" s="119" t="s">
        <v>0</v>
      </c>
      <c r="M80" s="119" t="s">
        <v>31</v>
      </c>
      <c r="N80" s="119"/>
      <c r="O80" s="119"/>
      <c r="P80" s="119"/>
      <c r="Q80" s="119"/>
    </row>
    <row r="81" spans="1:17" x14ac:dyDescent="0.25">
      <c r="A81" s="48">
        <f t="shared" si="54"/>
        <v>1.6333333333333222</v>
      </c>
      <c r="B81" s="47">
        <f t="shared" si="55"/>
        <v>4</v>
      </c>
      <c r="C81" s="49">
        <f t="shared" si="56"/>
        <v>17</v>
      </c>
      <c r="D81" s="49" t="str">
        <f t="shared" si="57"/>
        <v/>
      </c>
      <c r="E81" s="119" t="s">
        <v>125</v>
      </c>
      <c r="F81" s="119" t="s">
        <v>2</v>
      </c>
      <c r="G81" s="119" t="s">
        <v>3</v>
      </c>
      <c r="H81" s="119" t="s">
        <v>351</v>
      </c>
      <c r="I81" s="119" t="s">
        <v>126</v>
      </c>
      <c r="J81" s="119" t="s">
        <v>210</v>
      </c>
      <c r="K81" s="119" t="s">
        <v>352</v>
      </c>
      <c r="L81" s="119" t="s">
        <v>0</v>
      </c>
      <c r="M81" s="119" t="s">
        <v>32</v>
      </c>
      <c r="N81" s="119"/>
      <c r="O81" s="119"/>
      <c r="P81" s="119"/>
      <c r="Q81" s="119"/>
    </row>
    <row r="82" spans="1:17" x14ac:dyDescent="0.25">
      <c r="A82" s="48">
        <f t="shared" si="54"/>
        <v>1.2666666666666515</v>
      </c>
      <c r="B82" s="47">
        <f t="shared" si="55"/>
        <v>4</v>
      </c>
      <c r="C82" s="49">
        <f t="shared" si="56"/>
        <v>18</v>
      </c>
      <c r="D82" s="49" t="str">
        <f t="shared" si="57"/>
        <v/>
      </c>
      <c r="E82" s="119" t="s">
        <v>127</v>
      </c>
      <c r="F82" s="119" t="s">
        <v>2</v>
      </c>
      <c r="G82" s="119" t="s">
        <v>3</v>
      </c>
      <c r="H82" s="119" t="s">
        <v>353</v>
      </c>
      <c r="I82" s="119" t="s">
        <v>28</v>
      </c>
      <c r="J82" s="119" t="s">
        <v>210</v>
      </c>
      <c r="K82" s="119" t="s">
        <v>354</v>
      </c>
      <c r="L82" s="119" t="s">
        <v>0</v>
      </c>
      <c r="M82" s="119" t="s">
        <v>128</v>
      </c>
      <c r="N82" s="119"/>
      <c r="O82" s="119"/>
      <c r="P82" s="119"/>
      <c r="Q82" s="119"/>
    </row>
    <row r="83" spans="1:17" x14ac:dyDescent="0.25">
      <c r="A83" s="48">
        <f t="shared" si="54"/>
        <v>0.76666666666665328</v>
      </c>
      <c r="B83" s="47">
        <f t="shared" si="55"/>
        <v>4</v>
      </c>
      <c r="C83" s="49">
        <f t="shared" si="56"/>
        <v>19</v>
      </c>
      <c r="D83" s="49" t="str">
        <f t="shared" si="57"/>
        <v/>
      </c>
      <c r="E83" s="119" t="s">
        <v>113</v>
      </c>
      <c r="F83" s="119" t="s">
        <v>2</v>
      </c>
      <c r="G83" s="119" t="s">
        <v>3</v>
      </c>
      <c r="H83" s="119" t="s">
        <v>355</v>
      </c>
      <c r="I83" s="119" t="s">
        <v>132</v>
      </c>
      <c r="J83" s="119" t="s">
        <v>210</v>
      </c>
      <c r="K83" s="119" t="s">
        <v>356</v>
      </c>
      <c r="L83" s="119" t="s">
        <v>0</v>
      </c>
      <c r="M83" s="119" t="s">
        <v>129</v>
      </c>
      <c r="N83" s="119"/>
      <c r="O83" s="119"/>
      <c r="P83" s="119"/>
      <c r="Q83" s="119"/>
    </row>
    <row r="84" spans="1:17" x14ac:dyDescent="0.25">
      <c r="A84" s="48">
        <f t="shared" si="54"/>
        <v>0.80000000000000515</v>
      </c>
      <c r="B84" s="47">
        <f t="shared" si="55"/>
        <v>4</v>
      </c>
      <c r="C84" s="49">
        <f t="shared" si="56"/>
        <v>20</v>
      </c>
      <c r="D84" s="49" t="str">
        <f t="shared" si="57"/>
        <v/>
      </c>
      <c r="E84" s="119" t="s">
        <v>136</v>
      </c>
      <c r="F84" s="119" t="s">
        <v>2</v>
      </c>
      <c r="G84" s="119" t="s">
        <v>3</v>
      </c>
      <c r="H84" s="119" t="s">
        <v>357</v>
      </c>
      <c r="I84" s="119" t="s">
        <v>137</v>
      </c>
      <c r="J84" s="119" t="s">
        <v>210</v>
      </c>
      <c r="K84" s="119" t="s">
        <v>358</v>
      </c>
      <c r="L84" s="119" t="s">
        <v>0</v>
      </c>
      <c r="M84" s="119" t="s">
        <v>130</v>
      </c>
      <c r="N84" s="119"/>
      <c r="O84" s="119"/>
      <c r="P84" s="119"/>
      <c r="Q84" s="119"/>
    </row>
    <row r="85" spans="1:17" s="105" customFormat="1" x14ac:dyDescent="0.25">
      <c r="A85" s="48">
        <f t="shared" si="54"/>
        <v>2.2166666666666801</v>
      </c>
      <c r="B85" s="47">
        <f t="shared" si="55"/>
        <v>4</v>
      </c>
      <c r="C85" s="49">
        <f t="shared" si="56"/>
        <v>21</v>
      </c>
      <c r="D85" s="49" t="str">
        <f t="shared" si="57"/>
        <v/>
      </c>
      <c r="E85" s="119" t="s">
        <v>109</v>
      </c>
      <c r="F85" s="119" t="s">
        <v>2</v>
      </c>
      <c r="G85" s="119" t="s">
        <v>3</v>
      </c>
      <c r="H85" s="119" t="s">
        <v>359</v>
      </c>
      <c r="I85" s="119" t="s">
        <v>105</v>
      </c>
      <c r="J85" s="119" t="s">
        <v>210</v>
      </c>
      <c r="K85" s="119" t="s">
        <v>360</v>
      </c>
      <c r="L85" s="119" t="s">
        <v>0</v>
      </c>
      <c r="M85" s="119" t="s">
        <v>131</v>
      </c>
      <c r="N85" s="119"/>
      <c r="O85" s="119"/>
      <c r="P85" s="119"/>
      <c r="Q85" s="119"/>
    </row>
    <row r="86" spans="1:17" x14ac:dyDescent="0.25">
      <c r="A86" s="48">
        <f t="shared" si="54"/>
        <v>20.766666666666662</v>
      </c>
      <c r="B86" s="47">
        <f t="shared" si="55"/>
        <v>0</v>
      </c>
      <c r="C86" s="49">
        <f t="shared" si="56"/>
        <v>1</v>
      </c>
      <c r="D86" s="49" t="str">
        <f t="shared" si="57"/>
        <v/>
      </c>
      <c r="E86" s="119" t="s">
        <v>1</v>
      </c>
      <c r="F86" s="119" t="s">
        <v>2</v>
      </c>
      <c r="G86" s="119" t="s">
        <v>3</v>
      </c>
      <c r="H86" s="119" t="s">
        <v>361</v>
      </c>
      <c r="I86" s="119" t="s">
        <v>133</v>
      </c>
      <c r="J86" s="119" t="s">
        <v>210</v>
      </c>
      <c r="K86" s="119" t="s">
        <v>362</v>
      </c>
      <c r="L86" s="119" t="s">
        <v>0</v>
      </c>
      <c r="M86" s="119" t="s">
        <v>4</v>
      </c>
      <c r="N86" s="119"/>
      <c r="O86" s="119"/>
      <c r="P86" s="119"/>
      <c r="Q86" s="119"/>
    </row>
    <row r="87" spans="1:17" x14ac:dyDescent="0.25">
      <c r="A87" s="48">
        <f t="shared" si="54"/>
        <v>0.98333333333330053</v>
      </c>
      <c r="B87" s="47">
        <f t="shared" si="55"/>
        <v>5</v>
      </c>
      <c r="C87" s="49">
        <f t="shared" si="56"/>
        <v>2</v>
      </c>
      <c r="D87" s="49" t="str">
        <f t="shared" si="57"/>
        <v/>
      </c>
      <c r="E87" s="119" t="s">
        <v>5</v>
      </c>
      <c r="F87" s="119" t="s">
        <v>2</v>
      </c>
      <c r="G87" s="119" t="s">
        <v>3</v>
      </c>
      <c r="H87" s="119" t="s">
        <v>363</v>
      </c>
      <c r="I87" s="119" t="s">
        <v>115</v>
      </c>
      <c r="J87" s="119" t="s">
        <v>210</v>
      </c>
      <c r="K87" s="119" t="s">
        <v>364</v>
      </c>
      <c r="L87" s="119" t="s">
        <v>0</v>
      </c>
      <c r="M87" s="119" t="s">
        <v>6</v>
      </c>
      <c r="N87" s="119"/>
      <c r="O87" s="119"/>
      <c r="P87" s="119"/>
      <c r="Q87" s="119"/>
    </row>
    <row r="88" spans="1:17" x14ac:dyDescent="0.25">
      <c r="A88" s="48">
        <f t="shared" ref="A88" si="58">IF((K88-K87)*60*24&lt;0,0,(K88-K87)*60*24)</f>
        <v>1.0166666666666924</v>
      </c>
      <c r="B88" s="47">
        <f t="shared" ref="B88" si="59">IF(E88="Gate 1",0, IF(B87=0,(B86 +1),B87))</f>
        <v>5</v>
      </c>
      <c r="C88" s="49">
        <f t="shared" ref="C88" si="60">ABS(RIGHT(M88,2))</f>
        <v>3</v>
      </c>
      <c r="D88" s="49" t="str">
        <f t="shared" ref="D88" si="61">IF(OR(C89-C88=1,C89-C88=-20,C89=""),"","MISTAKE")</f>
        <v/>
      </c>
      <c r="E88" s="119" t="s">
        <v>7</v>
      </c>
      <c r="F88" s="119" t="s">
        <v>2</v>
      </c>
      <c r="G88" s="119" t="s">
        <v>3</v>
      </c>
      <c r="H88" s="119" t="s">
        <v>365</v>
      </c>
      <c r="I88" s="119" t="s">
        <v>8</v>
      </c>
      <c r="J88" s="119" t="s">
        <v>210</v>
      </c>
      <c r="K88" s="119" t="s">
        <v>366</v>
      </c>
      <c r="L88" s="119" t="s">
        <v>0</v>
      </c>
      <c r="M88" s="119" t="s">
        <v>9</v>
      </c>
      <c r="N88" s="119"/>
      <c r="O88" s="119"/>
      <c r="P88" s="119"/>
      <c r="Q88" s="119"/>
    </row>
    <row r="89" spans="1:17" x14ac:dyDescent="0.25">
      <c r="A89" s="48">
        <f t="shared" ref="A89:A90" si="62">IF((K89-K88)*60*24&lt;0,0,(K89-K88)*60*24)</f>
        <v>8.4500000000000419</v>
      </c>
      <c r="B89" s="47">
        <f t="shared" ref="B89:B90" si="63">IF(E89="Gate 1",0, IF(B88=0,(B87 +1),B88))</f>
        <v>5</v>
      </c>
      <c r="C89" s="49">
        <f t="shared" ref="C89:C90" si="64">ABS(RIGHT(M89,2))</f>
        <v>4</v>
      </c>
      <c r="D89" s="49" t="str">
        <f t="shared" ref="D89:D90" si="65">IF(OR(C90-C89=1,C90-C89=-20,C90=""),"","MISTAKE")</f>
        <v/>
      </c>
      <c r="E89" s="119" t="s">
        <v>116</v>
      </c>
      <c r="F89" s="119" t="s">
        <v>2</v>
      </c>
      <c r="G89" s="119" t="s">
        <v>3</v>
      </c>
      <c r="H89" s="119" t="s">
        <v>367</v>
      </c>
      <c r="I89" s="119" t="s">
        <v>117</v>
      </c>
      <c r="J89" s="119" t="s">
        <v>210</v>
      </c>
      <c r="K89" s="119" t="s">
        <v>368</v>
      </c>
      <c r="L89" s="119" t="s">
        <v>0</v>
      </c>
      <c r="M89" s="119" t="s">
        <v>11</v>
      </c>
      <c r="N89" s="119"/>
      <c r="O89" s="119"/>
      <c r="P89" s="119"/>
      <c r="Q89" s="119"/>
    </row>
    <row r="90" spans="1:17" x14ac:dyDescent="0.25">
      <c r="A90" s="48">
        <f t="shared" si="62"/>
        <v>0.99999999999999645</v>
      </c>
      <c r="B90" s="47">
        <f t="shared" si="63"/>
        <v>5</v>
      </c>
      <c r="C90" s="49">
        <f t="shared" si="64"/>
        <v>5</v>
      </c>
      <c r="D90" s="49" t="str">
        <f t="shared" si="65"/>
        <v/>
      </c>
      <c r="E90" s="119" t="s">
        <v>106</v>
      </c>
      <c r="F90" s="119" t="s">
        <v>2</v>
      </c>
      <c r="G90" s="119" t="s">
        <v>3</v>
      </c>
      <c r="H90" s="119" t="s">
        <v>369</v>
      </c>
      <c r="I90" s="119" t="s">
        <v>10</v>
      </c>
      <c r="J90" s="119" t="s">
        <v>210</v>
      </c>
      <c r="K90" s="119" t="s">
        <v>370</v>
      </c>
      <c r="L90" s="119" t="s">
        <v>0</v>
      </c>
      <c r="M90" s="119" t="s">
        <v>12</v>
      </c>
      <c r="N90" s="119"/>
      <c r="O90" s="119"/>
      <c r="P90" s="119"/>
      <c r="Q90" s="119"/>
    </row>
    <row r="91" spans="1:17" x14ac:dyDescent="0.25">
      <c r="A91" s="48">
        <f t="shared" ref="A91:A97" si="66">IF((K91-K90)*60*24&lt;0,0,(K91-K90)*60*24)</f>
        <v>0.93333333333329271</v>
      </c>
      <c r="B91" s="47">
        <f t="shared" ref="B91:B97" si="67">IF(E91="Gate 1",0, IF(B90=0,(B89 +1),B90))</f>
        <v>5</v>
      </c>
      <c r="C91" s="49">
        <f t="shared" ref="C91:C97" si="68">ABS(RIGHT(M91,2))</f>
        <v>6</v>
      </c>
      <c r="D91" s="49" t="str">
        <f t="shared" ref="D91:D97" si="69">IF(OR(C92-C91=1,C92-C91=-20,C92=""),"","MISTAKE")</f>
        <v/>
      </c>
      <c r="E91" s="119" t="s">
        <v>107</v>
      </c>
      <c r="F91" s="119" t="s">
        <v>2</v>
      </c>
      <c r="G91" s="119" t="s">
        <v>3</v>
      </c>
      <c r="H91" s="119" t="s">
        <v>371</v>
      </c>
      <c r="I91" s="119" t="s">
        <v>90</v>
      </c>
      <c r="J91" s="119" t="s">
        <v>210</v>
      </c>
      <c r="K91" s="119" t="s">
        <v>372</v>
      </c>
      <c r="L91" s="119" t="s">
        <v>0</v>
      </c>
      <c r="M91" s="119" t="s">
        <v>15</v>
      </c>
      <c r="N91" s="119"/>
      <c r="O91" s="119"/>
      <c r="P91" s="119"/>
      <c r="Q91" s="119"/>
    </row>
    <row r="92" spans="1:17" x14ac:dyDescent="0.25">
      <c r="A92" s="48">
        <f t="shared" si="66"/>
        <v>1.1333333333333639</v>
      </c>
      <c r="B92" s="47">
        <f t="shared" si="67"/>
        <v>5</v>
      </c>
      <c r="C92" s="49">
        <f t="shared" si="68"/>
        <v>7</v>
      </c>
      <c r="D92" s="49" t="str">
        <f t="shared" si="69"/>
        <v/>
      </c>
      <c r="E92" s="119" t="s">
        <v>13</v>
      </c>
      <c r="F92" s="119" t="s">
        <v>2</v>
      </c>
      <c r="G92" s="119" t="s">
        <v>3</v>
      </c>
      <c r="H92" s="119" t="s">
        <v>373</v>
      </c>
      <c r="I92" s="119" t="s">
        <v>14</v>
      </c>
      <c r="J92" s="119" t="s">
        <v>210</v>
      </c>
      <c r="K92" s="119" t="s">
        <v>374</v>
      </c>
      <c r="L92" s="119" t="s">
        <v>0</v>
      </c>
      <c r="M92" s="119" t="s">
        <v>18</v>
      </c>
      <c r="N92" s="119"/>
      <c r="O92" s="119"/>
      <c r="P92" s="119"/>
      <c r="Q92" s="119"/>
    </row>
    <row r="93" spans="1:17" x14ac:dyDescent="0.25">
      <c r="A93" s="48">
        <f t="shared" si="66"/>
        <v>0.66666666666667762</v>
      </c>
      <c r="B93" s="47">
        <f t="shared" si="67"/>
        <v>5</v>
      </c>
      <c r="C93" s="49">
        <f t="shared" si="68"/>
        <v>8</v>
      </c>
      <c r="D93" s="49" t="str">
        <f t="shared" si="69"/>
        <v/>
      </c>
      <c r="E93" s="119" t="s">
        <v>16</v>
      </c>
      <c r="F93" s="119" t="s">
        <v>2</v>
      </c>
      <c r="G93" s="119" t="s">
        <v>3</v>
      </c>
      <c r="H93" s="119" t="s">
        <v>375</v>
      </c>
      <c r="I93" s="119" t="s">
        <v>118</v>
      </c>
      <c r="J93" s="119" t="s">
        <v>210</v>
      </c>
      <c r="K93" s="119" t="s">
        <v>376</v>
      </c>
      <c r="L93" s="119" t="s">
        <v>0</v>
      </c>
      <c r="M93" s="119" t="s">
        <v>19</v>
      </c>
      <c r="N93" s="119"/>
      <c r="O93" s="119"/>
      <c r="P93" s="119"/>
      <c r="Q93" s="119"/>
    </row>
    <row r="94" spans="1:17" x14ac:dyDescent="0.25">
      <c r="A94" s="48">
        <f t="shared" si="66"/>
        <v>0.89999999999998082</v>
      </c>
      <c r="B94" s="47">
        <f t="shared" si="67"/>
        <v>5</v>
      </c>
      <c r="C94" s="49">
        <f t="shared" si="68"/>
        <v>9</v>
      </c>
      <c r="D94" s="49" t="str">
        <f t="shared" si="69"/>
        <v/>
      </c>
      <c r="E94" s="119" t="s">
        <v>16</v>
      </c>
      <c r="F94" s="119" t="s">
        <v>2</v>
      </c>
      <c r="G94" s="119" t="s">
        <v>3</v>
      </c>
      <c r="H94" s="119" t="s">
        <v>377</v>
      </c>
      <c r="I94" s="119" t="s">
        <v>17</v>
      </c>
      <c r="J94" s="119" t="s">
        <v>210</v>
      </c>
      <c r="K94" s="119" t="s">
        <v>378</v>
      </c>
      <c r="L94" s="119" t="s">
        <v>0</v>
      </c>
      <c r="M94" s="119" t="s">
        <v>21</v>
      </c>
      <c r="N94" s="119"/>
      <c r="O94" s="119"/>
      <c r="P94" s="119"/>
      <c r="Q94" s="119"/>
    </row>
    <row r="95" spans="1:17" x14ac:dyDescent="0.25">
      <c r="A95" s="48">
        <f t="shared" si="66"/>
        <v>0.8166666666666611</v>
      </c>
      <c r="B95" s="47">
        <f t="shared" si="67"/>
        <v>5</v>
      </c>
      <c r="C95" s="49">
        <f t="shared" si="68"/>
        <v>10</v>
      </c>
      <c r="D95" s="49" t="str">
        <f t="shared" si="69"/>
        <v/>
      </c>
      <c r="E95" s="119" t="s">
        <v>108</v>
      </c>
      <c r="F95" s="119" t="s">
        <v>2</v>
      </c>
      <c r="G95" s="119" t="s">
        <v>3</v>
      </c>
      <c r="H95" s="119" t="s">
        <v>379</v>
      </c>
      <c r="I95" s="119" t="s">
        <v>119</v>
      </c>
      <c r="J95" s="119" t="s">
        <v>210</v>
      </c>
      <c r="K95" s="119" t="s">
        <v>380</v>
      </c>
      <c r="L95" s="119" t="s">
        <v>0</v>
      </c>
      <c r="M95" s="119" t="s">
        <v>23</v>
      </c>
      <c r="N95" s="119"/>
      <c r="O95" s="119"/>
      <c r="P95" s="119"/>
      <c r="Q95" s="119"/>
    </row>
    <row r="96" spans="1:17" x14ac:dyDescent="0.25">
      <c r="A96" s="48">
        <f t="shared" si="66"/>
        <v>0.89999999999998082</v>
      </c>
      <c r="B96" s="47">
        <f t="shared" si="67"/>
        <v>5</v>
      </c>
      <c r="C96" s="49">
        <f t="shared" si="68"/>
        <v>11</v>
      </c>
      <c r="D96" s="49" t="str">
        <f t="shared" si="69"/>
        <v/>
      </c>
      <c r="E96" s="119" t="s">
        <v>110</v>
      </c>
      <c r="F96" s="119" t="s">
        <v>2</v>
      </c>
      <c r="G96" s="119" t="s">
        <v>3</v>
      </c>
      <c r="H96" s="119" t="s">
        <v>381</v>
      </c>
      <c r="I96" s="119" t="s">
        <v>20</v>
      </c>
      <c r="J96" s="119" t="s">
        <v>210</v>
      </c>
      <c r="K96" s="119" t="s">
        <v>382</v>
      </c>
      <c r="L96" s="119" t="s">
        <v>0</v>
      </c>
      <c r="M96" s="119" t="s">
        <v>24</v>
      </c>
      <c r="N96" s="119"/>
      <c r="O96" s="119"/>
      <c r="P96" s="119"/>
      <c r="Q96" s="119"/>
    </row>
    <row r="97" spans="1:17" s="111" customFormat="1" x14ac:dyDescent="0.25">
      <c r="A97" s="48">
        <f t="shared" si="66"/>
        <v>2.1833333333333682</v>
      </c>
      <c r="B97" s="47">
        <f t="shared" si="67"/>
        <v>5</v>
      </c>
      <c r="C97" s="49">
        <f t="shared" si="68"/>
        <v>12</v>
      </c>
      <c r="D97" s="49" t="str">
        <f t="shared" si="69"/>
        <v/>
      </c>
      <c r="E97" s="119" t="s">
        <v>120</v>
      </c>
      <c r="F97" s="119" t="s">
        <v>2</v>
      </c>
      <c r="G97" s="119" t="s">
        <v>3</v>
      </c>
      <c r="H97" s="119" t="s">
        <v>383</v>
      </c>
      <c r="I97" s="119" t="s">
        <v>22</v>
      </c>
      <c r="J97" s="119" t="s">
        <v>210</v>
      </c>
      <c r="K97" s="119" t="s">
        <v>384</v>
      </c>
      <c r="L97" s="119" t="s">
        <v>0</v>
      </c>
      <c r="M97" s="119" t="s">
        <v>25</v>
      </c>
      <c r="N97" s="119"/>
      <c r="O97" s="119"/>
      <c r="P97" s="119"/>
      <c r="Q97" s="119"/>
    </row>
    <row r="98" spans="1:17" x14ac:dyDescent="0.25">
      <c r="A98" s="48">
        <f t="shared" ref="A98:A99" si="70">IF((K98-K97)*60*24&lt;0,0,(K98-K97)*60*24)</f>
        <v>11.599999999999934</v>
      </c>
      <c r="B98" s="47">
        <f t="shared" ref="B98:B99" si="71">IF(E98="Gate 1",0, IF(B97=0,(B96 +1),B97))</f>
        <v>5</v>
      </c>
      <c r="C98" s="49">
        <f t="shared" ref="C98:C99" si="72">ABS(RIGHT(M98,2))</f>
        <v>13</v>
      </c>
      <c r="D98" s="49" t="str">
        <f t="shared" ref="D98:D99" si="73">IF(OR(C99-C98=1,C99-C98=-20,C99=""),"","MISTAKE")</f>
        <v/>
      </c>
      <c r="E98" s="119" t="s">
        <v>111</v>
      </c>
      <c r="F98" s="119" t="s">
        <v>2</v>
      </c>
      <c r="G98" s="119" t="s">
        <v>3</v>
      </c>
      <c r="H98" s="119" t="s">
        <v>385</v>
      </c>
      <c r="I98" s="119" t="s">
        <v>121</v>
      </c>
      <c r="J98" s="119" t="s">
        <v>210</v>
      </c>
      <c r="K98" s="119" t="s">
        <v>386</v>
      </c>
      <c r="L98" s="119" t="s">
        <v>0</v>
      </c>
      <c r="M98" s="119" t="s">
        <v>27</v>
      </c>
      <c r="N98" s="119"/>
      <c r="O98" s="119"/>
      <c r="P98" s="119"/>
      <c r="Q98" s="119"/>
    </row>
    <row r="99" spans="1:17" x14ac:dyDescent="0.25">
      <c r="A99" s="48">
        <f t="shared" si="70"/>
        <v>0.90000000000006075</v>
      </c>
      <c r="B99" s="47">
        <f t="shared" si="71"/>
        <v>5</v>
      </c>
      <c r="C99" s="49">
        <f t="shared" si="72"/>
        <v>14</v>
      </c>
      <c r="D99" s="49" t="str">
        <f t="shared" si="73"/>
        <v/>
      </c>
      <c r="E99" s="119" t="s">
        <v>112</v>
      </c>
      <c r="F99" s="119" t="s">
        <v>2</v>
      </c>
      <c r="G99" s="119" t="s">
        <v>3</v>
      </c>
      <c r="H99" s="119" t="s">
        <v>387</v>
      </c>
      <c r="I99" s="119" t="s">
        <v>134</v>
      </c>
      <c r="J99" s="119" t="s">
        <v>210</v>
      </c>
      <c r="K99" s="119" t="s">
        <v>388</v>
      </c>
      <c r="L99" s="119" t="s">
        <v>0</v>
      </c>
      <c r="M99" s="119" t="s">
        <v>29</v>
      </c>
      <c r="N99" s="119"/>
      <c r="O99" s="119"/>
      <c r="P99" s="119"/>
      <c r="Q99" s="119"/>
    </row>
    <row r="100" spans="1:17" x14ac:dyDescent="0.25">
      <c r="A100" s="48">
        <f t="shared" ref="A100:A102" si="74">IF((K100-K99)*60*24&lt;0,0,(K100-K99)*60*24)</f>
        <v>0.76666666666665328</v>
      </c>
      <c r="B100" s="47">
        <f t="shared" ref="B100:B102" si="75">IF(E100="Gate 1",0, IF(B99=0,(B98 +1),B99))</f>
        <v>5</v>
      </c>
      <c r="C100" s="49">
        <f t="shared" ref="C100:C102" si="76">ABS(RIGHT(M100,2))</f>
        <v>15</v>
      </c>
      <c r="D100" s="49" t="str">
        <f t="shared" ref="D100:D102" si="77">IF(OR(C101-C100=1,C101-C100=-20,C101=""),"","MISTAKE")</f>
        <v/>
      </c>
      <c r="E100" s="119" t="s">
        <v>122</v>
      </c>
      <c r="F100" s="119" t="s">
        <v>2</v>
      </c>
      <c r="G100" s="119" t="s">
        <v>3</v>
      </c>
      <c r="H100" s="119" t="s">
        <v>389</v>
      </c>
      <c r="I100" s="119" t="s">
        <v>26</v>
      </c>
      <c r="J100" s="119" t="s">
        <v>210</v>
      </c>
      <c r="K100" s="119" t="s">
        <v>390</v>
      </c>
      <c r="L100" s="119" t="s">
        <v>0</v>
      </c>
      <c r="M100" s="119" t="s">
        <v>30</v>
      </c>
      <c r="N100" s="119"/>
      <c r="O100" s="119"/>
      <c r="P100" s="119"/>
      <c r="Q100" s="119"/>
    </row>
    <row r="101" spans="1:17" x14ac:dyDescent="0.25">
      <c r="A101" s="48">
        <f t="shared" si="74"/>
        <v>1.2499999999999956</v>
      </c>
      <c r="B101" s="47">
        <f t="shared" si="75"/>
        <v>5</v>
      </c>
      <c r="C101" s="49">
        <f t="shared" si="76"/>
        <v>16</v>
      </c>
      <c r="D101" s="49" t="str">
        <f t="shared" si="77"/>
        <v/>
      </c>
      <c r="E101" s="119" t="s">
        <v>123</v>
      </c>
      <c r="F101" s="119" t="s">
        <v>2</v>
      </c>
      <c r="G101" s="119" t="s">
        <v>3</v>
      </c>
      <c r="H101" s="119" t="s">
        <v>391</v>
      </c>
      <c r="I101" s="119" t="s">
        <v>124</v>
      </c>
      <c r="J101" s="119" t="s">
        <v>210</v>
      </c>
      <c r="K101" s="119" t="s">
        <v>392</v>
      </c>
      <c r="L101" s="119" t="s">
        <v>0</v>
      </c>
      <c r="M101" s="119" t="s">
        <v>31</v>
      </c>
      <c r="N101" s="119"/>
      <c r="O101" s="119"/>
      <c r="P101" s="119"/>
      <c r="Q101" s="119"/>
    </row>
    <row r="102" spans="1:17" x14ac:dyDescent="0.25">
      <c r="A102" s="48">
        <f t="shared" si="74"/>
        <v>1.400000000000019</v>
      </c>
      <c r="B102" s="47">
        <f t="shared" si="75"/>
        <v>5</v>
      </c>
      <c r="C102" s="49">
        <f t="shared" si="76"/>
        <v>17</v>
      </c>
      <c r="D102" s="49" t="str">
        <f t="shared" si="77"/>
        <v/>
      </c>
      <c r="E102" s="119" t="s">
        <v>125</v>
      </c>
      <c r="F102" s="119" t="s">
        <v>2</v>
      </c>
      <c r="G102" s="119" t="s">
        <v>3</v>
      </c>
      <c r="H102" s="119" t="s">
        <v>393</v>
      </c>
      <c r="I102" s="119" t="s">
        <v>126</v>
      </c>
      <c r="J102" s="119" t="s">
        <v>210</v>
      </c>
      <c r="K102" s="119" t="s">
        <v>394</v>
      </c>
      <c r="L102" s="119" t="s">
        <v>0</v>
      </c>
      <c r="M102" s="119" t="s">
        <v>32</v>
      </c>
      <c r="N102" s="119"/>
      <c r="O102" s="119"/>
      <c r="P102" s="119"/>
      <c r="Q102" s="119"/>
    </row>
    <row r="103" spans="1:17" x14ac:dyDescent="0.25">
      <c r="A103" s="48">
        <f t="shared" ref="A103:A105" si="78">IF((K103-K102)*60*24&lt;0,0,(K103-K102)*60*24)</f>
        <v>1.2333333333332996</v>
      </c>
      <c r="B103" s="47">
        <f t="shared" ref="B103:B105" si="79">IF(E103="Gate 1",0, IF(B102=0,(B101 +1),B102))</f>
        <v>5</v>
      </c>
      <c r="C103" s="49">
        <f t="shared" ref="C103:C105" si="80">ABS(RIGHT(M103,2))</f>
        <v>18</v>
      </c>
      <c r="D103" s="49" t="str">
        <f t="shared" ref="D103:D105" si="81">IF(OR(C104-C103=1,C104-C103=-20,C104=""),"","MISTAKE")</f>
        <v/>
      </c>
      <c r="E103" s="119" t="s">
        <v>127</v>
      </c>
      <c r="F103" s="119" t="s">
        <v>2</v>
      </c>
      <c r="G103" s="119" t="s">
        <v>3</v>
      </c>
      <c r="H103" s="119" t="s">
        <v>395</v>
      </c>
      <c r="I103" s="119" t="s">
        <v>28</v>
      </c>
      <c r="J103" s="119" t="s">
        <v>210</v>
      </c>
      <c r="K103" s="119" t="s">
        <v>396</v>
      </c>
      <c r="L103" s="119" t="s">
        <v>0</v>
      </c>
      <c r="M103" s="119" t="s">
        <v>128</v>
      </c>
      <c r="N103" s="119"/>
      <c r="O103" s="119"/>
      <c r="P103" s="119"/>
      <c r="Q103" s="119"/>
    </row>
    <row r="104" spans="1:17" x14ac:dyDescent="0.25">
      <c r="A104" s="48">
        <f t="shared" si="78"/>
        <v>0.73333333333334139</v>
      </c>
      <c r="B104" s="47">
        <f t="shared" si="79"/>
        <v>5</v>
      </c>
      <c r="C104" s="49">
        <f t="shared" si="80"/>
        <v>19</v>
      </c>
      <c r="D104" s="49" t="str">
        <f t="shared" si="81"/>
        <v/>
      </c>
      <c r="E104" s="119" t="s">
        <v>113</v>
      </c>
      <c r="F104" s="119" t="s">
        <v>2</v>
      </c>
      <c r="G104" s="119" t="s">
        <v>3</v>
      </c>
      <c r="H104" s="119" t="s">
        <v>397</v>
      </c>
      <c r="I104" s="119" t="s">
        <v>132</v>
      </c>
      <c r="J104" s="119" t="s">
        <v>210</v>
      </c>
      <c r="K104" s="119" t="s">
        <v>398</v>
      </c>
      <c r="L104" s="119" t="s">
        <v>0</v>
      </c>
      <c r="M104" s="119" t="s">
        <v>129</v>
      </c>
      <c r="N104" s="119"/>
      <c r="O104" s="119"/>
      <c r="P104" s="119"/>
      <c r="Q104" s="119"/>
    </row>
    <row r="105" spans="1:17" x14ac:dyDescent="0.25">
      <c r="A105" s="48">
        <f t="shared" si="78"/>
        <v>0.74999999999999734</v>
      </c>
      <c r="B105" s="47">
        <f t="shared" si="79"/>
        <v>5</v>
      </c>
      <c r="C105" s="49">
        <f t="shared" si="80"/>
        <v>20</v>
      </c>
      <c r="D105" s="49" t="str">
        <f t="shared" si="81"/>
        <v/>
      </c>
      <c r="E105" s="119" t="s">
        <v>136</v>
      </c>
      <c r="F105" s="119" t="s">
        <v>2</v>
      </c>
      <c r="G105" s="119" t="s">
        <v>3</v>
      </c>
      <c r="H105" s="119" t="s">
        <v>399</v>
      </c>
      <c r="I105" s="119" t="s">
        <v>137</v>
      </c>
      <c r="J105" s="119" t="s">
        <v>210</v>
      </c>
      <c r="K105" s="119" t="s">
        <v>400</v>
      </c>
      <c r="L105" s="119" t="s">
        <v>0</v>
      </c>
      <c r="M105" s="119" t="s">
        <v>130</v>
      </c>
      <c r="N105" s="119"/>
      <c r="O105" s="119"/>
      <c r="P105" s="119"/>
      <c r="Q105" s="119"/>
    </row>
    <row r="106" spans="1:17" x14ac:dyDescent="0.25">
      <c r="A106" s="48">
        <f t="shared" ref="A106:A113" si="82">IF((K106-K105)*60*24&lt;0,0,(K106-K105)*60*24)</f>
        <v>1.4833333333332988</v>
      </c>
      <c r="B106" s="47">
        <f t="shared" ref="B106:B113" si="83">IF(E106="Gate 1",0, IF(B105=0,(B104 +1),B105))</f>
        <v>5</v>
      </c>
      <c r="C106" s="49">
        <f t="shared" ref="C106:C113" si="84">ABS(RIGHT(M106,2))</f>
        <v>21</v>
      </c>
      <c r="D106" s="49" t="str">
        <f t="shared" ref="D106:D113" si="85">IF(OR(C107-C106=1,C107-C106=-20,C107=""),"","MISTAKE")</f>
        <v/>
      </c>
      <c r="E106" s="119" t="s">
        <v>109</v>
      </c>
      <c r="F106" s="119" t="s">
        <v>2</v>
      </c>
      <c r="G106" s="119" t="s">
        <v>3</v>
      </c>
      <c r="H106" s="119" t="s">
        <v>401</v>
      </c>
      <c r="I106" s="119" t="s">
        <v>105</v>
      </c>
      <c r="J106" s="119" t="s">
        <v>210</v>
      </c>
      <c r="K106" s="119" t="s">
        <v>402</v>
      </c>
      <c r="L106" s="119" t="s">
        <v>0</v>
      </c>
      <c r="M106" s="119" t="s">
        <v>131</v>
      </c>
      <c r="N106" s="119"/>
      <c r="O106" s="119"/>
      <c r="P106" s="119"/>
      <c r="Q106" s="119"/>
    </row>
    <row r="107" spans="1:17" x14ac:dyDescent="0.25">
      <c r="A107" s="48">
        <f t="shared" si="82"/>
        <v>19.866666666666681</v>
      </c>
      <c r="B107" s="47">
        <f t="shared" si="83"/>
        <v>0</v>
      </c>
      <c r="C107" s="49">
        <f t="shared" si="84"/>
        <v>1</v>
      </c>
      <c r="D107" s="49" t="str">
        <f t="shared" si="85"/>
        <v/>
      </c>
      <c r="E107" s="119" t="s">
        <v>1</v>
      </c>
      <c r="F107" s="119" t="s">
        <v>2</v>
      </c>
      <c r="G107" s="119" t="s">
        <v>3</v>
      </c>
      <c r="H107" s="119" t="s">
        <v>403</v>
      </c>
      <c r="I107" s="119" t="s">
        <v>133</v>
      </c>
      <c r="J107" s="119" t="s">
        <v>210</v>
      </c>
      <c r="K107" s="119" t="s">
        <v>404</v>
      </c>
      <c r="L107" s="119" t="s">
        <v>0</v>
      </c>
      <c r="M107" s="119" t="s">
        <v>4</v>
      </c>
      <c r="N107" s="119"/>
      <c r="O107" s="119"/>
      <c r="P107" s="119"/>
      <c r="Q107" s="119"/>
    </row>
    <row r="108" spans="1:17" x14ac:dyDescent="0.25">
      <c r="A108" s="48">
        <f t="shared" si="82"/>
        <v>0.7833333333333492</v>
      </c>
      <c r="B108" s="47">
        <f t="shared" si="83"/>
        <v>6</v>
      </c>
      <c r="C108" s="49">
        <f t="shared" si="84"/>
        <v>2</v>
      </c>
      <c r="D108" s="49" t="str">
        <f t="shared" si="85"/>
        <v/>
      </c>
      <c r="E108" s="119" t="s">
        <v>5</v>
      </c>
      <c r="F108" s="119" t="s">
        <v>2</v>
      </c>
      <c r="G108" s="119" t="s">
        <v>3</v>
      </c>
      <c r="H108" s="119" t="s">
        <v>405</v>
      </c>
      <c r="I108" s="119" t="s">
        <v>115</v>
      </c>
      <c r="J108" s="119" t="s">
        <v>210</v>
      </c>
      <c r="K108" s="119" t="s">
        <v>406</v>
      </c>
      <c r="L108" s="119" t="s">
        <v>0</v>
      </c>
      <c r="M108" s="119" t="s">
        <v>6</v>
      </c>
      <c r="N108" s="119"/>
      <c r="O108" s="119"/>
      <c r="P108" s="119"/>
      <c r="Q108" s="119"/>
    </row>
    <row r="109" spans="1:17" x14ac:dyDescent="0.25">
      <c r="A109" s="48">
        <f t="shared" si="82"/>
        <v>12.416666666666716</v>
      </c>
      <c r="B109" s="47">
        <f t="shared" si="83"/>
        <v>6</v>
      </c>
      <c r="C109" s="49">
        <f t="shared" si="84"/>
        <v>3</v>
      </c>
      <c r="D109" s="49" t="str">
        <f t="shared" si="85"/>
        <v/>
      </c>
      <c r="E109" s="119" t="s">
        <v>7</v>
      </c>
      <c r="F109" s="119" t="s">
        <v>2</v>
      </c>
      <c r="G109" s="119" t="s">
        <v>3</v>
      </c>
      <c r="H109" s="119" t="s">
        <v>407</v>
      </c>
      <c r="I109" s="119" t="s">
        <v>8</v>
      </c>
      <c r="J109" s="119" t="s">
        <v>210</v>
      </c>
      <c r="K109" s="119" t="s">
        <v>408</v>
      </c>
      <c r="L109" s="119" t="s">
        <v>0</v>
      </c>
      <c r="M109" s="119" t="s">
        <v>9</v>
      </c>
      <c r="N109" s="119"/>
      <c r="O109" s="119"/>
      <c r="P109" s="119"/>
      <c r="Q109" s="119"/>
    </row>
    <row r="110" spans="1:17" x14ac:dyDescent="0.25">
      <c r="A110" s="48">
        <f t="shared" si="82"/>
        <v>0.63333333333332575</v>
      </c>
      <c r="B110" s="47">
        <f t="shared" si="83"/>
        <v>6</v>
      </c>
      <c r="C110" s="49">
        <f t="shared" si="84"/>
        <v>4</v>
      </c>
      <c r="D110" s="49" t="str">
        <f t="shared" si="85"/>
        <v/>
      </c>
      <c r="E110" s="119" t="s">
        <v>116</v>
      </c>
      <c r="F110" s="119" t="s">
        <v>2</v>
      </c>
      <c r="G110" s="119" t="s">
        <v>3</v>
      </c>
      <c r="H110" s="119" t="s">
        <v>409</v>
      </c>
      <c r="I110" s="119" t="s">
        <v>117</v>
      </c>
      <c r="J110" s="119" t="s">
        <v>210</v>
      </c>
      <c r="K110" s="119" t="s">
        <v>410</v>
      </c>
      <c r="L110" s="119" t="s">
        <v>0</v>
      </c>
      <c r="M110" s="119" t="s">
        <v>11</v>
      </c>
      <c r="N110" s="119"/>
      <c r="O110" s="119"/>
      <c r="P110" s="119"/>
      <c r="Q110" s="119"/>
    </row>
    <row r="111" spans="1:17" x14ac:dyDescent="0.25">
      <c r="A111" s="48">
        <f t="shared" si="82"/>
        <v>0.79999999999996518</v>
      </c>
      <c r="B111" s="47">
        <f t="shared" si="83"/>
        <v>6</v>
      </c>
      <c r="C111" s="49">
        <f t="shared" si="84"/>
        <v>5</v>
      </c>
      <c r="D111" s="49" t="str">
        <f t="shared" si="85"/>
        <v/>
      </c>
      <c r="E111" s="119" t="s">
        <v>106</v>
      </c>
      <c r="F111" s="119" t="s">
        <v>2</v>
      </c>
      <c r="G111" s="119" t="s">
        <v>3</v>
      </c>
      <c r="H111" s="119" t="s">
        <v>411</v>
      </c>
      <c r="I111" s="119" t="s">
        <v>10</v>
      </c>
      <c r="J111" s="119" t="s">
        <v>210</v>
      </c>
      <c r="K111" s="119" t="s">
        <v>412</v>
      </c>
      <c r="L111" s="119" t="s">
        <v>0</v>
      </c>
      <c r="M111" s="119" t="s">
        <v>12</v>
      </c>
      <c r="N111" s="119"/>
      <c r="O111" s="119"/>
      <c r="P111" s="119"/>
      <c r="Q111" s="119"/>
    </row>
    <row r="112" spans="1:17" x14ac:dyDescent="0.25">
      <c r="A112" s="48">
        <f t="shared" si="82"/>
        <v>0.7833333333333492</v>
      </c>
      <c r="B112" s="47">
        <f t="shared" si="83"/>
        <v>6</v>
      </c>
      <c r="C112" s="49">
        <f t="shared" si="84"/>
        <v>6</v>
      </c>
      <c r="D112" s="49" t="str">
        <f t="shared" si="85"/>
        <v/>
      </c>
      <c r="E112" s="119" t="s">
        <v>107</v>
      </c>
      <c r="F112" s="119" t="s">
        <v>2</v>
      </c>
      <c r="G112" s="119" t="s">
        <v>3</v>
      </c>
      <c r="H112" s="119" t="s">
        <v>413</v>
      </c>
      <c r="I112" s="119" t="s">
        <v>90</v>
      </c>
      <c r="J112" s="119" t="s">
        <v>210</v>
      </c>
      <c r="K112" s="119" t="s">
        <v>414</v>
      </c>
      <c r="L112" s="119" t="s">
        <v>0</v>
      </c>
      <c r="M112" s="119" t="s">
        <v>15</v>
      </c>
      <c r="N112" s="119"/>
      <c r="O112" s="119"/>
      <c r="P112" s="119"/>
      <c r="Q112" s="119"/>
    </row>
    <row r="113" spans="1:17" x14ac:dyDescent="0.25">
      <c r="A113" s="48">
        <f t="shared" si="82"/>
        <v>1.0166666666666524</v>
      </c>
      <c r="B113" s="47">
        <f t="shared" si="83"/>
        <v>6</v>
      </c>
      <c r="C113" s="49">
        <f t="shared" si="84"/>
        <v>7</v>
      </c>
      <c r="D113" s="49" t="str">
        <f t="shared" si="85"/>
        <v/>
      </c>
      <c r="E113" s="119" t="s">
        <v>13</v>
      </c>
      <c r="F113" s="119" t="s">
        <v>2</v>
      </c>
      <c r="G113" s="119" t="s">
        <v>3</v>
      </c>
      <c r="H113" s="119" t="s">
        <v>415</v>
      </c>
      <c r="I113" s="119" t="s">
        <v>14</v>
      </c>
      <c r="J113" s="119" t="s">
        <v>210</v>
      </c>
      <c r="K113" s="119" t="s">
        <v>416</v>
      </c>
      <c r="L113" s="119" t="s">
        <v>0</v>
      </c>
      <c r="M113" s="119" t="s">
        <v>18</v>
      </c>
      <c r="N113" s="119"/>
      <c r="O113" s="119"/>
      <c r="P113" s="119"/>
      <c r="Q113" s="119"/>
    </row>
    <row r="114" spans="1:17" x14ac:dyDescent="0.25">
      <c r="A114" s="48">
        <f t="shared" ref="A114:A117" si="86">IF((K114-K113)*60*24&lt;0,0,(K114-K113)*60*24)</f>
        <v>0.59999999999997389</v>
      </c>
      <c r="B114" s="47">
        <f t="shared" ref="B114:B117" si="87">IF(E114="Gate 1",0, IF(B113=0,(B112 +1),B113))</f>
        <v>6</v>
      </c>
      <c r="C114" s="49">
        <f t="shared" ref="C114:C117" si="88">ABS(RIGHT(M114,2))</f>
        <v>8</v>
      </c>
      <c r="D114" s="49" t="str">
        <f t="shared" ref="D114:D117" si="89">IF(OR(C115-C114=1,C115-C114=-20,C115=""),"","MISTAKE")</f>
        <v/>
      </c>
      <c r="E114" s="119" t="s">
        <v>16</v>
      </c>
      <c r="F114" s="119" t="s">
        <v>2</v>
      </c>
      <c r="G114" s="119" t="s">
        <v>3</v>
      </c>
      <c r="H114" s="119" t="s">
        <v>417</v>
      </c>
      <c r="I114" s="119" t="s">
        <v>118</v>
      </c>
      <c r="J114" s="119" t="s">
        <v>210</v>
      </c>
      <c r="K114" s="119" t="s">
        <v>418</v>
      </c>
      <c r="L114" s="119" t="s">
        <v>0</v>
      </c>
      <c r="M114" s="119" t="s">
        <v>19</v>
      </c>
      <c r="N114" s="119"/>
      <c r="O114" s="119"/>
      <c r="P114" s="119"/>
      <c r="Q114" s="119"/>
    </row>
    <row r="115" spans="1:17" x14ac:dyDescent="0.25">
      <c r="A115" s="48">
        <f t="shared" si="86"/>
        <v>0.85000000000005294</v>
      </c>
      <c r="B115" s="47">
        <f t="shared" si="87"/>
        <v>6</v>
      </c>
      <c r="C115" s="49">
        <f t="shared" si="88"/>
        <v>9</v>
      </c>
      <c r="D115" s="49" t="str">
        <f t="shared" si="89"/>
        <v/>
      </c>
      <c r="E115" s="119" t="s">
        <v>16</v>
      </c>
      <c r="F115" s="119" t="s">
        <v>2</v>
      </c>
      <c r="G115" s="119" t="s">
        <v>3</v>
      </c>
      <c r="H115" s="119" t="s">
        <v>419</v>
      </c>
      <c r="I115" s="119" t="s">
        <v>17</v>
      </c>
      <c r="J115" s="119" t="s">
        <v>210</v>
      </c>
      <c r="K115" s="119" t="s">
        <v>420</v>
      </c>
      <c r="L115" s="119" t="s">
        <v>0</v>
      </c>
      <c r="M115" s="119" t="s">
        <v>21</v>
      </c>
      <c r="N115" s="119"/>
      <c r="O115" s="119"/>
      <c r="P115" s="119"/>
      <c r="Q115" s="119"/>
    </row>
    <row r="116" spans="1:17" x14ac:dyDescent="0.25">
      <c r="A116" s="48">
        <f t="shared" si="86"/>
        <v>0.7833333333333492</v>
      </c>
      <c r="B116" s="47">
        <f t="shared" si="87"/>
        <v>6</v>
      </c>
      <c r="C116" s="49">
        <f t="shared" si="88"/>
        <v>10</v>
      </c>
      <c r="D116" s="49" t="str">
        <f t="shared" si="89"/>
        <v/>
      </c>
      <c r="E116" s="119" t="s">
        <v>108</v>
      </c>
      <c r="F116" s="119" t="s">
        <v>2</v>
      </c>
      <c r="G116" s="119" t="s">
        <v>3</v>
      </c>
      <c r="H116" s="119" t="s">
        <v>421</v>
      </c>
      <c r="I116" s="119" t="s">
        <v>119</v>
      </c>
      <c r="J116" s="119" t="s">
        <v>210</v>
      </c>
      <c r="K116" s="119" t="s">
        <v>422</v>
      </c>
      <c r="L116" s="119" t="s">
        <v>0</v>
      </c>
      <c r="M116" s="119" t="s">
        <v>23</v>
      </c>
      <c r="N116" s="119"/>
      <c r="O116" s="119"/>
      <c r="P116" s="119"/>
      <c r="Q116" s="119"/>
    </row>
    <row r="117" spans="1:17" x14ac:dyDescent="0.25">
      <c r="A117" s="48">
        <f t="shared" si="86"/>
        <v>0.91666666666663676</v>
      </c>
      <c r="B117" s="47">
        <f t="shared" si="87"/>
        <v>6</v>
      </c>
      <c r="C117" s="49">
        <f t="shared" si="88"/>
        <v>11</v>
      </c>
      <c r="D117" s="49" t="str">
        <f t="shared" si="89"/>
        <v/>
      </c>
      <c r="E117" s="119" t="s">
        <v>110</v>
      </c>
      <c r="F117" s="119" t="s">
        <v>2</v>
      </c>
      <c r="G117" s="119" t="s">
        <v>3</v>
      </c>
      <c r="H117" s="119" t="s">
        <v>423</v>
      </c>
      <c r="I117" s="119" t="s">
        <v>20</v>
      </c>
      <c r="J117" s="119" t="s">
        <v>210</v>
      </c>
      <c r="K117" s="119" t="s">
        <v>424</v>
      </c>
      <c r="L117" s="119" t="s">
        <v>0</v>
      </c>
      <c r="M117" s="119" t="s">
        <v>24</v>
      </c>
      <c r="N117" s="119"/>
      <c r="O117" s="119"/>
      <c r="P117" s="119"/>
      <c r="Q117" s="119"/>
    </row>
    <row r="118" spans="1:17" x14ac:dyDescent="0.25">
      <c r="A118" s="48">
        <f t="shared" ref="A118:A127" si="90">IF((K118-K117)*60*24&lt;0,0,(K118-K117)*60*24)</f>
        <v>0.86666666666662895</v>
      </c>
      <c r="B118" s="47">
        <f t="shared" ref="B118:B127" si="91">IF(E118="Gate 1",0, IF(B117=0,(B116 +1),B117))</f>
        <v>6</v>
      </c>
      <c r="C118" s="49">
        <f t="shared" ref="C118:C127" si="92">ABS(RIGHT(M118,2))</f>
        <v>12</v>
      </c>
      <c r="D118" s="49" t="str">
        <f t="shared" ref="D118:D127" si="93">IF(OR(C119-C118=1,C119-C118=-20,C119=""),"","MISTAKE")</f>
        <v/>
      </c>
      <c r="E118" s="119" t="s">
        <v>120</v>
      </c>
      <c r="F118" s="119" t="s">
        <v>2</v>
      </c>
      <c r="G118" s="119" t="s">
        <v>3</v>
      </c>
      <c r="H118" s="119" t="s">
        <v>425</v>
      </c>
      <c r="I118" s="119" t="s">
        <v>22</v>
      </c>
      <c r="J118" s="119" t="s">
        <v>210</v>
      </c>
      <c r="K118" s="119" t="s">
        <v>426</v>
      </c>
      <c r="L118" s="119" t="s">
        <v>0</v>
      </c>
      <c r="M118" s="119" t="s">
        <v>25</v>
      </c>
      <c r="N118" s="119"/>
      <c r="O118" s="119"/>
      <c r="P118" s="119"/>
      <c r="Q118" s="119"/>
    </row>
    <row r="119" spans="1:17" x14ac:dyDescent="0.25">
      <c r="A119" s="48">
        <f t="shared" si="90"/>
        <v>10.550000000000011</v>
      </c>
      <c r="B119" s="47">
        <f t="shared" si="91"/>
        <v>6</v>
      </c>
      <c r="C119" s="49">
        <f t="shared" si="92"/>
        <v>13</v>
      </c>
      <c r="D119" s="49" t="str">
        <f t="shared" si="93"/>
        <v/>
      </c>
      <c r="E119" s="119" t="s">
        <v>111</v>
      </c>
      <c r="F119" s="119" t="s">
        <v>2</v>
      </c>
      <c r="G119" s="119" t="s">
        <v>3</v>
      </c>
      <c r="H119" s="119" t="s">
        <v>427</v>
      </c>
      <c r="I119" s="119" t="s">
        <v>121</v>
      </c>
      <c r="J119" s="119" t="s">
        <v>210</v>
      </c>
      <c r="K119" s="119" t="s">
        <v>428</v>
      </c>
      <c r="L119" s="119" t="s">
        <v>0</v>
      </c>
      <c r="M119" s="119" t="s">
        <v>27</v>
      </c>
      <c r="N119" s="119"/>
      <c r="O119" s="119"/>
      <c r="P119" s="119"/>
      <c r="Q119" s="119"/>
    </row>
    <row r="120" spans="1:17" x14ac:dyDescent="0.25">
      <c r="A120" s="48">
        <f t="shared" si="90"/>
        <v>0.7833333333333492</v>
      </c>
      <c r="B120" s="47">
        <f t="shared" si="91"/>
        <v>6</v>
      </c>
      <c r="C120" s="49">
        <f t="shared" si="92"/>
        <v>14</v>
      </c>
      <c r="D120" s="49" t="str">
        <f t="shared" si="93"/>
        <v/>
      </c>
      <c r="E120" s="119" t="s">
        <v>112</v>
      </c>
      <c r="F120" s="119" t="s">
        <v>2</v>
      </c>
      <c r="G120" s="119" t="s">
        <v>3</v>
      </c>
      <c r="H120" s="119" t="s">
        <v>429</v>
      </c>
      <c r="I120" s="119" t="s">
        <v>134</v>
      </c>
      <c r="J120" s="119" t="s">
        <v>210</v>
      </c>
      <c r="K120" s="119" t="s">
        <v>430</v>
      </c>
      <c r="L120" s="119" t="s">
        <v>0</v>
      </c>
      <c r="M120" s="119" t="s">
        <v>29</v>
      </c>
      <c r="N120" s="119"/>
      <c r="O120" s="119"/>
      <c r="P120" s="119"/>
      <c r="Q120" s="119"/>
    </row>
    <row r="121" spans="1:17" x14ac:dyDescent="0.25">
      <c r="A121" s="48">
        <f t="shared" si="90"/>
        <v>0.76666666666669325</v>
      </c>
      <c r="B121" s="47">
        <f t="shared" si="91"/>
        <v>6</v>
      </c>
      <c r="C121" s="49">
        <f t="shared" si="92"/>
        <v>15</v>
      </c>
      <c r="D121" s="49" t="str">
        <f t="shared" si="93"/>
        <v/>
      </c>
      <c r="E121" s="119" t="s">
        <v>122</v>
      </c>
      <c r="F121" s="119" t="s">
        <v>2</v>
      </c>
      <c r="G121" s="119" t="s">
        <v>3</v>
      </c>
      <c r="H121" s="119" t="s">
        <v>431</v>
      </c>
      <c r="I121" s="119" t="s">
        <v>26</v>
      </c>
      <c r="J121" s="119" t="s">
        <v>210</v>
      </c>
      <c r="K121" s="119" t="s">
        <v>432</v>
      </c>
      <c r="L121" s="119" t="s">
        <v>0</v>
      </c>
      <c r="M121" s="119" t="s">
        <v>30</v>
      </c>
      <c r="N121" s="119"/>
      <c r="O121" s="119"/>
      <c r="P121" s="119"/>
      <c r="Q121" s="119"/>
    </row>
    <row r="122" spans="1:17" s="106" customFormat="1" x14ac:dyDescent="0.25">
      <c r="A122" s="48">
        <f t="shared" si="90"/>
        <v>1.2666666666666515</v>
      </c>
      <c r="B122" s="47">
        <f t="shared" si="91"/>
        <v>6</v>
      </c>
      <c r="C122" s="49">
        <f t="shared" si="92"/>
        <v>16</v>
      </c>
      <c r="D122" s="49" t="str">
        <f t="shared" si="93"/>
        <v/>
      </c>
      <c r="E122" s="119" t="s">
        <v>123</v>
      </c>
      <c r="F122" s="119" t="s">
        <v>2</v>
      </c>
      <c r="G122" s="119" t="s">
        <v>3</v>
      </c>
      <c r="H122" s="119" t="s">
        <v>433</v>
      </c>
      <c r="I122" s="119" t="s">
        <v>124</v>
      </c>
      <c r="J122" s="119" t="s">
        <v>210</v>
      </c>
      <c r="K122" s="119" t="s">
        <v>434</v>
      </c>
      <c r="L122" s="119" t="s">
        <v>0</v>
      </c>
      <c r="M122" s="119" t="s">
        <v>31</v>
      </c>
      <c r="N122" s="119"/>
      <c r="O122" s="119"/>
      <c r="P122" s="119"/>
      <c r="Q122" s="119"/>
    </row>
    <row r="123" spans="1:17" s="106" customFormat="1" x14ac:dyDescent="0.25">
      <c r="A123" s="48">
        <f t="shared" si="90"/>
        <v>1.3666666666666671</v>
      </c>
      <c r="B123" s="47">
        <f t="shared" si="91"/>
        <v>6</v>
      </c>
      <c r="C123" s="49">
        <f t="shared" si="92"/>
        <v>17</v>
      </c>
      <c r="D123" s="49" t="str">
        <f t="shared" si="93"/>
        <v/>
      </c>
      <c r="E123" s="119" t="s">
        <v>125</v>
      </c>
      <c r="F123" s="119" t="s">
        <v>2</v>
      </c>
      <c r="G123" s="119" t="s">
        <v>3</v>
      </c>
      <c r="H123" s="119" t="s">
        <v>435</v>
      </c>
      <c r="I123" s="119" t="s">
        <v>126</v>
      </c>
      <c r="J123" s="119" t="s">
        <v>210</v>
      </c>
      <c r="K123" s="119" t="s">
        <v>436</v>
      </c>
      <c r="L123" s="119" t="s">
        <v>0</v>
      </c>
      <c r="M123" s="119" t="s">
        <v>32</v>
      </c>
      <c r="N123" s="119"/>
      <c r="O123" s="119"/>
      <c r="P123" s="119"/>
      <c r="Q123" s="119"/>
    </row>
    <row r="124" spans="1:17" x14ac:dyDescent="0.25">
      <c r="A124" s="48">
        <f t="shared" si="90"/>
        <v>1.2499999999999556</v>
      </c>
      <c r="B124" s="47">
        <f t="shared" si="91"/>
        <v>6</v>
      </c>
      <c r="C124" s="49">
        <f t="shared" si="92"/>
        <v>18</v>
      </c>
      <c r="D124" s="49" t="str">
        <f t="shared" si="93"/>
        <v/>
      </c>
      <c r="E124" s="119" t="s">
        <v>127</v>
      </c>
      <c r="F124" s="119" t="s">
        <v>2</v>
      </c>
      <c r="G124" s="119" t="s">
        <v>3</v>
      </c>
      <c r="H124" s="119" t="s">
        <v>437</v>
      </c>
      <c r="I124" s="119" t="s">
        <v>28</v>
      </c>
      <c r="J124" s="119" t="s">
        <v>210</v>
      </c>
      <c r="K124" s="119" t="s">
        <v>438</v>
      </c>
      <c r="L124" s="119" t="s">
        <v>0</v>
      </c>
      <c r="M124" s="119" t="s">
        <v>128</v>
      </c>
      <c r="N124" s="119"/>
      <c r="O124" s="119"/>
      <c r="P124" s="119"/>
      <c r="Q124" s="119"/>
    </row>
    <row r="125" spans="1:17" x14ac:dyDescent="0.25">
      <c r="A125" s="48">
        <f t="shared" si="90"/>
        <v>0.71666666666668544</v>
      </c>
      <c r="B125" s="47">
        <f t="shared" si="91"/>
        <v>6</v>
      </c>
      <c r="C125" s="49">
        <f t="shared" si="92"/>
        <v>19</v>
      </c>
      <c r="D125" s="49" t="str">
        <f t="shared" si="93"/>
        <v/>
      </c>
      <c r="E125" s="119" t="s">
        <v>113</v>
      </c>
      <c r="F125" s="119" t="s">
        <v>2</v>
      </c>
      <c r="G125" s="119" t="s">
        <v>3</v>
      </c>
      <c r="H125" s="119" t="s">
        <v>439</v>
      </c>
      <c r="I125" s="119" t="s">
        <v>132</v>
      </c>
      <c r="J125" s="119" t="s">
        <v>210</v>
      </c>
      <c r="K125" s="119" t="s">
        <v>440</v>
      </c>
      <c r="L125" s="119" t="s">
        <v>0</v>
      </c>
      <c r="M125" s="119" t="s">
        <v>129</v>
      </c>
      <c r="N125" s="119"/>
      <c r="O125" s="119"/>
      <c r="P125" s="119"/>
      <c r="Q125" s="119"/>
    </row>
    <row r="126" spans="1:17" x14ac:dyDescent="0.25">
      <c r="A126" s="48">
        <f t="shared" si="90"/>
        <v>0.86666666666670888</v>
      </c>
      <c r="B126" s="47">
        <f t="shared" si="91"/>
        <v>6</v>
      </c>
      <c r="C126" s="49">
        <f t="shared" si="92"/>
        <v>20</v>
      </c>
      <c r="D126" s="49" t="str">
        <f t="shared" si="93"/>
        <v/>
      </c>
      <c r="E126" s="119" t="s">
        <v>136</v>
      </c>
      <c r="F126" s="119" t="s">
        <v>2</v>
      </c>
      <c r="G126" s="119" t="s">
        <v>3</v>
      </c>
      <c r="H126" s="119" t="s">
        <v>441</v>
      </c>
      <c r="I126" s="119" t="s">
        <v>137</v>
      </c>
      <c r="J126" s="119" t="s">
        <v>210</v>
      </c>
      <c r="K126" s="119" t="s">
        <v>442</v>
      </c>
      <c r="L126" s="119" t="s">
        <v>0</v>
      </c>
      <c r="M126" s="119" t="s">
        <v>130</v>
      </c>
      <c r="N126" s="119"/>
      <c r="O126" s="119"/>
      <c r="P126" s="119"/>
      <c r="Q126" s="119"/>
    </row>
    <row r="127" spans="1:17" x14ac:dyDescent="0.25">
      <c r="A127" s="48">
        <f t="shared" si="90"/>
        <v>2.0333333333333048</v>
      </c>
      <c r="B127" s="47">
        <f t="shared" si="91"/>
        <v>6</v>
      </c>
      <c r="C127" s="49">
        <f t="shared" si="92"/>
        <v>21</v>
      </c>
      <c r="D127" s="49" t="str">
        <f t="shared" si="93"/>
        <v/>
      </c>
      <c r="E127" s="119" t="s">
        <v>109</v>
      </c>
      <c r="F127" s="119" t="s">
        <v>2</v>
      </c>
      <c r="G127" s="119" t="s">
        <v>3</v>
      </c>
      <c r="H127" s="119" t="s">
        <v>443</v>
      </c>
      <c r="I127" s="119" t="s">
        <v>105</v>
      </c>
      <c r="J127" s="119" t="s">
        <v>210</v>
      </c>
      <c r="K127" s="119" t="s">
        <v>444</v>
      </c>
      <c r="L127" s="119" t="s">
        <v>0</v>
      </c>
      <c r="M127" s="119" t="s">
        <v>131</v>
      </c>
      <c r="N127" s="119"/>
      <c r="O127" s="119"/>
      <c r="P127" s="119"/>
      <c r="Q127" s="119"/>
    </row>
    <row r="128" spans="1:17" x14ac:dyDescent="0.25">
      <c r="A128" s="48">
        <f t="shared" ref="A128:A130" si="94">IF((K128-K127)*60*24&lt;0,0,(K128-K127)*60*24)</f>
        <v>19.983333333333352</v>
      </c>
      <c r="B128" s="47">
        <f t="shared" ref="B128:B130" si="95">IF(E128="Gate 1",0, IF(B127=0,(B126 +1),B127))</f>
        <v>0</v>
      </c>
      <c r="C128" s="49">
        <f t="shared" ref="C128:C130" si="96">ABS(RIGHT(M128,2))</f>
        <v>1</v>
      </c>
      <c r="D128" s="49" t="str">
        <f t="shared" ref="D128:D130" si="97">IF(OR(C129-C128=1,C129-C128=-20,C129=""),"","MISTAKE")</f>
        <v/>
      </c>
      <c r="E128" s="119" t="s">
        <v>1</v>
      </c>
      <c r="F128" s="119" t="s">
        <v>2</v>
      </c>
      <c r="G128" s="119" t="s">
        <v>3</v>
      </c>
      <c r="H128" s="119" t="s">
        <v>445</v>
      </c>
      <c r="I128" s="119" t="s">
        <v>133</v>
      </c>
      <c r="J128" s="119" t="s">
        <v>210</v>
      </c>
      <c r="K128" s="119" t="s">
        <v>446</v>
      </c>
      <c r="L128" s="119" t="s">
        <v>0</v>
      </c>
      <c r="M128" s="119" t="s">
        <v>4</v>
      </c>
      <c r="N128" s="119"/>
      <c r="O128" s="119"/>
      <c r="P128" s="119"/>
      <c r="Q128" s="119"/>
    </row>
    <row r="129" spans="1:17" x14ac:dyDescent="0.25">
      <c r="A129" s="48">
        <f t="shared" si="94"/>
        <v>0.83333333333335702</v>
      </c>
      <c r="B129" s="47">
        <f t="shared" si="95"/>
        <v>7</v>
      </c>
      <c r="C129" s="49">
        <f t="shared" si="96"/>
        <v>2</v>
      </c>
      <c r="D129" s="49" t="str">
        <f t="shared" si="97"/>
        <v/>
      </c>
      <c r="E129" s="119" t="s">
        <v>5</v>
      </c>
      <c r="F129" s="119" t="s">
        <v>2</v>
      </c>
      <c r="G129" s="119" t="s">
        <v>3</v>
      </c>
      <c r="H129" s="119" t="s">
        <v>447</v>
      </c>
      <c r="I129" s="119" t="s">
        <v>115</v>
      </c>
      <c r="J129" s="119" t="s">
        <v>210</v>
      </c>
      <c r="K129" s="119" t="s">
        <v>448</v>
      </c>
      <c r="L129" s="119" t="s">
        <v>0</v>
      </c>
      <c r="M129" s="119" t="s">
        <v>6</v>
      </c>
      <c r="N129" s="119"/>
      <c r="O129" s="119"/>
      <c r="P129" s="119"/>
      <c r="Q129" s="119"/>
    </row>
    <row r="130" spans="1:17" x14ac:dyDescent="0.25">
      <c r="A130" s="48">
        <f t="shared" si="94"/>
        <v>0.8833333333332849</v>
      </c>
      <c r="B130" s="47">
        <f t="shared" si="95"/>
        <v>7</v>
      </c>
      <c r="C130" s="49">
        <f t="shared" si="96"/>
        <v>3</v>
      </c>
      <c r="D130" s="49" t="str">
        <f t="shared" si="97"/>
        <v/>
      </c>
      <c r="E130" s="119" t="s">
        <v>7</v>
      </c>
      <c r="F130" s="119" t="s">
        <v>2</v>
      </c>
      <c r="G130" s="119" t="s">
        <v>3</v>
      </c>
      <c r="H130" s="119" t="s">
        <v>449</v>
      </c>
      <c r="I130" s="119" t="s">
        <v>8</v>
      </c>
      <c r="J130" s="119" t="s">
        <v>210</v>
      </c>
      <c r="K130" s="119" t="s">
        <v>450</v>
      </c>
      <c r="L130" s="119" t="s">
        <v>0</v>
      </c>
      <c r="M130" s="119" t="s">
        <v>9</v>
      </c>
      <c r="N130" s="119"/>
      <c r="O130" s="119"/>
      <c r="P130" s="119"/>
      <c r="Q130" s="119"/>
    </row>
    <row r="131" spans="1:17" x14ac:dyDescent="0.25">
      <c r="A131" s="48">
        <f t="shared" ref="A131:A147" si="98">IF((K131-K130)*60*24&lt;0,0,(K131-K130)*60*24)</f>
        <v>1.0666666666667002</v>
      </c>
      <c r="B131" s="47">
        <f t="shared" ref="B131:B147" si="99">IF(E131="Gate 1",0, IF(B130=0,(B129 +1),B130))</f>
        <v>7</v>
      </c>
      <c r="C131" s="49">
        <f t="shared" ref="C131:C147" si="100">ABS(RIGHT(M131,2))</f>
        <v>4</v>
      </c>
      <c r="D131" s="49" t="str">
        <f t="shared" ref="D131:D147" si="101">IF(OR(C132-C131=1,C132-C131=-20,C132=""),"","MISTAKE")</f>
        <v/>
      </c>
      <c r="E131" s="119" t="s">
        <v>116</v>
      </c>
      <c r="F131" s="119" t="s">
        <v>2</v>
      </c>
      <c r="G131" s="119" t="s">
        <v>3</v>
      </c>
      <c r="H131" s="119" t="s">
        <v>451</v>
      </c>
      <c r="I131" s="119" t="s">
        <v>117</v>
      </c>
      <c r="J131" s="119" t="s">
        <v>210</v>
      </c>
      <c r="K131" s="119" t="s">
        <v>452</v>
      </c>
      <c r="L131" s="119" t="s">
        <v>0</v>
      </c>
      <c r="M131" s="119" t="s">
        <v>11</v>
      </c>
      <c r="N131" s="119"/>
      <c r="O131" s="119"/>
      <c r="P131" s="119"/>
      <c r="Q131" s="119"/>
    </row>
    <row r="132" spans="1:17" s="111" customFormat="1" x14ac:dyDescent="0.25">
      <c r="A132" s="48">
        <f t="shared" si="98"/>
        <v>1.6333333333333222</v>
      </c>
      <c r="B132" s="47">
        <f t="shared" si="99"/>
        <v>7</v>
      </c>
      <c r="C132" s="49">
        <f t="shared" si="100"/>
        <v>5</v>
      </c>
      <c r="D132" s="49" t="str">
        <f t="shared" si="101"/>
        <v/>
      </c>
      <c r="E132" s="119" t="s">
        <v>106</v>
      </c>
      <c r="F132" s="119" t="s">
        <v>2</v>
      </c>
      <c r="G132" s="119" t="s">
        <v>3</v>
      </c>
      <c r="H132" s="119" t="s">
        <v>453</v>
      </c>
      <c r="I132" s="119" t="s">
        <v>10</v>
      </c>
      <c r="J132" s="119" t="s">
        <v>210</v>
      </c>
      <c r="K132" s="119" t="s">
        <v>454</v>
      </c>
      <c r="L132" s="119" t="s">
        <v>0</v>
      </c>
      <c r="M132" s="119" t="s">
        <v>12</v>
      </c>
      <c r="N132" s="119"/>
      <c r="O132" s="119"/>
      <c r="P132" s="119"/>
      <c r="Q132" s="119"/>
    </row>
    <row r="133" spans="1:17" s="111" customFormat="1" x14ac:dyDescent="0.25">
      <c r="A133" s="48">
        <f t="shared" si="98"/>
        <v>6.7333333333333201</v>
      </c>
      <c r="B133" s="47">
        <f t="shared" si="99"/>
        <v>7</v>
      </c>
      <c r="C133" s="49">
        <f t="shared" si="100"/>
        <v>6</v>
      </c>
      <c r="D133" s="49" t="str">
        <f t="shared" si="101"/>
        <v/>
      </c>
      <c r="E133" s="119" t="s">
        <v>107</v>
      </c>
      <c r="F133" s="119" t="s">
        <v>2</v>
      </c>
      <c r="G133" s="119" t="s">
        <v>3</v>
      </c>
      <c r="H133" s="119" t="s">
        <v>455</v>
      </c>
      <c r="I133" s="119" t="s">
        <v>90</v>
      </c>
      <c r="J133" s="119" t="s">
        <v>210</v>
      </c>
      <c r="K133" s="119" t="s">
        <v>456</v>
      </c>
      <c r="L133" s="119" t="s">
        <v>0</v>
      </c>
      <c r="M133" s="119" t="s">
        <v>15</v>
      </c>
      <c r="N133" s="119"/>
      <c r="O133" s="119"/>
      <c r="P133" s="119"/>
      <c r="Q133" s="119"/>
    </row>
    <row r="134" spans="1:17" x14ac:dyDescent="0.25">
      <c r="A134" s="48">
        <f t="shared" si="98"/>
        <v>1.4333333333332909</v>
      </c>
      <c r="B134" s="47">
        <f t="shared" si="99"/>
        <v>7</v>
      </c>
      <c r="C134" s="49">
        <f t="shared" si="100"/>
        <v>7</v>
      </c>
      <c r="D134" s="49" t="str">
        <f t="shared" si="101"/>
        <v/>
      </c>
      <c r="E134" s="119" t="s">
        <v>13</v>
      </c>
      <c r="F134" s="119" t="s">
        <v>2</v>
      </c>
      <c r="G134" s="119" t="s">
        <v>3</v>
      </c>
      <c r="H134" s="119" t="s">
        <v>457</v>
      </c>
      <c r="I134" s="119" t="s">
        <v>14</v>
      </c>
      <c r="J134" s="119" t="s">
        <v>210</v>
      </c>
      <c r="K134" s="119" t="s">
        <v>458</v>
      </c>
      <c r="L134" s="119" t="s">
        <v>0</v>
      </c>
      <c r="M134" s="119" t="s">
        <v>18</v>
      </c>
      <c r="N134" s="119"/>
      <c r="O134" s="119"/>
      <c r="P134" s="119"/>
      <c r="Q134" s="119"/>
    </row>
    <row r="135" spans="1:17" x14ac:dyDescent="0.25">
      <c r="A135" s="48">
        <f t="shared" si="98"/>
        <v>0.81666666666674104</v>
      </c>
      <c r="B135" s="47">
        <f t="shared" si="99"/>
        <v>7</v>
      </c>
      <c r="C135" s="49">
        <f t="shared" si="100"/>
        <v>8</v>
      </c>
      <c r="D135" s="49" t="str">
        <f t="shared" si="101"/>
        <v/>
      </c>
      <c r="E135" s="119" t="s">
        <v>16</v>
      </c>
      <c r="F135" s="119" t="s">
        <v>2</v>
      </c>
      <c r="G135" s="119" t="s">
        <v>3</v>
      </c>
      <c r="H135" s="119" t="s">
        <v>459</v>
      </c>
      <c r="I135" s="119" t="s">
        <v>118</v>
      </c>
      <c r="J135" s="119" t="s">
        <v>210</v>
      </c>
      <c r="K135" s="119" t="s">
        <v>460</v>
      </c>
      <c r="L135" s="119" t="s">
        <v>0</v>
      </c>
      <c r="M135" s="119" t="s">
        <v>19</v>
      </c>
      <c r="N135" s="119"/>
      <c r="O135" s="119"/>
      <c r="P135" s="119"/>
      <c r="Q135" s="119"/>
    </row>
    <row r="136" spans="1:17" x14ac:dyDescent="0.25">
      <c r="A136" s="48">
        <f t="shared" si="98"/>
        <v>1.1833333333332519</v>
      </c>
      <c r="B136" s="47">
        <f t="shared" si="99"/>
        <v>7</v>
      </c>
      <c r="C136" s="49">
        <f t="shared" si="100"/>
        <v>9</v>
      </c>
      <c r="D136" s="49" t="str">
        <f t="shared" si="101"/>
        <v/>
      </c>
      <c r="E136" s="119" t="s">
        <v>16</v>
      </c>
      <c r="F136" s="119" t="s">
        <v>2</v>
      </c>
      <c r="G136" s="119" t="s">
        <v>3</v>
      </c>
      <c r="H136" s="119" t="s">
        <v>461</v>
      </c>
      <c r="I136" s="119" t="s">
        <v>17</v>
      </c>
      <c r="J136" s="119" t="s">
        <v>210</v>
      </c>
      <c r="K136" s="119" t="s">
        <v>462</v>
      </c>
      <c r="L136" s="119" t="s">
        <v>0</v>
      </c>
      <c r="M136" s="119" t="s">
        <v>21</v>
      </c>
      <c r="N136" s="119"/>
      <c r="O136" s="119"/>
      <c r="P136" s="119"/>
      <c r="Q136" s="119"/>
    </row>
    <row r="137" spans="1:17" x14ac:dyDescent="0.25">
      <c r="A137" s="48">
        <f t="shared" si="98"/>
        <v>3.1833333333334046</v>
      </c>
      <c r="B137" s="47">
        <f t="shared" si="99"/>
        <v>7</v>
      </c>
      <c r="C137" s="49">
        <f t="shared" si="100"/>
        <v>10</v>
      </c>
      <c r="D137" s="49" t="str">
        <f t="shared" si="101"/>
        <v/>
      </c>
      <c r="E137" s="119" t="s">
        <v>108</v>
      </c>
      <c r="F137" s="119" t="s">
        <v>2</v>
      </c>
      <c r="G137" s="119" t="s">
        <v>3</v>
      </c>
      <c r="H137" s="119" t="s">
        <v>463</v>
      </c>
      <c r="I137" s="119" t="s">
        <v>119</v>
      </c>
      <c r="J137" s="119" t="s">
        <v>210</v>
      </c>
      <c r="K137" s="119" t="s">
        <v>464</v>
      </c>
      <c r="L137" s="119" t="s">
        <v>0</v>
      </c>
      <c r="M137" s="119" t="s">
        <v>23</v>
      </c>
      <c r="N137" s="119"/>
      <c r="O137" s="119"/>
      <c r="P137" s="119"/>
      <c r="Q137" s="119"/>
    </row>
    <row r="138" spans="1:17" x14ac:dyDescent="0.25">
      <c r="A138" s="48">
        <f t="shared" si="98"/>
        <v>1.3166666666666593</v>
      </c>
      <c r="B138" s="47">
        <f t="shared" si="99"/>
        <v>7</v>
      </c>
      <c r="C138" s="49">
        <f t="shared" si="100"/>
        <v>11</v>
      </c>
      <c r="D138" s="49" t="str">
        <f t="shared" si="101"/>
        <v/>
      </c>
      <c r="E138" s="119" t="s">
        <v>110</v>
      </c>
      <c r="F138" s="119" t="s">
        <v>2</v>
      </c>
      <c r="G138" s="119" t="s">
        <v>3</v>
      </c>
      <c r="H138" s="119" t="s">
        <v>465</v>
      </c>
      <c r="I138" s="119" t="s">
        <v>20</v>
      </c>
      <c r="J138" s="119" t="s">
        <v>210</v>
      </c>
      <c r="K138" s="119" t="s">
        <v>466</v>
      </c>
      <c r="L138" s="119" t="s">
        <v>0</v>
      </c>
      <c r="M138" s="119" t="s">
        <v>24</v>
      </c>
      <c r="N138" s="119"/>
      <c r="O138" s="119"/>
      <c r="P138" s="119"/>
      <c r="Q138" s="119"/>
    </row>
    <row r="139" spans="1:17" x14ac:dyDescent="0.25">
      <c r="A139" s="48">
        <f t="shared" si="98"/>
        <v>1.2833333333332675</v>
      </c>
      <c r="B139" s="47">
        <f t="shared" si="99"/>
        <v>7</v>
      </c>
      <c r="C139" s="49">
        <f t="shared" si="100"/>
        <v>12</v>
      </c>
      <c r="D139" s="49" t="str">
        <f t="shared" si="101"/>
        <v/>
      </c>
      <c r="E139" s="119" t="s">
        <v>120</v>
      </c>
      <c r="F139" s="119" t="s">
        <v>2</v>
      </c>
      <c r="G139" s="119" t="s">
        <v>3</v>
      </c>
      <c r="H139" s="119" t="s">
        <v>467</v>
      </c>
      <c r="I139" s="119" t="s">
        <v>22</v>
      </c>
      <c r="J139" s="119" t="s">
        <v>210</v>
      </c>
      <c r="K139" s="119" t="s">
        <v>468</v>
      </c>
      <c r="L139" s="119" t="s">
        <v>0</v>
      </c>
      <c r="M139" s="119" t="s">
        <v>25</v>
      </c>
      <c r="N139" s="119"/>
      <c r="O139" s="119"/>
      <c r="P139" s="119"/>
      <c r="Q139" s="119"/>
    </row>
    <row r="140" spans="1:17" x14ac:dyDescent="0.25">
      <c r="A140" s="48">
        <f t="shared" si="98"/>
        <v>6.3833333333334252</v>
      </c>
      <c r="B140" s="47">
        <f t="shared" si="99"/>
        <v>7</v>
      </c>
      <c r="C140" s="49">
        <f t="shared" si="100"/>
        <v>13</v>
      </c>
      <c r="D140" s="49" t="str">
        <f t="shared" si="101"/>
        <v/>
      </c>
      <c r="E140" s="119" t="s">
        <v>111</v>
      </c>
      <c r="F140" s="119" t="s">
        <v>2</v>
      </c>
      <c r="G140" s="119" t="s">
        <v>3</v>
      </c>
      <c r="H140" s="119" t="s">
        <v>469</v>
      </c>
      <c r="I140" s="119" t="s">
        <v>121</v>
      </c>
      <c r="J140" s="119" t="s">
        <v>210</v>
      </c>
      <c r="K140" s="119" t="s">
        <v>470</v>
      </c>
      <c r="L140" s="119" t="s">
        <v>0</v>
      </c>
      <c r="M140" s="119" t="s">
        <v>27</v>
      </c>
      <c r="N140" s="119"/>
      <c r="O140" s="119"/>
      <c r="P140" s="119"/>
      <c r="Q140" s="119"/>
    </row>
    <row r="141" spans="1:17" x14ac:dyDescent="0.25">
      <c r="A141" s="48">
        <f t="shared" si="98"/>
        <v>0.69999999999994955</v>
      </c>
      <c r="B141" s="47">
        <f t="shared" si="99"/>
        <v>7</v>
      </c>
      <c r="C141" s="49">
        <f t="shared" si="100"/>
        <v>14</v>
      </c>
      <c r="D141" s="49" t="str">
        <f t="shared" si="101"/>
        <v/>
      </c>
      <c r="E141" s="119" t="s">
        <v>112</v>
      </c>
      <c r="F141" s="119" t="s">
        <v>2</v>
      </c>
      <c r="G141" s="119" t="s">
        <v>3</v>
      </c>
      <c r="H141" s="119" t="s">
        <v>471</v>
      </c>
      <c r="I141" s="119" t="s">
        <v>134</v>
      </c>
      <c r="J141" s="119" t="s">
        <v>210</v>
      </c>
      <c r="K141" s="119" t="s">
        <v>472</v>
      </c>
      <c r="L141" s="119" t="s">
        <v>0</v>
      </c>
      <c r="M141" s="119" t="s">
        <v>29</v>
      </c>
      <c r="N141" s="119"/>
      <c r="O141" s="119"/>
      <c r="P141" s="119"/>
      <c r="Q141" s="119"/>
    </row>
    <row r="142" spans="1:17" x14ac:dyDescent="0.25">
      <c r="A142" s="48">
        <f t="shared" si="98"/>
        <v>0.73333333333334139</v>
      </c>
      <c r="B142" s="47">
        <f t="shared" si="99"/>
        <v>7</v>
      </c>
      <c r="C142" s="49">
        <f t="shared" si="100"/>
        <v>15</v>
      </c>
      <c r="D142" s="49" t="str">
        <f t="shared" si="101"/>
        <v/>
      </c>
      <c r="E142" s="119" t="s">
        <v>122</v>
      </c>
      <c r="F142" s="119" t="s">
        <v>2</v>
      </c>
      <c r="G142" s="119" t="s">
        <v>3</v>
      </c>
      <c r="H142" s="119" t="s">
        <v>473</v>
      </c>
      <c r="I142" s="119" t="s">
        <v>26</v>
      </c>
      <c r="J142" s="119" t="s">
        <v>210</v>
      </c>
      <c r="K142" s="119" t="s">
        <v>474</v>
      </c>
      <c r="L142" s="119" t="s">
        <v>0</v>
      </c>
      <c r="M142" s="119" t="s">
        <v>30</v>
      </c>
      <c r="N142" s="119"/>
      <c r="O142" s="119"/>
      <c r="P142" s="119"/>
      <c r="Q142" s="119"/>
    </row>
    <row r="143" spans="1:17" x14ac:dyDescent="0.25">
      <c r="A143" s="48">
        <f t="shared" si="98"/>
        <v>1.2500000000000355</v>
      </c>
      <c r="B143" s="47">
        <f t="shared" si="99"/>
        <v>7</v>
      </c>
      <c r="C143" s="49">
        <f t="shared" si="100"/>
        <v>16</v>
      </c>
      <c r="D143" s="49" t="str">
        <f t="shared" si="101"/>
        <v/>
      </c>
      <c r="E143" s="119" t="s">
        <v>123</v>
      </c>
      <c r="F143" s="119" t="s">
        <v>2</v>
      </c>
      <c r="G143" s="119" t="s">
        <v>3</v>
      </c>
      <c r="H143" s="119" t="s">
        <v>475</v>
      </c>
      <c r="I143" s="119" t="s">
        <v>124</v>
      </c>
      <c r="J143" s="119" t="s">
        <v>210</v>
      </c>
      <c r="K143" s="119" t="s">
        <v>476</v>
      </c>
      <c r="L143" s="119" t="s">
        <v>0</v>
      </c>
      <c r="M143" s="119" t="s">
        <v>31</v>
      </c>
      <c r="N143" s="119"/>
      <c r="O143" s="119"/>
      <c r="P143" s="119"/>
      <c r="Q143" s="119"/>
    </row>
    <row r="144" spans="1:17" x14ac:dyDescent="0.25">
      <c r="A144" s="48">
        <f t="shared" si="98"/>
        <v>6.6166666666666885</v>
      </c>
      <c r="B144" s="47">
        <f t="shared" si="99"/>
        <v>7</v>
      </c>
      <c r="C144" s="49">
        <f t="shared" si="100"/>
        <v>17</v>
      </c>
      <c r="D144" s="49" t="str">
        <f t="shared" si="101"/>
        <v/>
      </c>
      <c r="E144" s="119" t="s">
        <v>125</v>
      </c>
      <c r="F144" s="119" t="s">
        <v>2</v>
      </c>
      <c r="G144" s="119" t="s">
        <v>3</v>
      </c>
      <c r="H144" s="119" t="s">
        <v>477</v>
      </c>
      <c r="I144" s="119" t="s">
        <v>126</v>
      </c>
      <c r="J144" s="119" t="s">
        <v>210</v>
      </c>
      <c r="K144" s="119" t="s">
        <v>478</v>
      </c>
      <c r="L144" s="119" t="s">
        <v>0</v>
      </c>
      <c r="M144" s="119" t="s">
        <v>32</v>
      </c>
      <c r="N144" s="119"/>
      <c r="O144" s="119"/>
      <c r="P144" s="119"/>
      <c r="Q144" s="119"/>
    </row>
    <row r="145" spans="1:17" x14ac:dyDescent="0.25">
      <c r="A145" s="48">
        <f t="shared" si="98"/>
        <v>1.4666666666666028</v>
      </c>
      <c r="B145" s="47">
        <f t="shared" si="99"/>
        <v>7</v>
      </c>
      <c r="C145" s="49">
        <f t="shared" si="100"/>
        <v>18</v>
      </c>
      <c r="D145" s="49" t="str">
        <f t="shared" si="101"/>
        <v/>
      </c>
      <c r="E145" s="119" t="s">
        <v>127</v>
      </c>
      <c r="F145" s="119" t="s">
        <v>2</v>
      </c>
      <c r="G145" s="119" t="s">
        <v>3</v>
      </c>
      <c r="H145" s="119" t="s">
        <v>479</v>
      </c>
      <c r="I145" s="119" t="s">
        <v>28</v>
      </c>
      <c r="J145" s="119" t="s">
        <v>210</v>
      </c>
      <c r="K145" s="119" t="s">
        <v>480</v>
      </c>
      <c r="L145" s="119" t="s">
        <v>0</v>
      </c>
      <c r="M145" s="119" t="s">
        <v>128</v>
      </c>
      <c r="N145" s="119"/>
      <c r="O145" s="119"/>
      <c r="P145" s="119"/>
      <c r="Q145" s="119"/>
    </row>
    <row r="146" spans="1:17" x14ac:dyDescent="0.25">
      <c r="A146" s="48">
        <f t="shared" si="98"/>
        <v>0.71666666666664547</v>
      </c>
      <c r="B146" s="47">
        <f t="shared" si="99"/>
        <v>7</v>
      </c>
      <c r="C146" s="49">
        <f t="shared" si="100"/>
        <v>19</v>
      </c>
      <c r="D146" s="49" t="str">
        <f t="shared" si="101"/>
        <v/>
      </c>
      <c r="E146" s="119" t="s">
        <v>113</v>
      </c>
      <c r="F146" s="119" t="s">
        <v>2</v>
      </c>
      <c r="G146" s="119" t="s">
        <v>3</v>
      </c>
      <c r="H146" s="119" t="s">
        <v>481</v>
      </c>
      <c r="I146" s="119" t="s">
        <v>132</v>
      </c>
      <c r="J146" s="119" t="s">
        <v>210</v>
      </c>
      <c r="K146" s="119" t="s">
        <v>482</v>
      </c>
      <c r="L146" s="119" t="s">
        <v>0</v>
      </c>
      <c r="M146" s="119" t="s">
        <v>129</v>
      </c>
      <c r="N146" s="119"/>
      <c r="O146" s="119"/>
      <c r="P146" s="119"/>
      <c r="Q146" s="119"/>
    </row>
    <row r="147" spans="1:17" x14ac:dyDescent="0.25">
      <c r="A147" s="48">
        <f t="shared" si="98"/>
        <v>0.7166666666667254</v>
      </c>
      <c r="B147" s="47">
        <f t="shared" si="99"/>
        <v>7</v>
      </c>
      <c r="C147" s="49">
        <f t="shared" si="100"/>
        <v>20</v>
      </c>
      <c r="D147" s="49" t="str">
        <f t="shared" si="101"/>
        <v/>
      </c>
      <c r="E147" s="119" t="s">
        <v>136</v>
      </c>
      <c r="F147" s="119" t="s">
        <v>2</v>
      </c>
      <c r="G147" s="119" t="s">
        <v>3</v>
      </c>
      <c r="H147" s="119" t="s">
        <v>483</v>
      </c>
      <c r="I147" s="119" t="s">
        <v>137</v>
      </c>
      <c r="J147" s="119" t="s">
        <v>210</v>
      </c>
      <c r="K147" s="119" t="s">
        <v>484</v>
      </c>
      <c r="L147" s="119" t="s">
        <v>0</v>
      </c>
      <c r="M147" s="119" t="s">
        <v>130</v>
      </c>
      <c r="N147" s="119"/>
      <c r="O147" s="119"/>
      <c r="P147" s="119"/>
      <c r="Q147" s="119"/>
    </row>
    <row r="148" spans="1:17" x14ac:dyDescent="0.25">
      <c r="A148" s="48">
        <f t="shared" ref="A148:A156" si="102">IF((K148-K147)*60*24&lt;0,0,(K148-K147)*60*24)</f>
        <v>1.0833333333333162</v>
      </c>
      <c r="B148" s="47">
        <f t="shared" ref="B148:B156" si="103">IF(E148="Gate 1",0, IF(B147=0,(B146 +1),B147))</f>
        <v>7</v>
      </c>
      <c r="C148" s="49">
        <f t="shared" ref="C148:C156" si="104">ABS(RIGHT(M148,2))</f>
        <v>21</v>
      </c>
      <c r="D148" s="49" t="str">
        <f t="shared" ref="D148:D156" si="105">IF(OR(C149-C148=1,C149-C148=-20,C149=""),"","MISTAKE")</f>
        <v/>
      </c>
      <c r="E148" s="119" t="s">
        <v>109</v>
      </c>
      <c r="F148" s="119" t="s">
        <v>2</v>
      </c>
      <c r="G148" s="119" t="s">
        <v>3</v>
      </c>
      <c r="H148" s="119" t="s">
        <v>485</v>
      </c>
      <c r="I148" s="119" t="s">
        <v>105</v>
      </c>
      <c r="J148" s="119" t="s">
        <v>210</v>
      </c>
      <c r="K148" s="119" t="s">
        <v>486</v>
      </c>
      <c r="L148" s="119" t="s">
        <v>0</v>
      </c>
      <c r="M148" s="119" t="s">
        <v>131</v>
      </c>
      <c r="N148" s="119"/>
      <c r="O148" s="119"/>
      <c r="P148" s="119"/>
      <c r="Q148" s="119"/>
    </row>
    <row r="149" spans="1:17" x14ac:dyDescent="0.25">
      <c r="A149" s="48">
        <f t="shared" si="102"/>
        <v>19.799999999999976</v>
      </c>
      <c r="B149" s="47">
        <f t="shared" si="103"/>
        <v>0</v>
      </c>
      <c r="C149" s="49">
        <f t="shared" si="104"/>
        <v>1</v>
      </c>
      <c r="D149" s="49" t="str">
        <f t="shared" si="105"/>
        <v/>
      </c>
      <c r="E149" s="119" t="s">
        <v>1</v>
      </c>
      <c r="F149" s="119" t="s">
        <v>2</v>
      </c>
      <c r="G149" s="119" t="s">
        <v>3</v>
      </c>
      <c r="H149" s="119" t="s">
        <v>487</v>
      </c>
      <c r="I149" s="119" t="s">
        <v>133</v>
      </c>
      <c r="J149" s="119" t="s">
        <v>210</v>
      </c>
      <c r="K149" s="119" t="s">
        <v>488</v>
      </c>
      <c r="L149" s="119" t="s">
        <v>0</v>
      </c>
      <c r="M149" s="119" t="s">
        <v>4</v>
      </c>
      <c r="N149" s="119"/>
      <c r="O149" s="119"/>
      <c r="P149" s="119"/>
      <c r="Q149" s="119"/>
    </row>
    <row r="150" spans="1:17" x14ac:dyDescent="0.25">
      <c r="A150" s="48">
        <f t="shared" si="102"/>
        <v>1.2000000000000277</v>
      </c>
      <c r="B150" s="47">
        <f t="shared" si="103"/>
        <v>8</v>
      </c>
      <c r="C150" s="49">
        <f t="shared" si="104"/>
        <v>2</v>
      </c>
      <c r="D150" s="49" t="str">
        <f t="shared" si="105"/>
        <v/>
      </c>
      <c r="E150" s="119" t="s">
        <v>5</v>
      </c>
      <c r="F150" s="119" t="s">
        <v>2</v>
      </c>
      <c r="G150" s="119" t="s">
        <v>3</v>
      </c>
      <c r="H150" s="119" t="s">
        <v>489</v>
      </c>
      <c r="I150" s="119" t="s">
        <v>115</v>
      </c>
      <c r="J150" s="119" t="s">
        <v>210</v>
      </c>
      <c r="K150" s="119" t="s">
        <v>490</v>
      </c>
      <c r="L150" s="119" t="s">
        <v>0</v>
      </c>
      <c r="M150" s="119" t="s">
        <v>6</v>
      </c>
      <c r="N150" s="119"/>
      <c r="O150" s="119"/>
      <c r="P150" s="119"/>
      <c r="Q150" s="119"/>
    </row>
    <row r="151" spans="1:17" x14ac:dyDescent="0.25">
      <c r="A151" s="48">
        <f t="shared" si="102"/>
        <v>1.4666666666666828</v>
      </c>
      <c r="B151" s="47">
        <f t="shared" si="103"/>
        <v>8</v>
      </c>
      <c r="C151" s="49">
        <f t="shared" si="104"/>
        <v>3</v>
      </c>
      <c r="D151" s="49" t="str">
        <f t="shared" si="105"/>
        <v/>
      </c>
      <c r="E151" s="119" t="s">
        <v>7</v>
      </c>
      <c r="F151" s="119" t="s">
        <v>2</v>
      </c>
      <c r="G151" s="119" t="s">
        <v>3</v>
      </c>
      <c r="H151" s="119" t="s">
        <v>491</v>
      </c>
      <c r="I151" s="119" t="s">
        <v>8</v>
      </c>
      <c r="J151" s="119" t="s">
        <v>210</v>
      </c>
      <c r="K151" s="119" t="s">
        <v>492</v>
      </c>
      <c r="L151" s="119" t="s">
        <v>0</v>
      </c>
      <c r="M151" s="119" t="s">
        <v>9</v>
      </c>
      <c r="N151" s="119"/>
      <c r="O151" s="119"/>
      <c r="P151" s="119"/>
      <c r="Q151" s="119"/>
    </row>
    <row r="152" spans="1:17" x14ac:dyDescent="0.25">
      <c r="A152" s="48">
        <f t="shared" si="102"/>
        <v>1.0333333333333083</v>
      </c>
      <c r="B152" s="47">
        <f t="shared" si="103"/>
        <v>8</v>
      </c>
      <c r="C152" s="49">
        <f t="shared" si="104"/>
        <v>4</v>
      </c>
      <c r="D152" s="49" t="str">
        <f t="shared" si="105"/>
        <v/>
      </c>
      <c r="E152" s="119" t="s">
        <v>116</v>
      </c>
      <c r="F152" s="119" t="s">
        <v>2</v>
      </c>
      <c r="G152" s="119" t="s">
        <v>3</v>
      </c>
      <c r="H152" s="119" t="s">
        <v>493</v>
      </c>
      <c r="I152" s="119" t="s">
        <v>117</v>
      </c>
      <c r="J152" s="119" t="s">
        <v>210</v>
      </c>
      <c r="K152" s="119" t="s">
        <v>494</v>
      </c>
      <c r="L152" s="119" t="s">
        <v>0</v>
      </c>
      <c r="M152" s="119" t="s">
        <v>11</v>
      </c>
      <c r="N152" s="119"/>
      <c r="O152" s="119"/>
      <c r="P152" s="119"/>
      <c r="Q152" s="119"/>
    </row>
    <row r="153" spans="1:17" x14ac:dyDescent="0.25">
      <c r="A153" s="48">
        <f t="shared" si="102"/>
        <v>1.4666666666666828</v>
      </c>
      <c r="B153" s="47">
        <f t="shared" si="103"/>
        <v>8</v>
      </c>
      <c r="C153" s="49">
        <f t="shared" si="104"/>
        <v>5</v>
      </c>
      <c r="D153" s="49" t="str">
        <f t="shared" si="105"/>
        <v/>
      </c>
      <c r="E153" s="119" t="s">
        <v>106</v>
      </c>
      <c r="F153" s="119" t="s">
        <v>2</v>
      </c>
      <c r="G153" s="119" t="s">
        <v>3</v>
      </c>
      <c r="H153" s="119" t="s">
        <v>495</v>
      </c>
      <c r="I153" s="119" t="s">
        <v>10</v>
      </c>
      <c r="J153" s="119" t="s">
        <v>210</v>
      </c>
      <c r="K153" s="119" t="s">
        <v>496</v>
      </c>
      <c r="L153" s="119" t="s">
        <v>0</v>
      </c>
      <c r="M153" s="119" t="s">
        <v>12</v>
      </c>
      <c r="N153" s="119"/>
      <c r="O153" s="119"/>
      <c r="P153" s="119"/>
      <c r="Q153" s="119"/>
    </row>
    <row r="154" spans="1:17" x14ac:dyDescent="0.25">
      <c r="A154" s="48">
        <f t="shared" si="102"/>
        <v>1.3166666666666593</v>
      </c>
      <c r="B154" s="47">
        <f t="shared" si="103"/>
        <v>8</v>
      </c>
      <c r="C154" s="49">
        <f t="shared" si="104"/>
        <v>6</v>
      </c>
      <c r="D154" s="49" t="str">
        <f t="shared" si="105"/>
        <v/>
      </c>
      <c r="E154" s="119" t="s">
        <v>107</v>
      </c>
      <c r="F154" s="119" t="s">
        <v>2</v>
      </c>
      <c r="G154" s="119" t="s">
        <v>3</v>
      </c>
      <c r="H154" s="119" t="s">
        <v>497</v>
      </c>
      <c r="I154" s="119" t="s">
        <v>90</v>
      </c>
      <c r="J154" s="119" t="s">
        <v>210</v>
      </c>
      <c r="K154" s="119" t="s">
        <v>498</v>
      </c>
      <c r="L154" s="119" t="s">
        <v>0</v>
      </c>
      <c r="M154" s="119" t="s">
        <v>15</v>
      </c>
      <c r="N154" s="119"/>
      <c r="O154" s="119"/>
      <c r="P154" s="119"/>
      <c r="Q154" s="119"/>
    </row>
    <row r="155" spans="1:17" x14ac:dyDescent="0.25">
      <c r="A155" s="48">
        <f t="shared" si="102"/>
        <v>1.7000000000000259</v>
      </c>
      <c r="B155" s="47">
        <f t="shared" si="103"/>
        <v>8</v>
      </c>
      <c r="C155" s="49">
        <f t="shared" si="104"/>
        <v>7</v>
      </c>
      <c r="D155" s="49" t="str">
        <f t="shared" si="105"/>
        <v/>
      </c>
      <c r="E155" s="119" t="s">
        <v>13</v>
      </c>
      <c r="F155" s="119" t="s">
        <v>2</v>
      </c>
      <c r="G155" s="119" t="s">
        <v>3</v>
      </c>
      <c r="H155" s="119" t="s">
        <v>499</v>
      </c>
      <c r="I155" s="119" t="s">
        <v>14</v>
      </c>
      <c r="J155" s="119" t="s">
        <v>210</v>
      </c>
      <c r="K155" s="119" t="s">
        <v>500</v>
      </c>
      <c r="L155" s="119" t="s">
        <v>0</v>
      </c>
      <c r="M155" s="119" t="s">
        <v>18</v>
      </c>
      <c r="N155" s="119"/>
      <c r="O155" s="119"/>
      <c r="P155" s="119"/>
      <c r="Q155" s="119"/>
    </row>
    <row r="156" spans="1:17" x14ac:dyDescent="0.25">
      <c r="A156" s="48">
        <f t="shared" si="102"/>
        <v>0.89999999999998082</v>
      </c>
      <c r="B156" s="47">
        <f t="shared" si="103"/>
        <v>8</v>
      </c>
      <c r="C156" s="49">
        <f t="shared" si="104"/>
        <v>8</v>
      </c>
      <c r="D156" s="49" t="str">
        <f t="shared" si="105"/>
        <v/>
      </c>
      <c r="E156" s="119" t="s">
        <v>16</v>
      </c>
      <c r="F156" s="119" t="s">
        <v>2</v>
      </c>
      <c r="G156" s="119" t="s">
        <v>3</v>
      </c>
      <c r="H156" s="119" t="s">
        <v>501</v>
      </c>
      <c r="I156" s="119" t="s">
        <v>118</v>
      </c>
      <c r="J156" s="119" t="s">
        <v>210</v>
      </c>
      <c r="K156" s="119" t="s">
        <v>502</v>
      </c>
      <c r="L156" s="119" t="s">
        <v>0</v>
      </c>
      <c r="M156" s="119" t="s">
        <v>19</v>
      </c>
      <c r="N156" s="119"/>
      <c r="O156" s="119"/>
      <c r="P156" s="119"/>
      <c r="Q156" s="119"/>
    </row>
    <row r="157" spans="1:17" x14ac:dyDescent="0.25">
      <c r="A157" s="48">
        <f t="shared" ref="A157:A159" si="106">IF((K157-K156)*60*24&lt;0,0,(K157-K156)*60*24)</f>
        <v>1.2166666666666437</v>
      </c>
      <c r="B157" s="47">
        <f t="shared" ref="B157:B159" si="107">IF(E157="Gate 1",0, IF(B156=0,(B155 +1),B156))</f>
        <v>8</v>
      </c>
      <c r="C157" s="49">
        <f t="shared" ref="C157:C159" si="108">ABS(RIGHT(M157,2))</f>
        <v>9</v>
      </c>
      <c r="D157" s="49" t="str">
        <f t="shared" ref="D157:D159" si="109">IF(OR(C158-C157=1,C158-C157=-20,C158=""),"","MISTAKE")</f>
        <v/>
      </c>
      <c r="E157" s="119" t="s">
        <v>16</v>
      </c>
      <c r="F157" s="119" t="s">
        <v>2</v>
      </c>
      <c r="G157" s="119" t="s">
        <v>3</v>
      </c>
      <c r="H157" s="119" t="s">
        <v>503</v>
      </c>
      <c r="I157" s="119" t="s">
        <v>17</v>
      </c>
      <c r="J157" s="119" t="s">
        <v>210</v>
      </c>
      <c r="K157" s="119" t="s">
        <v>504</v>
      </c>
      <c r="L157" s="119" t="s">
        <v>0</v>
      </c>
      <c r="M157" s="119" t="s">
        <v>21</v>
      </c>
      <c r="N157" s="119"/>
      <c r="O157" s="119"/>
      <c r="P157" s="119"/>
      <c r="Q157" s="119"/>
    </row>
    <row r="158" spans="1:17" x14ac:dyDescent="0.25">
      <c r="A158" s="48">
        <f t="shared" si="106"/>
        <v>2.7166666666666384</v>
      </c>
      <c r="B158" s="47">
        <f t="shared" si="107"/>
        <v>8</v>
      </c>
      <c r="C158" s="49">
        <f t="shared" si="108"/>
        <v>10</v>
      </c>
      <c r="D158" s="49" t="str">
        <f t="shared" si="109"/>
        <v/>
      </c>
      <c r="E158" s="119" t="s">
        <v>108</v>
      </c>
      <c r="F158" s="119" t="s">
        <v>2</v>
      </c>
      <c r="G158" s="119" t="s">
        <v>3</v>
      </c>
      <c r="H158" s="119" t="s">
        <v>505</v>
      </c>
      <c r="I158" s="119" t="s">
        <v>119</v>
      </c>
      <c r="J158" s="119" t="s">
        <v>210</v>
      </c>
      <c r="K158" s="119" t="s">
        <v>506</v>
      </c>
      <c r="L158" s="119" t="s">
        <v>0</v>
      </c>
      <c r="M158" s="119" t="s">
        <v>23</v>
      </c>
      <c r="N158" s="119"/>
      <c r="O158" s="119"/>
      <c r="P158" s="119"/>
      <c r="Q158" s="119"/>
    </row>
    <row r="159" spans="1:17" x14ac:dyDescent="0.25">
      <c r="A159" s="48">
        <f t="shared" si="106"/>
        <v>1.4666666666666828</v>
      </c>
      <c r="B159" s="47">
        <f t="shared" si="107"/>
        <v>8</v>
      </c>
      <c r="C159" s="49">
        <f t="shared" si="108"/>
        <v>11</v>
      </c>
      <c r="D159" s="49" t="str">
        <f t="shared" si="109"/>
        <v/>
      </c>
      <c r="E159" s="119" t="s">
        <v>110</v>
      </c>
      <c r="F159" s="119" t="s">
        <v>2</v>
      </c>
      <c r="G159" s="119" t="s">
        <v>3</v>
      </c>
      <c r="H159" s="119" t="s">
        <v>507</v>
      </c>
      <c r="I159" s="119" t="s">
        <v>20</v>
      </c>
      <c r="J159" s="119" t="s">
        <v>210</v>
      </c>
      <c r="K159" s="119" t="s">
        <v>508</v>
      </c>
      <c r="L159" s="119" t="s">
        <v>0</v>
      </c>
      <c r="M159" s="119" t="s">
        <v>24</v>
      </c>
      <c r="N159" s="119"/>
      <c r="O159" s="119"/>
      <c r="P159" s="119"/>
      <c r="Q159" s="119"/>
    </row>
    <row r="160" spans="1:17" x14ac:dyDescent="0.25">
      <c r="A160" s="48">
        <f t="shared" ref="A160:A167" si="110">IF((K160-K159)*60*24&lt;0,0,(K160-K159)*60*24)</f>
        <v>1.6333333333333222</v>
      </c>
      <c r="B160" s="47">
        <f t="shared" ref="B160:B167" si="111">IF(E160="Gate 1",0, IF(B159=0,(B158 +1),B159))</f>
        <v>8</v>
      </c>
      <c r="C160" s="49">
        <f t="shared" ref="C160:C167" si="112">ABS(RIGHT(M160,2))</f>
        <v>12</v>
      </c>
      <c r="D160" s="49" t="str">
        <f t="shared" ref="D160:D167" si="113">IF(OR(C161-C160=1,C161-C160=-20,C161=""),"","MISTAKE")</f>
        <v/>
      </c>
      <c r="E160" s="119" t="s">
        <v>120</v>
      </c>
      <c r="F160" s="119" t="s">
        <v>2</v>
      </c>
      <c r="G160" s="119" t="s">
        <v>3</v>
      </c>
      <c r="H160" s="119" t="s">
        <v>509</v>
      </c>
      <c r="I160" s="119" t="s">
        <v>22</v>
      </c>
      <c r="J160" s="119" t="s">
        <v>210</v>
      </c>
      <c r="K160" s="119" t="s">
        <v>510</v>
      </c>
      <c r="L160" s="119" t="s">
        <v>0</v>
      </c>
      <c r="M160" s="119" t="s">
        <v>25</v>
      </c>
      <c r="N160" s="119"/>
      <c r="O160" s="119"/>
      <c r="P160" s="119"/>
      <c r="Q160" s="119"/>
    </row>
    <row r="161" spans="1:17" x14ac:dyDescent="0.25">
      <c r="A161" s="48">
        <f t="shared" si="110"/>
        <v>2.9833333333333734</v>
      </c>
      <c r="B161" s="47">
        <f t="shared" si="111"/>
        <v>8</v>
      </c>
      <c r="C161" s="49">
        <f t="shared" si="112"/>
        <v>13</v>
      </c>
      <c r="D161" s="49" t="str">
        <f t="shared" si="113"/>
        <v/>
      </c>
      <c r="E161" s="119" t="s">
        <v>111</v>
      </c>
      <c r="F161" s="119" t="s">
        <v>2</v>
      </c>
      <c r="G161" s="119" t="s">
        <v>3</v>
      </c>
      <c r="H161" s="119" t="s">
        <v>511</v>
      </c>
      <c r="I161" s="119" t="s">
        <v>121</v>
      </c>
      <c r="J161" s="119" t="s">
        <v>210</v>
      </c>
      <c r="K161" s="119" t="s">
        <v>512</v>
      </c>
      <c r="L161" s="119" t="s">
        <v>0</v>
      </c>
      <c r="M161" s="119" t="s">
        <v>27</v>
      </c>
      <c r="N161" s="119"/>
      <c r="O161" s="119"/>
      <c r="P161" s="119"/>
      <c r="Q161" s="119"/>
    </row>
    <row r="162" spans="1:17" x14ac:dyDescent="0.25">
      <c r="A162" s="48">
        <f t="shared" si="110"/>
        <v>2.6500000000000146</v>
      </c>
      <c r="B162" s="47">
        <f t="shared" si="111"/>
        <v>8</v>
      </c>
      <c r="C162" s="49">
        <f t="shared" si="112"/>
        <v>14</v>
      </c>
      <c r="D162" s="49" t="str">
        <f t="shared" si="113"/>
        <v/>
      </c>
      <c r="E162" s="119" t="s">
        <v>112</v>
      </c>
      <c r="F162" s="119" t="s">
        <v>2</v>
      </c>
      <c r="G162" s="119" t="s">
        <v>3</v>
      </c>
      <c r="H162" s="119" t="s">
        <v>513</v>
      </c>
      <c r="I162" s="119" t="s">
        <v>134</v>
      </c>
      <c r="J162" s="119" t="s">
        <v>210</v>
      </c>
      <c r="K162" s="119" t="s">
        <v>514</v>
      </c>
      <c r="L162" s="119" t="s">
        <v>0</v>
      </c>
      <c r="M162" s="119" t="s">
        <v>29</v>
      </c>
      <c r="N162" s="119"/>
      <c r="O162" s="119"/>
      <c r="P162" s="119"/>
      <c r="Q162" s="119"/>
    </row>
    <row r="163" spans="1:17" x14ac:dyDescent="0.25">
      <c r="A163" s="48">
        <f t="shared" si="110"/>
        <v>2.6833333333333265</v>
      </c>
      <c r="B163" s="47">
        <f t="shared" si="111"/>
        <v>8</v>
      </c>
      <c r="C163" s="49">
        <f t="shared" si="112"/>
        <v>15</v>
      </c>
      <c r="D163" s="49" t="str">
        <f t="shared" si="113"/>
        <v/>
      </c>
      <c r="E163" s="119" t="s">
        <v>122</v>
      </c>
      <c r="F163" s="119" t="s">
        <v>2</v>
      </c>
      <c r="G163" s="119" t="s">
        <v>3</v>
      </c>
      <c r="H163" s="119" t="s">
        <v>515</v>
      </c>
      <c r="I163" s="119" t="s">
        <v>26</v>
      </c>
      <c r="J163" s="119" t="s">
        <v>210</v>
      </c>
      <c r="K163" s="119" t="s">
        <v>516</v>
      </c>
      <c r="L163" s="119" t="s">
        <v>0</v>
      </c>
      <c r="M163" s="119" t="s">
        <v>30</v>
      </c>
      <c r="N163" s="119"/>
      <c r="O163" s="119"/>
      <c r="P163" s="119"/>
      <c r="Q163" s="119"/>
    </row>
    <row r="164" spans="1:17" x14ac:dyDescent="0.25">
      <c r="A164" s="48">
        <f t="shared" si="110"/>
        <v>1.6666666666666341</v>
      </c>
      <c r="B164" s="47">
        <f t="shared" si="111"/>
        <v>8</v>
      </c>
      <c r="C164" s="49">
        <f t="shared" si="112"/>
        <v>16</v>
      </c>
      <c r="D164" s="49" t="str">
        <f t="shared" si="113"/>
        <v/>
      </c>
      <c r="E164" s="119" t="s">
        <v>123</v>
      </c>
      <c r="F164" s="119" t="s">
        <v>2</v>
      </c>
      <c r="G164" s="119" t="s">
        <v>3</v>
      </c>
      <c r="H164" s="119" t="s">
        <v>517</v>
      </c>
      <c r="I164" s="119" t="s">
        <v>124</v>
      </c>
      <c r="J164" s="119" t="s">
        <v>210</v>
      </c>
      <c r="K164" s="119" t="s">
        <v>518</v>
      </c>
      <c r="L164" s="119" t="s">
        <v>0</v>
      </c>
      <c r="M164" s="119" t="s">
        <v>31</v>
      </c>
      <c r="N164" s="119"/>
      <c r="O164" s="119"/>
      <c r="P164" s="119"/>
      <c r="Q164" s="119"/>
    </row>
    <row r="165" spans="1:17" x14ac:dyDescent="0.25">
      <c r="A165" s="48">
        <f t="shared" si="110"/>
        <v>1.9499999999999851</v>
      </c>
      <c r="B165" s="47">
        <f t="shared" si="111"/>
        <v>8</v>
      </c>
      <c r="C165" s="49">
        <f t="shared" si="112"/>
        <v>17</v>
      </c>
      <c r="D165" s="49" t="str">
        <f t="shared" si="113"/>
        <v/>
      </c>
      <c r="E165" s="119" t="s">
        <v>125</v>
      </c>
      <c r="F165" s="119" t="s">
        <v>2</v>
      </c>
      <c r="G165" s="119" t="s">
        <v>3</v>
      </c>
      <c r="H165" s="119" t="s">
        <v>519</v>
      </c>
      <c r="I165" s="119" t="s">
        <v>126</v>
      </c>
      <c r="J165" s="119" t="s">
        <v>210</v>
      </c>
      <c r="K165" s="119" t="s">
        <v>520</v>
      </c>
      <c r="L165" s="119" t="s">
        <v>0</v>
      </c>
      <c r="M165" s="119" t="s">
        <v>32</v>
      </c>
      <c r="N165" s="119"/>
      <c r="O165" s="119"/>
      <c r="P165" s="119"/>
      <c r="Q165" s="119"/>
    </row>
    <row r="166" spans="1:17" x14ac:dyDescent="0.25">
      <c r="A166" s="48">
        <f t="shared" si="110"/>
        <v>1.7833333333333456</v>
      </c>
      <c r="B166" s="47">
        <f t="shared" si="111"/>
        <v>8</v>
      </c>
      <c r="C166" s="49">
        <f t="shared" si="112"/>
        <v>18</v>
      </c>
      <c r="D166" s="49" t="str">
        <f t="shared" si="113"/>
        <v/>
      </c>
      <c r="E166" s="119" t="s">
        <v>127</v>
      </c>
      <c r="F166" s="119" t="s">
        <v>2</v>
      </c>
      <c r="G166" s="119" t="s">
        <v>3</v>
      </c>
      <c r="H166" s="119" t="s">
        <v>521</v>
      </c>
      <c r="I166" s="119" t="s">
        <v>28</v>
      </c>
      <c r="J166" s="119" t="s">
        <v>210</v>
      </c>
      <c r="K166" s="119" t="s">
        <v>522</v>
      </c>
      <c r="L166" s="119" t="s">
        <v>0</v>
      </c>
      <c r="M166" s="119" t="s">
        <v>128</v>
      </c>
      <c r="N166" s="119"/>
      <c r="O166" s="119"/>
      <c r="P166" s="119"/>
      <c r="Q166" s="119"/>
    </row>
    <row r="167" spans="1:17" x14ac:dyDescent="0.25">
      <c r="A167" s="48">
        <f t="shared" si="110"/>
        <v>3.4999999999999876</v>
      </c>
      <c r="B167" s="47">
        <f t="shared" si="111"/>
        <v>8</v>
      </c>
      <c r="C167" s="49">
        <f t="shared" si="112"/>
        <v>19</v>
      </c>
      <c r="D167" s="49" t="str">
        <f t="shared" si="113"/>
        <v/>
      </c>
      <c r="E167" s="119" t="s">
        <v>113</v>
      </c>
      <c r="F167" s="119" t="s">
        <v>2</v>
      </c>
      <c r="G167" s="119" t="s">
        <v>3</v>
      </c>
      <c r="H167" s="119" t="s">
        <v>523</v>
      </c>
      <c r="I167" s="119" t="s">
        <v>132</v>
      </c>
      <c r="J167" s="119" t="s">
        <v>210</v>
      </c>
      <c r="K167" s="119" t="s">
        <v>524</v>
      </c>
      <c r="L167" s="119" t="s">
        <v>0</v>
      </c>
      <c r="M167" s="119" t="s">
        <v>129</v>
      </c>
      <c r="N167" s="119"/>
      <c r="O167" s="119"/>
      <c r="P167" s="119"/>
      <c r="Q167" s="119"/>
    </row>
    <row r="168" spans="1:17" x14ac:dyDescent="0.25">
      <c r="A168" s="48">
        <f t="shared" ref="A168:A173" si="114">IF((K168-K167)*60*24&lt;0,0,(K168-K167)*60*24)</f>
        <v>3.2166666666666366</v>
      </c>
      <c r="B168" s="47">
        <f t="shared" ref="B168:B173" si="115">IF(E168="Gate 1",0, IF(B167=0,(B166 +1),B167))</f>
        <v>8</v>
      </c>
      <c r="C168" s="49">
        <f t="shared" ref="C168:C173" si="116">ABS(RIGHT(M168,2))</f>
        <v>20</v>
      </c>
      <c r="D168" s="49" t="str">
        <f t="shared" ref="D168:D173" si="117">IF(OR(C169-C168=1,C169-C168=-20,C169=""),"","MISTAKE")</f>
        <v/>
      </c>
      <c r="E168" s="119" t="s">
        <v>136</v>
      </c>
      <c r="F168" s="119" t="s">
        <v>2</v>
      </c>
      <c r="G168" s="119" t="s">
        <v>3</v>
      </c>
      <c r="H168" s="119" t="s">
        <v>525</v>
      </c>
      <c r="I168" s="119" t="s">
        <v>137</v>
      </c>
      <c r="J168" s="119" t="s">
        <v>210</v>
      </c>
      <c r="K168" s="119" t="s">
        <v>526</v>
      </c>
      <c r="L168" s="119" t="s">
        <v>0</v>
      </c>
      <c r="M168" s="119" t="s">
        <v>130</v>
      </c>
      <c r="N168" s="119"/>
      <c r="O168" s="119"/>
      <c r="P168" s="119"/>
      <c r="Q168" s="119"/>
    </row>
    <row r="169" spans="1:17" x14ac:dyDescent="0.25">
      <c r="A169" s="48">
        <f t="shared" si="114"/>
        <v>3.7666666666667226</v>
      </c>
      <c r="B169" s="47">
        <f t="shared" si="115"/>
        <v>8</v>
      </c>
      <c r="C169" s="49">
        <f t="shared" si="116"/>
        <v>21</v>
      </c>
      <c r="D169" s="49" t="str">
        <f t="shared" si="117"/>
        <v/>
      </c>
      <c r="E169" s="119" t="s">
        <v>109</v>
      </c>
      <c r="F169" s="119" t="s">
        <v>2</v>
      </c>
      <c r="G169" s="119" t="s">
        <v>3</v>
      </c>
      <c r="H169" s="119" t="s">
        <v>527</v>
      </c>
      <c r="I169" s="119" t="s">
        <v>105</v>
      </c>
      <c r="J169" s="119" t="s">
        <v>210</v>
      </c>
      <c r="K169" s="119" t="s">
        <v>528</v>
      </c>
      <c r="L169" s="119" t="s">
        <v>0</v>
      </c>
      <c r="M169" s="119" t="s">
        <v>131</v>
      </c>
      <c r="N169" s="119"/>
      <c r="O169" s="119"/>
      <c r="P169" s="119"/>
      <c r="Q169" s="119"/>
    </row>
    <row r="170" spans="1:17" x14ac:dyDescent="0.25">
      <c r="A170" s="48">
        <f t="shared" si="114"/>
        <v>19.933333333333305</v>
      </c>
      <c r="B170" s="47">
        <f t="shared" si="115"/>
        <v>0</v>
      </c>
      <c r="C170" s="49">
        <f t="shared" si="116"/>
        <v>1</v>
      </c>
      <c r="D170" s="49" t="str">
        <f t="shared" si="117"/>
        <v/>
      </c>
      <c r="E170" s="119" t="s">
        <v>1</v>
      </c>
      <c r="F170" s="119" t="s">
        <v>2</v>
      </c>
      <c r="G170" s="119" t="s">
        <v>3</v>
      </c>
      <c r="H170" s="119" t="s">
        <v>529</v>
      </c>
      <c r="I170" s="119" t="s">
        <v>133</v>
      </c>
      <c r="J170" s="119" t="s">
        <v>210</v>
      </c>
      <c r="K170" s="119" t="s">
        <v>530</v>
      </c>
      <c r="L170" s="119" t="s">
        <v>0</v>
      </c>
      <c r="M170" s="119" t="s">
        <v>4</v>
      </c>
      <c r="N170" s="119"/>
      <c r="O170" s="119"/>
      <c r="P170" s="119"/>
      <c r="Q170" s="119"/>
    </row>
    <row r="171" spans="1:17" x14ac:dyDescent="0.25">
      <c r="A171" s="48">
        <f t="shared" si="114"/>
        <v>0.88333333333336483</v>
      </c>
      <c r="B171" s="47">
        <f t="shared" si="115"/>
        <v>9</v>
      </c>
      <c r="C171" s="49">
        <f t="shared" si="116"/>
        <v>2</v>
      </c>
      <c r="D171" s="49" t="str">
        <f t="shared" si="117"/>
        <v/>
      </c>
      <c r="E171" s="119" t="s">
        <v>5</v>
      </c>
      <c r="F171" s="119" t="s">
        <v>2</v>
      </c>
      <c r="G171" s="119" t="s">
        <v>3</v>
      </c>
      <c r="H171" s="119" t="s">
        <v>531</v>
      </c>
      <c r="I171" s="119" t="s">
        <v>115</v>
      </c>
      <c r="J171" s="119" t="s">
        <v>210</v>
      </c>
      <c r="K171" s="119" t="s">
        <v>532</v>
      </c>
      <c r="L171" s="119" t="s">
        <v>0</v>
      </c>
      <c r="M171" s="119" t="s">
        <v>6</v>
      </c>
      <c r="N171" s="119"/>
      <c r="O171" s="119"/>
      <c r="P171" s="119"/>
      <c r="Q171" s="119"/>
    </row>
    <row r="172" spans="1:17" x14ac:dyDescent="0.25">
      <c r="A172" s="48">
        <f t="shared" si="114"/>
        <v>4.0166666666666018</v>
      </c>
      <c r="B172" s="47">
        <f t="shared" si="115"/>
        <v>9</v>
      </c>
      <c r="C172" s="49">
        <f t="shared" si="116"/>
        <v>3</v>
      </c>
      <c r="D172" s="49" t="str">
        <f t="shared" si="117"/>
        <v/>
      </c>
      <c r="E172" s="119" t="s">
        <v>7</v>
      </c>
      <c r="F172" s="119" t="s">
        <v>2</v>
      </c>
      <c r="G172" s="119" t="s">
        <v>3</v>
      </c>
      <c r="H172" s="119" t="s">
        <v>533</v>
      </c>
      <c r="I172" s="119" t="s">
        <v>8</v>
      </c>
      <c r="J172" s="119" t="s">
        <v>210</v>
      </c>
      <c r="K172" s="119" t="s">
        <v>534</v>
      </c>
      <c r="L172" s="119" t="s">
        <v>0</v>
      </c>
      <c r="M172" s="119" t="s">
        <v>9</v>
      </c>
      <c r="N172" s="119"/>
      <c r="O172" s="119"/>
      <c r="P172" s="119"/>
      <c r="Q172" s="119"/>
    </row>
    <row r="173" spans="1:17" x14ac:dyDescent="0.25">
      <c r="A173" s="48">
        <f t="shared" si="114"/>
        <v>0.94999999999998863</v>
      </c>
      <c r="B173" s="47">
        <f t="shared" si="115"/>
        <v>9</v>
      </c>
      <c r="C173" s="49">
        <f t="shared" si="116"/>
        <v>4</v>
      </c>
      <c r="D173" s="49" t="str">
        <f t="shared" si="117"/>
        <v/>
      </c>
      <c r="E173" s="119" t="s">
        <v>116</v>
      </c>
      <c r="F173" s="119" t="s">
        <v>2</v>
      </c>
      <c r="G173" s="119" t="s">
        <v>3</v>
      </c>
      <c r="H173" s="119" t="s">
        <v>535</v>
      </c>
      <c r="I173" s="119" t="s">
        <v>117</v>
      </c>
      <c r="J173" s="119" t="s">
        <v>210</v>
      </c>
      <c r="K173" s="119" t="s">
        <v>536</v>
      </c>
      <c r="L173" s="119" t="s">
        <v>0</v>
      </c>
      <c r="M173" s="119" t="s">
        <v>11</v>
      </c>
      <c r="N173" s="119"/>
      <c r="O173" s="119"/>
      <c r="P173" s="119"/>
      <c r="Q173" s="119"/>
    </row>
    <row r="174" spans="1:17" x14ac:dyDescent="0.25">
      <c r="A174" s="48">
        <f t="shared" ref="A174:A178" si="118">IF((K174-K173)*60*24&lt;0,0,(K174-K173)*60*24)</f>
        <v>1.3166666666667393</v>
      </c>
      <c r="B174" s="47">
        <f t="shared" ref="B174:B178" si="119">IF(E174="Gate 1",0, IF(B173=0,(B172 +1),B173))</f>
        <v>9</v>
      </c>
      <c r="C174" s="49">
        <f t="shared" ref="C174:C178" si="120">ABS(RIGHT(M174,2))</f>
        <v>5</v>
      </c>
      <c r="D174" s="49" t="str">
        <f t="shared" ref="D174:D178" si="121">IF(OR(C175-C174=1,C175-C174=-20,C175=""),"","MISTAKE")</f>
        <v/>
      </c>
      <c r="E174" s="119" t="s">
        <v>106</v>
      </c>
      <c r="F174" s="119" t="s">
        <v>2</v>
      </c>
      <c r="G174" s="119" t="s">
        <v>3</v>
      </c>
      <c r="H174" s="119" t="s">
        <v>537</v>
      </c>
      <c r="I174" s="119" t="s">
        <v>10</v>
      </c>
      <c r="J174" s="119" t="s">
        <v>210</v>
      </c>
      <c r="K174" s="119" t="s">
        <v>538</v>
      </c>
      <c r="L174" s="119" t="s">
        <v>0</v>
      </c>
      <c r="M174" s="119" t="s">
        <v>12</v>
      </c>
      <c r="N174" s="119"/>
      <c r="O174" s="119"/>
      <c r="P174" s="119"/>
      <c r="Q174" s="119"/>
    </row>
    <row r="175" spans="1:17" s="109" customFormat="1" x14ac:dyDescent="0.25">
      <c r="A175" s="48">
        <f t="shared" si="118"/>
        <v>1.3666666666666671</v>
      </c>
      <c r="B175" s="47">
        <f t="shared" si="119"/>
        <v>9</v>
      </c>
      <c r="C175" s="49">
        <f t="shared" si="120"/>
        <v>6</v>
      </c>
      <c r="D175" s="49" t="str">
        <f t="shared" si="121"/>
        <v/>
      </c>
      <c r="E175" s="119" t="s">
        <v>107</v>
      </c>
      <c r="F175" s="119" t="s">
        <v>2</v>
      </c>
      <c r="G175" s="119" t="s">
        <v>3</v>
      </c>
      <c r="H175" s="119" t="s">
        <v>539</v>
      </c>
      <c r="I175" s="119" t="s">
        <v>90</v>
      </c>
      <c r="J175" s="119" t="s">
        <v>210</v>
      </c>
      <c r="K175" s="119" t="s">
        <v>540</v>
      </c>
      <c r="L175" s="119" t="s">
        <v>0</v>
      </c>
      <c r="M175" s="119" t="s">
        <v>15</v>
      </c>
      <c r="N175" s="119"/>
      <c r="O175" s="119"/>
      <c r="P175" s="119"/>
      <c r="Q175" s="119"/>
    </row>
    <row r="176" spans="1:17" x14ac:dyDescent="0.25">
      <c r="A176" s="48">
        <f t="shared" si="118"/>
        <v>1.5500000000000025</v>
      </c>
      <c r="B176" s="47">
        <f t="shared" si="119"/>
        <v>9</v>
      </c>
      <c r="C176" s="49">
        <f t="shared" si="120"/>
        <v>7</v>
      </c>
      <c r="D176" s="49" t="str">
        <f t="shared" si="121"/>
        <v/>
      </c>
      <c r="E176" s="119" t="s">
        <v>13</v>
      </c>
      <c r="F176" s="119" t="s">
        <v>2</v>
      </c>
      <c r="G176" s="119" t="s">
        <v>3</v>
      </c>
      <c r="H176" s="119" t="s">
        <v>541</v>
      </c>
      <c r="I176" s="119" t="s">
        <v>14</v>
      </c>
      <c r="J176" s="119" t="s">
        <v>210</v>
      </c>
      <c r="K176" s="119" t="s">
        <v>542</v>
      </c>
      <c r="L176" s="119" t="s">
        <v>0</v>
      </c>
      <c r="M176" s="119" t="s">
        <v>18</v>
      </c>
      <c r="N176" s="119"/>
      <c r="O176" s="119"/>
      <c r="P176" s="119"/>
      <c r="Q176" s="119"/>
    </row>
    <row r="177" spans="1:17" x14ac:dyDescent="0.25">
      <c r="A177" s="48">
        <f t="shared" si="118"/>
        <v>0.9166666666665968</v>
      </c>
      <c r="B177" s="47">
        <f t="shared" si="119"/>
        <v>9</v>
      </c>
      <c r="C177" s="49">
        <f t="shared" si="120"/>
        <v>8</v>
      </c>
      <c r="D177" s="49" t="str">
        <f t="shared" si="121"/>
        <v/>
      </c>
      <c r="E177" s="119" t="s">
        <v>16</v>
      </c>
      <c r="F177" s="119" t="s">
        <v>2</v>
      </c>
      <c r="G177" s="119" t="s">
        <v>3</v>
      </c>
      <c r="H177" s="119" t="s">
        <v>543</v>
      </c>
      <c r="I177" s="119" t="s">
        <v>118</v>
      </c>
      <c r="J177" s="119" t="s">
        <v>210</v>
      </c>
      <c r="K177" s="119" t="s">
        <v>544</v>
      </c>
      <c r="L177" s="119" t="s">
        <v>0</v>
      </c>
      <c r="M177" s="119" t="s">
        <v>19</v>
      </c>
      <c r="N177" s="119"/>
      <c r="O177" s="119"/>
      <c r="P177" s="119"/>
      <c r="Q177" s="119"/>
    </row>
    <row r="178" spans="1:17" x14ac:dyDescent="0.25">
      <c r="A178" s="48">
        <f t="shared" si="118"/>
        <v>1.4666666666666828</v>
      </c>
      <c r="B178" s="47">
        <f t="shared" si="119"/>
        <v>9</v>
      </c>
      <c r="C178" s="49">
        <f t="shared" si="120"/>
        <v>9</v>
      </c>
      <c r="D178" s="49" t="str">
        <f t="shared" si="121"/>
        <v/>
      </c>
      <c r="E178" s="119" t="s">
        <v>16</v>
      </c>
      <c r="F178" s="119" t="s">
        <v>2</v>
      </c>
      <c r="G178" s="119" t="s">
        <v>3</v>
      </c>
      <c r="H178" s="119" t="s">
        <v>545</v>
      </c>
      <c r="I178" s="119" t="s">
        <v>17</v>
      </c>
      <c r="J178" s="119" t="s">
        <v>210</v>
      </c>
      <c r="K178" s="119" t="s">
        <v>546</v>
      </c>
      <c r="L178" s="119" t="s">
        <v>0</v>
      </c>
      <c r="M178" s="119" t="s">
        <v>21</v>
      </c>
      <c r="N178" s="119"/>
      <c r="O178" s="119"/>
      <c r="P178" s="119"/>
      <c r="Q178" s="119"/>
    </row>
    <row r="179" spans="1:17" x14ac:dyDescent="0.25">
      <c r="A179" s="48">
        <f t="shared" ref="A179:A180" si="122">IF((K179-K178)*60*24&lt;0,0,(K179-K178)*60*24)</f>
        <v>1.2666666666666515</v>
      </c>
      <c r="B179" s="47">
        <f t="shared" ref="B179:B180" si="123">IF(E179="Gate 1",0, IF(B178=0,(B177 +1),B178))</f>
        <v>9</v>
      </c>
      <c r="C179" s="49">
        <f t="shared" ref="C179:C180" si="124">ABS(RIGHT(M179,2))</f>
        <v>10</v>
      </c>
      <c r="D179" s="49" t="str">
        <f t="shared" ref="D179:D180" si="125">IF(OR(C180-C179=1,C180-C179=-20,C180=""),"","MISTAKE")</f>
        <v/>
      </c>
      <c r="E179" s="119" t="s">
        <v>108</v>
      </c>
      <c r="F179" s="119" t="s">
        <v>2</v>
      </c>
      <c r="G179" s="119" t="s">
        <v>3</v>
      </c>
      <c r="H179" s="119" t="s">
        <v>547</v>
      </c>
      <c r="I179" s="119" t="s">
        <v>119</v>
      </c>
      <c r="J179" s="119" t="s">
        <v>210</v>
      </c>
      <c r="K179" s="119" t="s">
        <v>548</v>
      </c>
      <c r="L179" s="119" t="s">
        <v>0</v>
      </c>
      <c r="M179" s="119" t="s">
        <v>23</v>
      </c>
      <c r="N179" s="119"/>
      <c r="O179" s="119"/>
      <c r="P179" s="119"/>
      <c r="Q179" s="119"/>
    </row>
    <row r="180" spans="1:17" x14ac:dyDescent="0.25">
      <c r="A180" s="48">
        <f t="shared" si="122"/>
        <v>2.4833333333333751</v>
      </c>
      <c r="B180" s="47">
        <f t="shared" si="123"/>
        <v>9</v>
      </c>
      <c r="C180" s="49">
        <f t="shared" si="124"/>
        <v>11</v>
      </c>
      <c r="D180" s="49" t="str">
        <f t="shared" si="125"/>
        <v/>
      </c>
      <c r="E180" s="119" t="s">
        <v>110</v>
      </c>
      <c r="F180" s="119" t="s">
        <v>2</v>
      </c>
      <c r="G180" s="119" t="s">
        <v>3</v>
      </c>
      <c r="H180" s="119" t="s">
        <v>549</v>
      </c>
      <c r="I180" s="119" t="s">
        <v>20</v>
      </c>
      <c r="J180" s="119" t="s">
        <v>210</v>
      </c>
      <c r="K180" s="119" t="s">
        <v>550</v>
      </c>
      <c r="L180" s="119" t="s">
        <v>0</v>
      </c>
      <c r="M180" s="119" t="s">
        <v>24</v>
      </c>
      <c r="N180" s="119"/>
      <c r="O180" s="119"/>
      <c r="P180" s="119"/>
      <c r="Q180" s="119"/>
    </row>
    <row r="181" spans="1:17" x14ac:dyDescent="0.25">
      <c r="A181" s="48">
        <f t="shared" ref="A181:A190" si="126">IF((K181-K180)*60*24&lt;0,0,(K181-K180)*60*24)</f>
        <v>6.750000000000016</v>
      </c>
      <c r="B181" s="47">
        <f t="shared" ref="B181:B190" si="127">IF(E181="Gate 1",0, IF(B180=0,(B179 +1),B180))</f>
        <v>9</v>
      </c>
      <c r="C181" s="49">
        <f t="shared" ref="C181:C190" si="128">ABS(RIGHT(M181,2))</f>
        <v>12</v>
      </c>
      <c r="D181" s="49" t="str">
        <f t="shared" ref="D181:D190" si="129">IF(OR(C182-C181=1,C182-C181=-20,C182=""),"","MISTAKE")</f>
        <v/>
      </c>
      <c r="E181" s="119" t="s">
        <v>120</v>
      </c>
      <c r="F181" s="119" t="s">
        <v>2</v>
      </c>
      <c r="G181" s="119" t="s">
        <v>3</v>
      </c>
      <c r="H181" s="119" t="s">
        <v>551</v>
      </c>
      <c r="I181" s="119" t="s">
        <v>22</v>
      </c>
      <c r="J181" s="119" t="s">
        <v>210</v>
      </c>
      <c r="K181" s="119" t="s">
        <v>552</v>
      </c>
      <c r="L181" s="119" t="s">
        <v>0</v>
      </c>
      <c r="M181" s="119" t="s">
        <v>25</v>
      </c>
      <c r="N181" s="119"/>
      <c r="O181" s="119"/>
      <c r="P181" s="119"/>
      <c r="Q181" s="119"/>
    </row>
    <row r="182" spans="1:17" x14ac:dyDescent="0.25">
      <c r="A182" s="48">
        <f t="shared" si="126"/>
        <v>1.6333333333333222</v>
      </c>
      <c r="B182" s="47">
        <f t="shared" si="127"/>
        <v>9</v>
      </c>
      <c r="C182" s="49">
        <f t="shared" si="128"/>
        <v>13</v>
      </c>
      <c r="D182" s="49" t="str">
        <f t="shared" si="129"/>
        <v/>
      </c>
      <c r="E182" s="119" t="s">
        <v>111</v>
      </c>
      <c r="F182" s="119" t="s">
        <v>2</v>
      </c>
      <c r="G182" s="119" t="s">
        <v>3</v>
      </c>
      <c r="H182" s="119" t="s">
        <v>553</v>
      </c>
      <c r="I182" s="119" t="s">
        <v>121</v>
      </c>
      <c r="J182" s="119" t="s">
        <v>210</v>
      </c>
      <c r="K182" s="119" t="s">
        <v>554</v>
      </c>
      <c r="L182" s="119" t="s">
        <v>0</v>
      </c>
      <c r="M182" s="119" t="s">
        <v>27</v>
      </c>
      <c r="N182" s="119"/>
      <c r="O182" s="119"/>
      <c r="P182" s="119"/>
      <c r="Q182" s="119"/>
    </row>
    <row r="183" spans="1:17" x14ac:dyDescent="0.25">
      <c r="A183" s="48">
        <f t="shared" si="126"/>
        <v>0.91666666666675667</v>
      </c>
      <c r="B183" s="47">
        <f t="shared" si="127"/>
        <v>9</v>
      </c>
      <c r="C183" s="49">
        <f t="shared" si="128"/>
        <v>14</v>
      </c>
      <c r="D183" s="49" t="str">
        <f t="shared" si="129"/>
        <v/>
      </c>
      <c r="E183" s="119" t="s">
        <v>112</v>
      </c>
      <c r="F183" s="119" t="s">
        <v>2</v>
      </c>
      <c r="G183" s="119" t="s">
        <v>3</v>
      </c>
      <c r="H183" s="119" t="s">
        <v>555</v>
      </c>
      <c r="I183" s="119" t="s">
        <v>134</v>
      </c>
      <c r="J183" s="119" t="s">
        <v>210</v>
      </c>
      <c r="K183" s="119" t="s">
        <v>556</v>
      </c>
      <c r="L183" s="119" t="s">
        <v>0</v>
      </c>
      <c r="M183" s="119" t="s">
        <v>29</v>
      </c>
      <c r="N183" s="119"/>
      <c r="O183" s="119"/>
      <c r="P183" s="119"/>
      <c r="Q183" s="119"/>
    </row>
    <row r="184" spans="1:17" x14ac:dyDescent="0.25">
      <c r="A184" s="48">
        <f t="shared" si="126"/>
        <v>0.8833333333332849</v>
      </c>
      <c r="B184" s="47">
        <f t="shared" si="127"/>
        <v>9</v>
      </c>
      <c r="C184" s="49">
        <f t="shared" si="128"/>
        <v>15</v>
      </c>
      <c r="D184" s="49" t="str">
        <f t="shared" si="129"/>
        <v/>
      </c>
      <c r="E184" s="119" t="s">
        <v>122</v>
      </c>
      <c r="F184" s="119" t="s">
        <v>2</v>
      </c>
      <c r="G184" s="119" t="s">
        <v>3</v>
      </c>
      <c r="H184" s="119" t="s">
        <v>557</v>
      </c>
      <c r="I184" s="119" t="s">
        <v>26</v>
      </c>
      <c r="J184" s="119" t="s">
        <v>210</v>
      </c>
      <c r="K184" s="119" t="s">
        <v>558</v>
      </c>
      <c r="L184" s="119" t="s">
        <v>0</v>
      </c>
      <c r="M184" s="119" t="s">
        <v>30</v>
      </c>
      <c r="N184" s="119"/>
      <c r="O184" s="119"/>
      <c r="P184" s="119"/>
      <c r="Q184" s="119"/>
    </row>
    <row r="185" spans="1:17" s="112" customFormat="1" x14ac:dyDescent="0.25">
      <c r="A185" s="48">
        <f t="shared" si="126"/>
        <v>1.5833333333333144</v>
      </c>
      <c r="B185" s="47">
        <f t="shared" si="127"/>
        <v>9</v>
      </c>
      <c r="C185" s="49">
        <f t="shared" si="128"/>
        <v>16</v>
      </c>
      <c r="D185" s="49" t="str">
        <f t="shared" si="129"/>
        <v/>
      </c>
      <c r="E185" s="119" t="s">
        <v>123</v>
      </c>
      <c r="F185" s="119" t="s">
        <v>2</v>
      </c>
      <c r="G185" s="119" t="s">
        <v>3</v>
      </c>
      <c r="H185" s="119" t="s">
        <v>559</v>
      </c>
      <c r="I185" s="119" t="s">
        <v>124</v>
      </c>
      <c r="J185" s="119" t="s">
        <v>210</v>
      </c>
      <c r="K185" s="119" t="s">
        <v>560</v>
      </c>
      <c r="L185" s="119" t="s">
        <v>0</v>
      </c>
      <c r="M185" s="119" t="s">
        <v>31</v>
      </c>
      <c r="N185" s="119"/>
      <c r="O185" s="119"/>
      <c r="P185" s="119"/>
      <c r="Q185" s="119"/>
    </row>
    <row r="186" spans="1:17" x14ac:dyDescent="0.25">
      <c r="A186" s="48">
        <f t="shared" si="126"/>
        <v>5.1999999999999336</v>
      </c>
      <c r="B186" s="47">
        <f t="shared" si="127"/>
        <v>9</v>
      </c>
      <c r="C186" s="49">
        <f t="shared" si="128"/>
        <v>17</v>
      </c>
      <c r="D186" s="49" t="str">
        <f t="shared" si="129"/>
        <v/>
      </c>
      <c r="E186" s="119" t="s">
        <v>125</v>
      </c>
      <c r="F186" s="119" t="s">
        <v>2</v>
      </c>
      <c r="G186" s="119" t="s">
        <v>3</v>
      </c>
      <c r="H186" s="119" t="s">
        <v>561</v>
      </c>
      <c r="I186" s="119" t="s">
        <v>126</v>
      </c>
      <c r="J186" s="119" t="s">
        <v>210</v>
      </c>
      <c r="K186" s="119" t="s">
        <v>562</v>
      </c>
      <c r="L186" s="119" t="s">
        <v>0</v>
      </c>
      <c r="M186" s="119" t="s">
        <v>32</v>
      </c>
      <c r="N186" s="119"/>
      <c r="O186" s="119"/>
      <c r="P186" s="119"/>
      <c r="Q186" s="119"/>
    </row>
    <row r="187" spans="1:17" x14ac:dyDescent="0.25">
      <c r="A187" s="48">
        <f t="shared" si="126"/>
        <v>1.4333333333333709</v>
      </c>
      <c r="B187" s="47">
        <f t="shared" si="127"/>
        <v>9</v>
      </c>
      <c r="C187" s="49">
        <f t="shared" si="128"/>
        <v>18</v>
      </c>
      <c r="D187" s="49" t="str">
        <f t="shared" si="129"/>
        <v/>
      </c>
      <c r="E187" s="119" t="s">
        <v>127</v>
      </c>
      <c r="F187" s="119" t="s">
        <v>2</v>
      </c>
      <c r="G187" s="119" t="s">
        <v>3</v>
      </c>
      <c r="H187" s="119" t="s">
        <v>563</v>
      </c>
      <c r="I187" s="119" t="s">
        <v>28</v>
      </c>
      <c r="J187" s="119" t="s">
        <v>210</v>
      </c>
      <c r="K187" s="119" t="s">
        <v>564</v>
      </c>
      <c r="L187" s="119" t="s">
        <v>0</v>
      </c>
      <c r="M187" s="119" t="s">
        <v>128</v>
      </c>
      <c r="N187" s="119"/>
      <c r="O187" s="119"/>
      <c r="P187" s="119"/>
      <c r="Q187" s="119"/>
    </row>
    <row r="188" spans="1:17" x14ac:dyDescent="0.25">
      <c r="A188" s="48">
        <f t="shared" si="126"/>
        <v>0.93333333333337265</v>
      </c>
      <c r="B188" s="47">
        <f t="shared" si="127"/>
        <v>9</v>
      </c>
      <c r="C188" s="49">
        <f t="shared" si="128"/>
        <v>19</v>
      </c>
      <c r="D188" s="49" t="str">
        <f t="shared" si="129"/>
        <v/>
      </c>
      <c r="E188" s="119" t="s">
        <v>113</v>
      </c>
      <c r="F188" s="119" t="s">
        <v>2</v>
      </c>
      <c r="G188" s="119" t="s">
        <v>3</v>
      </c>
      <c r="H188" s="119" t="s">
        <v>565</v>
      </c>
      <c r="I188" s="119" t="s">
        <v>132</v>
      </c>
      <c r="J188" s="119" t="s">
        <v>210</v>
      </c>
      <c r="K188" s="119" t="s">
        <v>566</v>
      </c>
      <c r="L188" s="119" t="s">
        <v>0</v>
      </c>
      <c r="M188" s="119" t="s">
        <v>129</v>
      </c>
      <c r="N188" s="119"/>
      <c r="O188" s="119"/>
      <c r="P188" s="119"/>
      <c r="Q188" s="119"/>
    </row>
    <row r="189" spans="1:17" x14ac:dyDescent="0.25">
      <c r="A189" s="48">
        <f t="shared" si="126"/>
        <v>1.0666666666666202</v>
      </c>
      <c r="B189" s="47">
        <f t="shared" si="127"/>
        <v>9</v>
      </c>
      <c r="C189" s="49">
        <f t="shared" si="128"/>
        <v>20</v>
      </c>
      <c r="D189" s="49" t="str">
        <f t="shared" si="129"/>
        <v/>
      </c>
      <c r="E189" s="119" t="s">
        <v>136</v>
      </c>
      <c r="F189" s="119" t="s">
        <v>2</v>
      </c>
      <c r="G189" s="119" t="s">
        <v>3</v>
      </c>
      <c r="H189" s="119" t="s">
        <v>567</v>
      </c>
      <c r="I189" s="119" t="s">
        <v>137</v>
      </c>
      <c r="J189" s="119" t="s">
        <v>210</v>
      </c>
      <c r="K189" s="119" t="s">
        <v>568</v>
      </c>
      <c r="L189" s="119" t="s">
        <v>0</v>
      </c>
      <c r="M189" s="119" t="s">
        <v>130</v>
      </c>
      <c r="N189" s="119"/>
      <c r="O189" s="119"/>
      <c r="P189" s="119"/>
      <c r="Q189" s="119"/>
    </row>
    <row r="190" spans="1:17" x14ac:dyDescent="0.25">
      <c r="A190" s="48">
        <f t="shared" si="126"/>
        <v>2.9000000000000536</v>
      </c>
      <c r="B190" s="47">
        <f t="shared" si="127"/>
        <v>9</v>
      </c>
      <c r="C190" s="49">
        <f t="shared" si="128"/>
        <v>21</v>
      </c>
      <c r="D190" s="49" t="str">
        <f t="shared" si="129"/>
        <v/>
      </c>
      <c r="E190" s="119" t="s">
        <v>109</v>
      </c>
      <c r="F190" s="119" t="s">
        <v>2</v>
      </c>
      <c r="G190" s="119" t="s">
        <v>3</v>
      </c>
      <c r="H190" s="119" t="s">
        <v>569</v>
      </c>
      <c r="I190" s="119" t="s">
        <v>105</v>
      </c>
      <c r="J190" s="119" t="s">
        <v>210</v>
      </c>
      <c r="K190" s="119" t="s">
        <v>570</v>
      </c>
      <c r="L190" s="119" t="s">
        <v>0</v>
      </c>
      <c r="M190" s="119" t="s">
        <v>131</v>
      </c>
      <c r="N190" s="119"/>
      <c r="O190" s="119"/>
      <c r="P190" s="119"/>
      <c r="Q190" s="119"/>
    </row>
    <row r="191" spans="1:17" x14ac:dyDescent="0.25">
      <c r="A191" s="48">
        <f t="shared" ref="A191:A195" si="130">IF((K191-K190)*60*24&lt;0,0,(K191-K190)*60*24)</f>
        <v>21.716666666666651</v>
      </c>
      <c r="B191" s="47">
        <f t="shared" ref="B191:B195" si="131">IF(E191="Gate 1",0, IF(B190=0,(B189 +1),B190))</f>
        <v>0</v>
      </c>
      <c r="C191" s="49">
        <f t="shared" ref="C191:C195" si="132">ABS(RIGHT(M191,2))</f>
        <v>1</v>
      </c>
      <c r="D191" s="49" t="str">
        <f t="shared" ref="D191:D195" si="133">IF(OR(C192-C191=1,C192-C191=-20,C192=""),"","MISTAKE")</f>
        <v/>
      </c>
      <c r="E191" s="119" t="s">
        <v>1</v>
      </c>
      <c r="F191" s="119" t="s">
        <v>2</v>
      </c>
      <c r="G191" s="119" t="s">
        <v>3</v>
      </c>
      <c r="H191" s="119" t="s">
        <v>571</v>
      </c>
      <c r="I191" s="119" t="s">
        <v>133</v>
      </c>
      <c r="J191" s="119" t="s">
        <v>210</v>
      </c>
      <c r="K191" s="119" t="s">
        <v>572</v>
      </c>
      <c r="L191" s="119" t="s">
        <v>0</v>
      </c>
      <c r="M191" s="119" t="s">
        <v>4</v>
      </c>
      <c r="N191" s="119"/>
      <c r="O191" s="119"/>
      <c r="P191" s="119"/>
      <c r="Q191" s="119"/>
    </row>
    <row r="192" spans="1:17" x14ac:dyDescent="0.25">
      <c r="A192" s="48">
        <f t="shared" si="130"/>
        <v>0.99999999999999645</v>
      </c>
      <c r="B192" s="47">
        <f t="shared" si="131"/>
        <v>10</v>
      </c>
      <c r="C192" s="49">
        <f t="shared" si="132"/>
        <v>2</v>
      </c>
      <c r="D192" s="49" t="str">
        <f t="shared" si="133"/>
        <v/>
      </c>
      <c r="E192" s="119" t="s">
        <v>5</v>
      </c>
      <c r="F192" s="119" t="s">
        <v>2</v>
      </c>
      <c r="G192" s="119" t="s">
        <v>3</v>
      </c>
      <c r="H192" s="119" t="s">
        <v>573</v>
      </c>
      <c r="I192" s="119" t="s">
        <v>115</v>
      </c>
      <c r="J192" s="119" t="s">
        <v>210</v>
      </c>
      <c r="K192" s="119" t="s">
        <v>574</v>
      </c>
      <c r="L192" s="119" t="s">
        <v>0</v>
      </c>
      <c r="M192" s="119" t="s">
        <v>6</v>
      </c>
      <c r="N192" s="119"/>
      <c r="O192" s="119"/>
      <c r="P192" s="119"/>
      <c r="Q192" s="119"/>
    </row>
    <row r="193" spans="1:17" x14ac:dyDescent="0.25">
      <c r="A193" s="48">
        <f t="shared" si="130"/>
        <v>0.9166666666665968</v>
      </c>
      <c r="B193" s="47">
        <f t="shared" si="131"/>
        <v>10</v>
      </c>
      <c r="C193" s="49">
        <f t="shared" si="132"/>
        <v>3</v>
      </c>
      <c r="D193" s="49" t="str">
        <f t="shared" si="133"/>
        <v/>
      </c>
      <c r="E193" s="119" t="s">
        <v>7</v>
      </c>
      <c r="F193" s="119" t="s">
        <v>2</v>
      </c>
      <c r="G193" s="119" t="s">
        <v>3</v>
      </c>
      <c r="H193" s="119" t="s">
        <v>575</v>
      </c>
      <c r="I193" s="119" t="s">
        <v>8</v>
      </c>
      <c r="J193" s="119" t="s">
        <v>210</v>
      </c>
      <c r="K193" s="119" t="s">
        <v>576</v>
      </c>
      <c r="L193" s="119" t="s">
        <v>0</v>
      </c>
      <c r="M193" s="119" t="s">
        <v>9</v>
      </c>
      <c r="N193" s="119"/>
      <c r="O193" s="119"/>
      <c r="P193" s="119"/>
      <c r="Q193" s="119"/>
    </row>
    <row r="194" spans="1:17" x14ac:dyDescent="0.25">
      <c r="A194" s="48">
        <f t="shared" si="130"/>
        <v>1.0500000000000043</v>
      </c>
      <c r="B194" s="47">
        <f t="shared" si="131"/>
        <v>10</v>
      </c>
      <c r="C194" s="49">
        <f t="shared" si="132"/>
        <v>4</v>
      </c>
      <c r="D194" s="49" t="str">
        <f t="shared" si="133"/>
        <v/>
      </c>
      <c r="E194" s="119" t="s">
        <v>116</v>
      </c>
      <c r="F194" s="119" t="s">
        <v>2</v>
      </c>
      <c r="G194" s="119" t="s">
        <v>3</v>
      </c>
      <c r="H194" s="119" t="s">
        <v>577</v>
      </c>
      <c r="I194" s="119" t="s">
        <v>117</v>
      </c>
      <c r="J194" s="119" t="s">
        <v>210</v>
      </c>
      <c r="K194" s="119" t="s">
        <v>578</v>
      </c>
      <c r="L194" s="119" t="s">
        <v>0</v>
      </c>
      <c r="M194" s="119" t="s">
        <v>11</v>
      </c>
      <c r="N194" s="119"/>
      <c r="O194" s="119"/>
      <c r="P194" s="119"/>
      <c r="Q194" s="119"/>
    </row>
    <row r="195" spans="1:17" x14ac:dyDescent="0.25">
      <c r="A195" s="48">
        <f t="shared" si="130"/>
        <v>1.9166666666667531</v>
      </c>
      <c r="B195" s="47">
        <f t="shared" si="131"/>
        <v>10</v>
      </c>
      <c r="C195" s="49">
        <f t="shared" si="132"/>
        <v>5</v>
      </c>
      <c r="D195" s="49" t="str">
        <f t="shared" si="133"/>
        <v/>
      </c>
      <c r="E195" s="119" t="s">
        <v>106</v>
      </c>
      <c r="F195" s="119" t="s">
        <v>2</v>
      </c>
      <c r="G195" s="119" t="s">
        <v>3</v>
      </c>
      <c r="H195" s="119" t="s">
        <v>579</v>
      </c>
      <c r="I195" s="119" t="s">
        <v>10</v>
      </c>
      <c r="J195" s="119" t="s">
        <v>210</v>
      </c>
      <c r="K195" s="119" t="s">
        <v>580</v>
      </c>
      <c r="L195" s="119" t="s">
        <v>0</v>
      </c>
      <c r="M195" s="119" t="s">
        <v>12</v>
      </c>
      <c r="N195" s="119"/>
      <c r="O195" s="119"/>
      <c r="P195" s="119"/>
      <c r="Q195" s="119"/>
    </row>
    <row r="196" spans="1:17" x14ac:dyDescent="0.25">
      <c r="A196" s="48">
        <f t="shared" ref="A196:A197" si="134">IF((K196-K195)*60*24&lt;0,0,(K196-K195)*60*24)</f>
        <v>2.9666666666666774</v>
      </c>
      <c r="B196" s="47">
        <f t="shared" ref="B196:B197" si="135">IF(E196="Gate 1",0, IF(B195=0,(B194 +1),B195))</f>
        <v>10</v>
      </c>
      <c r="C196" s="49">
        <f t="shared" ref="C196:C197" si="136">ABS(RIGHT(M196,2))</f>
        <v>6</v>
      </c>
      <c r="D196" s="49" t="str">
        <f t="shared" ref="D196:D197" si="137">IF(OR(C197-C196=1,C197-C196=-20,C197=""),"","MISTAKE")</f>
        <v/>
      </c>
      <c r="E196" s="119" t="s">
        <v>107</v>
      </c>
      <c r="F196" s="119" t="s">
        <v>2</v>
      </c>
      <c r="G196" s="119" t="s">
        <v>3</v>
      </c>
      <c r="H196" s="119" t="s">
        <v>581</v>
      </c>
      <c r="I196" s="119" t="s">
        <v>90</v>
      </c>
      <c r="J196" s="119" t="s">
        <v>210</v>
      </c>
      <c r="K196" s="119" t="s">
        <v>582</v>
      </c>
      <c r="L196" s="119" t="s">
        <v>0</v>
      </c>
      <c r="M196" s="119" t="s">
        <v>15</v>
      </c>
      <c r="N196" s="119"/>
      <c r="O196" s="119"/>
      <c r="P196" s="119"/>
      <c r="Q196" s="119"/>
    </row>
    <row r="197" spans="1:17" x14ac:dyDescent="0.25">
      <c r="A197" s="48">
        <f t="shared" si="134"/>
        <v>1.9999999999999929</v>
      </c>
      <c r="B197" s="47">
        <f t="shared" si="135"/>
        <v>10</v>
      </c>
      <c r="C197" s="49">
        <f t="shared" si="136"/>
        <v>7</v>
      </c>
      <c r="D197" s="49" t="str">
        <f t="shared" si="137"/>
        <v/>
      </c>
      <c r="E197" s="119" t="s">
        <v>13</v>
      </c>
      <c r="F197" s="119" t="s">
        <v>2</v>
      </c>
      <c r="G197" s="119" t="s">
        <v>3</v>
      </c>
      <c r="H197" s="119" t="s">
        <v>583</v>
      </c>
      <c r="I197" s="119" t="s">
        <v>14</v>
      </c>
      <c r="J197" s="119" t="s">
        <v>210</v>
      </c>
      <c r="K197" s="119" t="s">
        <v>584</v>
      </c>
      <c r="L197" s="119" t="s">
        <v>0</v>
      </c>
      <c r="M197" s="119" t="s">
        <v>18</v>
      </c>
      <c r="N197" s="119"/>
      <c r="O197" s="119"/>
      <c r="P197" s="119"/>
      <c r="Q197" s="119"/>
    </row>
    <row r="198" spans="1:17" x14ac:dyDescent="0.25">
      <c r="A198" s="48">
        <f t="shared" ref="A198:A205" si="138">IF((K198-K197)*60*24&lt;0,0,(K198-K197)*60*24)</f>
        <v>1.0500000000000043</v>
      </c>
      <c r="B198" s="47">
        <f t="shared" ref="B198:B205" si="139">IF(E198="Gate 1",0, IF(B197=0,(B196 +1),B197))</f>
        <v>10</v>
      </c>
      <c r="C198" s="49">
        <f t="shared" ref="C198:C205" si="140">ABS(RIGHT(M198,2))</f>
        <v>8</v>
      </c>
      <c r="D198" s="49" t="str">
        <f t="shared" ref="D198:D205" si="141">IF(OR(C199-C198=1,C199-C198=-20,C199=""),"","MISTAKE")</f>
        <v/>
      </c>
      <c r="E198" s="119" t="s">
        <v>16</v>
      </c>
      <c r="F198" s="119" t="s">
        <v>2</v>
      </c>
      <c r="G198" s="119" t="s">
        <v>3</v>
      </c>
      <c r="H198" s="119" t="s">
        <v>585</v>
      </c>
      <c r="I198" s="119" t="s">
        <v>118</v>
      </c>
      <c r="J198" s="119" t="s">
        <v>210</v>
      </c>
      <c r="K198" s="119" t="s">
        <v>586</v>
      </c>
      <c r="L198" s="119" t="s">
        <v>0</v>
      </c>
      <c r="M198" s="119" t="s">
        <v>19</v>
      </c>
      <c r="N198" s="119"/>
      <c r="O198" s="119"/>
      <c r="P198" s="119"/>
      <c r="Q198" s="119"/>
    </row>
    <row r="199" spans="1:17" x14ac:dyDescent="0.25">
      <c r="A199" s="48">
        <f t="shared" si="138"/>
        <v>2.83333333333327</v>
      </c>
      <c r="B199" s="47">
        <f t="shared" si="139"/>
        <v>10</v>
      </c>
      <c r="C199" s="49">
        <f t="shared" si="140"/>
        <v>9</v>
      </c>
      <c r="D199" s="49" t="str">
        <f t="shared" si="141"/>
        <v/>
      </c>
      <c r="E199" s="119" t="s">
        <v>16</v>
      </c>
      <c r="F199" s="119" t="s">
        <v>2</v>
      </c>
      <c r="G199" s="119" t="s">
        <v>3</v>
      </c>
      <c r="H199" s="119" t="s">
        <v>587</v>
      </c>
      <c r="I199" s="119" t="s">
        <v>17</v>
      </c>
      <c r="J199" s="119" t="s">
        <v>210</v>
      </c>
      <c r="K199" s="119" t="s">
        <v>588</v>
      </c>
      <c r="L199" s="119" t="s">
        <v>0</v>
      </c>
      <c r="M199" s="119" t="s">
        <v>21</v>
      </c>
      <c r="N199" s="119"/>
      <c r="O199" s="119"/>
      <c r="P199" s="119"/>
      <c r="Q199" s="119"/>
    </row>
    <row r="200" spans="1:17" x14ac:dyDescent="0.25">
      <c r="A200" s="48">
        <f t="shared" si="138"/>
        <v>1.1000000000000121</v>
      </c>
      <c r="B200" s="47">
        <f t="shared" si="139"/>
        <v>10</v>
      </c>
      <c r="C200" s="49">
        <f t="shared" si="140"/>
        <v>10</v>
      </c>
      <c r="D200" s="49" t="str">
        <f t="shared" si="141"/>
        <v/>
      </c>
      <c r="E200" s="119" t="s">
        <v>108</v>
      </c>
      <c r="F200" s="119" t="s">
        <v>2</v>
      </c>
      <c r="G200" s="119" t="s">
        <v>3</v>
      </c>
      <c r="H200" s="119" t="s">
        <v>589</v>
      </c>
      <c r="I200" s="119" t="s">
        <v>119</v>
      </c>
      <c r="J200" s="119" t="s">
        <v>210</v>
      </c>
      <c r="K200" s="119" t="s">
        <v>590</v>
      </c>
      <c r="L200" s="119" t="s">
        <v>0</v>
      </c>
      <c r="M200" s="119" t="s">
        <v>23</v>
      </c>
      <c r="N200" s="119"/>
      <c r="O200" s="119"/>
      <c r="P200" s="119"/>
      <c r="Q200" s="119"/>
    </row>
    <row r="201" spans="1:17" x14ac:dyDescent="0.25">
      <c r="A201" s="48">
        <f t="shared" si="138"/>
        <v>2.1500000000000163</v>
      </c>
      <c r="B201" s="47">
        <f t="shared" si="139"/>
        <v>10</v>
      </c>
      <c r="C201" s="49">
        <f t="shared" si="140"/>
        <v>11</v>
      </c>
      <c r="D201" s="49" t="str">
        <f t="shared" si="141"/>
        <v/>
      </c>
      <c r="E201" s="119" t="s">
        <v>110</v>
      </c>
      <c r="F201" s="119" t="s">
        <v>2</v>
      </c>
      <c r="G201" s="119" t="s">
        <v>3</v>
      </c>
      <c r="H201" s="119" t="s">
        <v>591</v>
      </c>
      <c r="I201" s="119" t="s">
        <v>20</v>
      </c>
      <c r="J201" s="119" t="s">
        <v>210</v>
      </c>
      <c r="K201" s="119" t="s">
        <v>592</v>
      </c>
      <c r="L201" s="119" t="s">
        <v>0</v>
      </c>
      <c r="M201" s="119" t="s">
        <v>24</v>
      </c>
      <c r="N201" s="119"/>
      <c r="O201" s="119"/>
      <c r="P201" s="119"/>
      <c r="Q201" s="119"/>
    </row>
    <row r="202" spans="1:17" x14ac:dyDescent="0.25">
      <c r="A202" s="48">
        <f t="shared" si="138"/>
        <v>1.7000000000000259</v>
      </c>
      <c r="B202" s="47">
        <f t="shared" si="139"/>
        <v>10</v>
      </c>
      <c r="C202" s="49">
        <f t="shared" si="140"/>
        <v>12</v>
      </c>
      <c r="D202" s="49" t="str">
        <f t="shared" si="141"/>
        <v/>
      </c>
      <c r="E202" s="119" t="s">
        <v>120</v>
      </c>
      <c r="F202" s="119" t="s">
        <v>2</v>
      </c>
      <c r="G202" s="119" t="s">
        <v>3</v>
      </c>
      <c r="H202" s="119" t="s">
        <v>593</v>
      </c>
      <c r="I202" s="119" t="s">
        <v>22</v>
      </c>
      <c r="J202" s="119" t="s">
        <v>210</v>
      </c>
      <c r="K202" s="119" t="s">
        <v>594</v>
      </c>
      <c r="L202" s="119" t="s">
        <v>0</v>
      </c>
      <c r="M202" s="119" t="s">
        <v>25</v>
      </c>
      <c r="N202" s="119"/>
      <c r="O202" s="119"/>
      <c r="P202" s="119"/>
      <c r="Q202" s="119"/>
    </row>
    <row r="203" spans="1:17" x14ac:dyDescent="0.25">
      <c r="A203" s="48">
        <f t="shared" si="138"/>
        <v>4.7000000000000153</v>
      </c>
      <c r="B203" s="47">
        <f t="shared" si="139"/>
        <v>10</v>
      </c>
      <c r="C203" s="49">
        <f t="shared" si="140"/>
        <v>13</v>
      </c>
      <c r="D203" s="49" t="str">
        <f t="shared" si="141"/>
        <v/>
      </c>
      <c r="E203" s="119" t="s">
        <v>111</v>
      </c>
      <c r="F203" s="119" t="s">
        <v>2</v>
      </c>
      <c r="G203" s="119" t="s">
        <v>3</v>
      </c>
      <c r="H203" s="119" t="s">
        <v>595</v>
      </c>
      <c r="I203" s="119" t="s">
        <v>121</v>
      </c>
      <c r="J203" s="119" t="s">
        <v>210</v>
      </c>
      <c r="K203" s="119" t="s">
        <v>596</v>
      </c>
      <c r="L203" s="119" t="s">
        <v>0</v>
      </c>
      <c r="M203" s="119" t="s">
        <v>27</v>
      </c>
      <c r="N203" s="119"/>
      <c r="O203" s="119"/>
      <c r="P203" s="119"/>
      <c r="Q203" s="119"/>
    </row>
    <row r="204" spans="1:17" x14ac:dyDescent="0.25">
      <c r="A204" s="48">
        <f t="shared" si="138"/>
        <v>2.266666666666648</v>
      </c>
      <c r="B204" s="47">
        <f t="shared" si="139"/>
        <v>10</v>
      </c>
      <c r="C204" s="49">
        <f t="shared" si="140"/>
        <v>14</v>
      </c>
      <c r="D204" s="49" t="str">
        <f t="shared" si="141"/>
        <v/>
      </c>
      <c r="E204" s="119" t="s">
        <v>112</v>
      </c>
      <c r="F204" s="119" t="s">
        <v>2</v>
      </c>
      <c r="G204" s="119" t="s">
        <v>3</v>
      </c>
      <c r="H204" s="119" t="s">
        <v>597</v>
      </c>
      <c r="I204" s="119" t="s">
        <v>134</v>
      </c>
      <c r="J204" s="119" t="s">
        <v>210</v>
      </c>
      <c r="K204" s="119" t="s">
        <v>598</v>
      </c>
      <c r="L204" s="119" t="s">
        <v>0</v>
      </c>
      <c r="M204" s="119" t="s">
        <v>29</v>
      </c>
      <c r="N204" s="119"/>
      <c r="O204" s="119"/>
      <c r="P204" s="119"/>
      <c r="Q204" s="119"/>
    </row>
    <row r="205" spans="1:17" x14ac:dyDescent="0.25">
      <c r="A205" s="48">
        <f t="shared" si="138"/>
        <v>0.88333333333336483</v>
      </c>
      <c r="B205" s="47">
        <f t="shared" si="139"/>
        <v>10</v>
      </c>
      <c r="C205" s="49">
        <f t="shared" si="140"/>
        <v>15</v>
      </c>
      <c r="D205" s="49" t="str">
        <f t="shared" si="141"/>
        <v/>
      </c>
      <c r="E205" s="119" t="s">
        <v>122</v>
      </c>
      <c r="F205" s="119" t="s">
        <v>2</v>
      </c>
      <c r="G205" s="119" t="s">
        <v>3</v>
      </c>
      <c r="H205" s="119" t="s">
        <v>599</v>
      </c>
      <c r="I205" s="119" t="s">
        <v>26</v>
      </c>
      <c r="J205" s="119" t="s">
        <v>210</v>
      </c>
      <c r="K205" s="119" t="s">
        <v>600</v>
      </c>
      <c r="L205" s="119" t="s">
        <v>0</v>
      </c>
      <c r="M205" s="119" t="s">
        <v>30</v>
      </c>
      <c r="N205" s="119"/>
      <c r="O205" s="119"/>
      <c r="P205" s="119"/>
      <c r="Q205" s="119"/>
    </row>
    <row r="206" spans="1:17" x14ac:dyDescent="0.25">
      <c r="A206" s="48">
        <f t="shared" ref="A206:A207" si="142">IF((K206-K205)*60*24&lt;0,0,(K206-K205)*60*24)</f>
        <v>3.3499999999998842</v>
      </c>
      <c r="B206" s="47">
        <f t="shared" ref="B206:B207" si="143">IF(E206="Gate 1",0, IF(B205=0,(B204 +1),B205))</f>
        <v>10</v>
      </c>
      <c r="C206" s="49">
        <f t="shared" ref="C206:C207" si="144">ABS(RIGHT(M206,2))</f>
        <v>16</v>
      </c>
      <c r="D206" s="49" t="str">
        <f t="shared" ref="D206:D207" si="145">IF(OR(C207-C206=1,C207-C206=-20,C207=""),"","MISTAKE")</f>
        <v/>
      </c>
      <c r="E206" s="119" t="s">
        <v>123</v>
      </c>
      <c r="F206" s="119" t="s">
        <v>2</v>
      </c>
      <c r="G206" s="119" t="s">
        <v>3</v>
      </c>
      <c r="H206" s="119" t="s">
        <v>601</v>
      </c>
      <c r="I206" s="119" t="s">
        <v>124</v>
      </c>
      <c r="J206" s="119" t="s">
        <v>210</v>
      </c>
      <c r="K206" s="119" t="s">
        <v>602</v>
      </c>
      <c r="L206" s="119" t="s">
        <v>0</v>
      </c>
      <c r="M206" s="119" t="s">
        <v>31</v>
      </c>
      <c r="N206" s="119"/>
      <c r="O206" s="119"/>
      <c r="P206" s="119"/>
      <c r="Q206" s="119"/>
    </row>
    <row r="207" spans="1:17" x14ac:dyDescent="0.25">
      <c r="A207" s="48">
        <f t="shared" si="142"/>
        <v>3.8500000000000423</v>
      </c>
      <c r="B207" s="47">
        <f t="shared" si="143"/>
        <v>10</v>
      </c>
      <c r="C207" s="49">
        <f t="shared" si="144"/>
        <v>17</v>
      </c>
      <c r="D207" s="49" t="str">
        <f t="shared" si="145"/>
        <v/>
      </c>
      <c r="E207" s="119" t="s">
        <v>125</v>
      </c>
      <c r="F207" s="119" t="s">
        <v>2</v>
      </c>
      <c r="G207" s="119" t="s">
        <v>3</v>
      </c>
      <c r="H207" s="119" t="s">
        <v>603</v>
      </c>
      <c r="I207" s="119" t="s">
        <v>126</v>
      </c>
      <c r="J207" s="119" t="s">
        <v>210</v>
      </c>
      <c r="K207" s="119" t="s">
        <v>604</v>
      </c>
      <c r="L207" s="119" t="s">
        <v>0</v>
      </c>
      <c r="M207" s="119" t="s">
        <v>32</v>
      </c>
      <c r="N207" s="119"/>
      <c r="O207" s="119"/>
      <c r="P207" s="119"/>
      <c r="Q207" s="119"/>
    </row>
    <row r="208" spans="1:17" x14ac:dyDescent="0.25">
      <c r="A208" s="48">
        <f t="shared" ref="A208:A213" si="146">IF((K208-K207)*60*24&lt;0,0,(K208-K207)*60*24)</f>
        <v>1.5666666666666984</v>
      </c>
      <c r="B208" s="47">
        <f t="shared" ref="B208:B213" si="147">IF(E208="Gate 1",0, IF(B207=0,(B206 +1),B207))</f>
        <v>10</v>
      </c>
      <c r="C208" s="49">
        <f t="shared" ref="C208:C213" si="148">ABS(RIGHT(M208,2))</f>
        <v>18</v>
      </c>
      <c r="D208" s="49" t="str">
        <f t="shared" ref="D208:D213" si="149">IF(OR(C209-C208=1,C209-C208=-20,C209=""),"","MISTAKE")</f>
        <v/>
      </c>
      <c r="E208" s="119" t="s">
        <v>127</v>
      </c>
      <c r="F208" s="119" t="s">
        <v>2</v>
      </c>
      <c r="G208" s="119" t="s">
        <v>3</v>
      </c>
      <c r="H208" s="119" t="s">
        <v>605</v>
      </c>
      <c r="I208" s="119" t="s">
        <v>28</v>
      </c>
      <c r="J208" s="119" t="s">
        <v>210</v>
      </c>
      <c r="K208" s="119" t="s">
        <v>606</v>
      </c>
      <c r="L208" s="119" t="s">
        <v>0</v>
      </c>
      <c r="M208" s="119" t="s">
        <v>128</v>
      </c>
      <c r="N208" s="119"/>
      <c r="O208" s="119"/>
      <c r="P208" s="119"/>
      <c r="Q208" s="119"/>
    </row>
    <row r="209" spans="1:17" x14ac:dyDescent="0.25">
      <c r="A209" s="48">
        <f t="shared" si="146"/>
        <v>0.91666666666667673</v>
      </c>
      <c r="B209" s="47">
        <f t="shared" si="147"/>
        <v>10</v>
      </c>
      <c r="C209" s="49">
        <f t="shared" si="148"/>
        <v>19</v>
      </c>
      <c r="D209" s="49" t="str">
        <f t="shared" si="149"/>
        <v/>
      </c>
      <c r="E209" s="119" t="s">
        <v>113</v>
      </c>
      <c r="F209" s="119" t="s">
        <v>2</v>
      </c>
      <c r="G209" s="119" t="s">
        <v>3</v>
      </c>
      <c r="H209" s="119" t="s">
        <v>607</v>
      </c>
      <c r="I209" s="119" t="s">
        <v>132</v>
      </c>
      <c r="J209" s="119" t="s">
        <v>210</v>
      </c>
      <c r="K209" s="119" t="s">
        <v>608</v>
      </c>
      <c r="L209" s="119" t="s">
        <v>0</v>
      </c>
      <c r="M209" s="119" t="s">
        <v>129</v>
      </c>
      <c r="N209" s="119"/>
      <c r="O209" s="119"/>
      <c r="P209" s="119"/>
      <c r="Q209" s="119"/>
    </row>
    <row r="210" spans="1:17" x14ac:dyDescent="0.25">
      <c r="A210" s="48">
        <f t="shared" si="146"/>
        <v>0.93333333333337265</v>
      </c>
      <c r="B210" s="47">
        <f t="shared" si="147"/>
        <v>10</v>
      </c>
      <c r="C210" s="49">
        <f t="shared" si="148"/>
        <v>20</v>
      </c>
      <c r="D210" s="49" t="str">
        <f t="shared" si="149"/>
        <v/>
      </c>
      <c r="E210" s="119" t="s">
        <v>136</v>
      </c>
      <c r="F210" s="119" t="s">
        <v>2</v>
      </c>
      <c r="G210" s="119" t="s">
        <v>3</v>
      </c>
      <c r="H210" s="119" t="s">
        <v>609</v>
      </c>
      <c r="I210" s="119" t="s">
        <v>137</v>
      </c>
      <c r="J210" s="119" t="s">
        <v>210</v>
      </c>
      <c r="K210" s="119" t="s">
        <v>610</v>
      </c>
      <c r="L210" s="119" t="s">
        <v>0</v>
      </c>
      <c r="M210" s="119" t="s">
        <v>130</v>
      </c>
      <c r="N210" s="119"/>
      <c r="O210" s="119"/>
      <c r="P210" s="119"/>
      <c r="Q210" s="119"/>
    </row>
    <row r="211" spans="1:17" x14ac:dyDescent="0.25">
      <c r="A211" s="48">
        <f t="shared" si="146"/>
        <v>1.5999999999999304</v>
      </c>
      <c r="B211" s="47">
        <f t="shared" si="147"/>
        <v>10</v>
      </c>
      <c r="C211" s="49">
        <f t="shared" si="148"/>
        <v>21</v>
      </c>
      <c r="D211" s="49" t="str">
        <f t="shared" si="149"/>
        <v/>
      </c>
      <c r="E211" s="119" t="s">
        <v>109</v>
      </c>
      <c r="F211" s="119" t="s">
        <v>2</v>
      </c>
      <c r="G211" s="119" t="s">
        <v>3</v>
      </c>
      <c r="H211" s="119" t="s">
        <v>611</v>
      </c>
      <c r="I211" s="119" t="s">
        <v>105</v>
      </c>
      <c r="J211" s="119" t="s">
        <v>210</v>
      </c>
      <c r="K211" s="119" t="s">
        <v>612</v>
      </c>
      <c r="L211" s="119" t="s">
        <v>0</v>
      </c>
      <c r="M211" s="119" t="s">
        <v>131</v>
      </c>
      <c r="N211" s="119"/>
      <c r="O211" s="119"/>
      <c r="P211" s="119"/>
      <c r="Q211" s="119"/>
    </row>
    <row r="212" spans="1:17" x14ac:dyDescent="0.25">
      <c r="A212" s="48">
        <f t="shared" si="146"/>
        <v>18.733333333333356</v>
      </c>
      <c r="B212" s="47">
        <f t="shared" si="147"/>
        <v>0</v>
      </c>
      <c r="C212" s="49">
        <f t="shared" si="148"/>
        <v>1</v>
      </c>
      <c r="D212" s="49" t="str">
        <f t="shared" si="149"/>
        <v/>
      </c>
      <c r="E212" s="119" t="s">
        <v>1</v>
      </c>
      <c r="F212" s="119" t="s">
        <v>2</v>
      </c>
      <c r="G212" s="119" t="s">
        <v>3</v>
      </c>
      <c r="H212" s="119" t="s">
        <v>613</v>
      </c>
      <c r="I212" s="119" t="s">
        <v>133</v>
      </c>
      <c r="J212" s="119" t="s">
        <v>210</v>
      </c>
      <c r="K212" s="119" t="s">
        <v>614</v>
      </c>
      <c r="L212" s="119" t="s">
        <v>0</v>
      </c>
      <c r="M212" s="119" t="s">
        <v>4</v>
      </c>
      <c r="N212" s="119"/>
      <c r="O212" s="119"/>
      <c r="P212" s="119"/>
      <c r="Q212" s="119"/>
    </row>
    <row r="213" spans="1:17" x14ac:dyDescent="0.25">
      <c r="A213" s="48">
        <f t="shared" si="146"/>
        <v>1.1666666666666359</v>
      </c>
      <c r="B213" s="47">
        <f t="shared" si="147"/>
        <v>11</v>
      </c>
      <c r="C213" s="49">
        <f t="shared" si="148"/>
        <v>2</v>
      </c>
      <c r="D213" s="49" t="str">
        <f t="shared" si="149"/>
        <v/>
      </c>
      <c r="E213" s="119" t="s">
        <v>5</v>
      </c>
      <c r="F213" s="119" t="s">
        <v>2</v>
      </c>
      <c r="G213" s="119" t="s">
        <v>3</v>
      </c>
      <c r="H213" s="119" t="s">
        <v>615</v>
      </c>
      <c r="I213" s="119" t="s">
        <v>115</v>
      </c>
      <c r="J213" s="119" t="s">
        <v>210</v>
      </c>
      <c r="K213" s="119" t="s">
        <v>616</v>
      </c>
      <c r="L213" s="119" t="s">
        <v>0</v>
      </c>
      <c r="M213" s="119" t="s">
        <v>6</v>
      </c>
      <c r="N213" s="119"/>
      <c r="O213" s="119"/>
      <c r="P213" s="119"/>
      <c r="Q213" s="119"/>
    </row>
    <row r="214" spans="1:17" x14ac:dyDescent="0.25">
      <c r="A214" s="48">
        <f t="shared" ref="A214:A216" si="150">IF((K214-K213)*60*24&lt;0,0,(K214-K213)*60*24)</f>
        <v>1.4166666666667549</v>
      </c>
      <c r="B214" s="47">
        <f t="shared" ref="B214:B216" si="151">IF(E214="Gate 1",0, IF(B213=0,(B212 +1),B213))</f>
        <v>11</v>
      </c>
      <c r="C214" s="49">
        <f t="shared" ref="C214:C216" si="152">ABS(RIGHT(M214,2))</f>
        <v>3</v>
      </c>
      <c r="D214" s="49" t="str">
        <f t="shared" ref="D214:D216" si="153">IF(OR(C215-C214=1,C215-C214=-20,C215=""),"","MISTAKE")</f>
        <v/>
      </c>
      <c r="E214" s="119" t="s">
        <v>7</v>
      </c>
      <c r="F214" s="119" t="s">
        <v>2</v>
      </c>
      <c r="G214" s="119" t="s">
        <v>3</v>
      </c>
      <c r="H214" s="119" t="s">
        <v>617</v>
      </c>
      <c r="I214" s="119" t="s">
        <v>8</v>
      </c>
      <c r="J214" s="119" t="s">
        <v>210</v>
      </c>
      <c r="K214" s="119" t="s">
        <v>618</v>
      </c>
      <c r="L214" s="119" t="s">
        <v>0</v>
      </c>
      <c r="M214" s="119" t="s">
        <v>9</v>
      </c>
      <c r="N214" s="119"/>
      <c r="O214" s="119"/>
      <c r="P214" s="119"/>
      <c r="Q214" s="119"/>
    </row>
    <row r="215" spans="1:17" x14ac:dyDescent="0.25">
      <c r="A215" s="48">
        <f t="shared" si="150"/>
        <v>1.1833333333332519</v>
      </c>
      <c r="B215" s="47">
        <f t="shared" si="151"/>
        <v>11</v>
      </c>
      <c r="C215" s="49">
        <f t="shared" si="152"/>
        <v>4</v>
      </c>
      <c r="D215" s="49" t="str">
        <f t="shared" si="153"/>
        <v/>
      </c>
      <c r="E215" s="119" t="s">
        <v>116</v>
      </c>
      <c r="F215" s="119" t="s">
        <v>2</v>
      </c>
      <c r="G215" s="119" t="s">
        <v>3</v>
      </c>
      <c r="H215" s="119" t="s">
        <v>619</v>
      </c>
      <c r="I215" s="119" t="s">
        <v>117</v>
      </c>
      <c r="J215" s="119" t="s">
        <v>210</v>
      </c>
      <c r="K215" s="119" t="s">
        <v>620</v>
      </c>
      <c r="L215" s="119" t="s">
        <v>0</v>
      </c>
      <c r="M215" s="119" t="s">
        <v>11</v>
      </c>
      <c r="N215" s="119"/>
      <c r="O215" s="119"/>
      <c r="P215" s="119"/>
      <c r="Q215" s="119"/>
    </row>
    <row r="216" spans="1:17" x14ac:dyDescent="0.25">
      <c r="A216" s="48">
        <f t="shared" si="150"/>
        <v>1.5666666666666984</v>
      </c>
      <c r="B216" s="47">
        <f t="shared" si="151"/>
        <v>11</v>
      </c>
      <c r="C216" s="49">
        <f t="shared" si="152"/>
        <v>5</v>
      </c>
      <c r="D216" s="49" t="str">
        <f t="shared" si="153"/>
        <v/>
      </c>
      <c r="E216" s="119" t="s">
        <v>106</v>
      </c>
      <c r="F216" s="119" t="s">
        <v>2</v>
      </c>
      <c r="G216" s="119" t="s">
        <v>3</v>
      </c>
      <c r="H216" s="119" t="s">
        <v>621</v>
      </c>
      <c r="I216" s="119" t="s">
        <v>10</v>
      </c>
      <c r="J216" s="119" t="s">
        <v>210</v>
      </c>
      <c r="K216" s="119" t="s">
        <v>622</v>
      </c>
      <c r="L216" s="119" t="s">
        <v>0</v>
      </c>
      <c r="M216" s="119" t="s">
        <v>12</v>
      </c>
      <c r="N216" s="119"/>
      <c r="O216" s="119"/>
      <c r="P216" s="119"/>
      <c r="Q216" s="119"/>
    </row>
    <row r="217" spans="1:17" x14ac:dyDescent="0.25">
      <c r="A217" s="48">
        <f t="shared" ref="A217:A221" si="154">IF((K217-K216)*60*24&lt;0,0,(K217-K216)*60*24)</f>
        <v>1.3333333333332753</v>
      </c>
      <c r="B217" s="47">
        <f t="shared" ref="B217:B221" si="155">IF(E217="Gate 1",0, IF(B216=0,(B215 +1),B216))</f>
        <v>11</v>
      </c>
      <c r="C217" s="49">
        <f t="shared" ref="C217:C221" si="156">ABS(RIGHT(M217,2))</f>
        <v>6</v>
      </c>
      <c r="D217" s="49" t="str">
        <f t="shared" ref="D217:D221" si="157">IF(OR(C218-C217=1,C218-C217=-20,C218=""),"","MISTAKE")</f>
        <v/>
      </c>
      <c r="E217" s="119" t="s">
        <v>107</v>
      </c>
      <c r="F217" s="119" t="s">
        <v>2</v>
      </c>
      <c r="G217" s="119" t="s">
        <v>3</v>
      </c>
      <c r="H217" s="119" t="s">
        <v>623</v>
      </c>
      <c r="I217" s="119" t="s">
        <v>90</v>
      </c>
      <c r="J217" s="119" t="s">
        <v>210</v>
      </c>
      <c r="K217" s="119" t="s">
        <v>624</v>
      </c>
      <c r="L217" s="119" t="s">
        <v>0</v>
      </c>
      <c r="M217" s="119" t="s">
        <v>15</v>
      </c>
      <c r="N217" s="119"/>
      <c r="O217" s="119"/>
      <c r="P217" s="119"/>
      <c r="Q217" s="119"/>
    </row>
    <row r="218" spans="1:17" x14ac:dyDescent="0.25">
      <c r="A218" s="48">
        <f t="shared" si="154"/>
        <v>1.5166666666666906</v>
      </c>
      <c r="B218" s="47">
        <f t="shared" si="155"/>
        <v>11</v>
      </c>
      <c r="C218" s="49">
        <f t="shared" si="156"/>
        <v>7</v>
      </c>
      <c r="D218" s="49" t="str">
        <f t="shared" si="157"/>
        <v/>
      </c>
      <c r="E218" s="119" t="s">
        <v>13</v>
      </c>
      <c r="F218" s="119" t="s">
        <v>2</v>
      </c>
      <c r="G218" s="119" t="s">
        <v>3</v>
      </c>
      <c r="H218" s="119" t="s">
        <v>625</v>
      </c>
      <c r="I218" s="119" t="s">
        <v>14</v>
      </c>
      <c r="J218" s="119" t="s">
        <v>210</v>
      </c>
      <c r="K218" s="119" t="s">
        <v>626</v>
      </c>
      <c r="L218" s="119" t="s">
        <v>0</v>
      </c>
      <c r="M218" s="119" t="s">
        <v>18</v>
      </c>
      <c r="N218" s="119"/>
      <c r="O218" s="119"/>
      <c r="P218" s="119"/>
      <c r="Q218" s="119"/>
    </row>
    <row r="219" spans="1:17" x14ac:dyDescent="0.25">
      <c r="A219" s="48">
        <f t="shared" si="154"/>
        <v>0.91666666666675667</v>
      </c>
      <c r="B219" s="47">
        <f t="shared" si="155"/>
        <v>11</v>
      </c>
      <c r="C219" s="49">
        <f t="shared" si="156"/>
        <v>8</v>
      </c>
      <c r="D219" s="49" t="str">
        <f t="shared" si="157"/>
        <v/>
      </c>
      <c r="E219" s="119" t="s">
        <v>16</v>
      </c>
      <c r="F219" s="119" t="s">
        <v>2</v>
      </c>
      <c r="G219" s="119" t="s">
        <v>3</v>
      </c>
      <c r="H219" s="119" t="s">
        <v>627</v>
      </c>
      <c r="I219" s="119" t="s">
        <v>118</v>
      </c>
      <c r="J219" s="119" t="s">
        <v>210</v>
      </c>
      <c r="K219" s="119" t="s">
        <v>628</v>
      </c>
      <c r="L219" s="119" t="s">
        <v>0</v>
      </c>
      <c r="M219" s="119" t="s">
        <v>19</v>
      </c>
      <c r="N219" s="119"/>
      <c r="O219" s="119"/>
      <c r="P219" s="119"/>
      <c r="Q219" s="119"/>
    </row>
    <row r="220" spans="1:17" x14ac:dyDescent="0.25">
      <c r="A220" s="48">
        <f t="shared" si="154"/>
        <v>1.1833333333332519</v>
      </c>
      <c r="B220" s="47">
        <f t="shared" si="155"/>
        <v>11</v>
      </c>
      <c r="C220" s="49">
        <f t="shared" si="156"/>
        <v>9</v>
      </c>
      <c r="D220" s="49" t="str">
        <f t="shared" si="157"/>
        <v/>
      </c>
      <c r="E220" s="119" t="s">
        <v>16</v>
      </c>
      <c r="F220" s="119" t="s">
        <v>2</v>
      </c>
      <c r="G220" s="119" t="s">
        <v>3</v>
      </c>
      <c r="H220" s="119" t="s">
        <v>629</v>
      </c>
      <c r="I220" s="119" t="s">
        <v>17</v>
      </c>
      <c r="J220" s="119" t="s">
        <v>210</v>
      </c>
      <c r="K220" s="119" t="s">
        <v>630</v>
      </c>
      <c r="L220" s="119" t="s">
        <v>0</v>
      </c>
      <c r="M220" s="119" t="s">
        <v>21</v>
      </c>
      <c r="N220" s="119"/>
      <c r="O220" s="119"/>
      <c r="P220" s="119"/>
      <c r="Q220" s="119"/>
    </row>
    <row r="221" spans="1:17" x14ac:dyDescent="0.25">
      <c r="A221" s="48">
        <f t="shared" si="154"/>
        <v>4.0499999999999936</v>
      </c>
      <c r="B221" s="47">
        <f t="shared" si="155"/>
        <v>11</v>
      </c>
      <c r="C221" s="49">
        <f t="shared" si="156"/>
        <v>10</v>
      </c>
      <c r="D221" s="49" t="str">
        <f t="shared" si="157"/>
        <v/>
      </c>
      <c r="E221" s="119" t="s">
        <v>108</v>
      </c>
      <c r="F221" s="119" t="s">
        <v>2</v>
      </c>
      <c r="G221" s="119" t="s">
        <v>3</v>
      </c>
      <c r="H221" s="119" t="s">
        <v>631</v>
      </c>
      <c r="I221" s="119" t="s">
        <v>119</v>
      </c>
      <c r="J221" s="119" t="s">
        <v>210</v>
      </c>
      <c r="K221" s="119" t="s">
        <v>632</v>
      </c>
      <c r="L221" s="119" t="s">
        <v>0</v>
      </c>
      <c r="M221" s="119" t="s">
        <v>23</v>
      </c>
      <c r="N221" s="119"/>
      <c r="O221" s="119"/>
      <c r="P221" s="119"/>
      <c r="Q221" s="119"/>
    </row>
    <row r="222" spans="1:17" x14ac:dyDescent="0.25">
      <c r="A222" s="48">
        <f t="shared" ref="A222:A223" si="158">IF((K222-K221)*60*24&lt;0,0,(K222-K221)*60*24)</f>
        <v>1.133333333333324</v>
      </c>
      <c r="B222" s="47">
        <f t="shared" ref="B222:B223" si="159">IF(E222="Gate 1",0, IF(B221=0,(B220 +1),B221))</f>
        <v>11</v>
      </c>
      <c r="C222" s="49">
        <f t="shared" ref="C222:C223" si="160">ABS(RIGHT(M222,2))</f>
        <v>11</v>
      </c>
      <c r="D222" s="49" t="str">
        <f t="shared" ref="D222:D223" si="161">IF(OR(C223-C222=1,C223-C222=-20,C223=""),"","MISTAKE")</f>
        <v/>
      </c>
      <c r="E222" s="119" t="s">
        <v>110</v>
      </c>
      <c r="F222" s="119" t="s">
        <v>2</v>
      </c>
      <c r="G222" s="119" t="s">
        <v>3</v>
      </c>
      <c r="H222" s="119" t="s">
        <v>633</v>
      </c>
      <c r="I222" s="119" t="s">
        <v>20</v>
      </c>
      <c r="J222" s="119" t="s">
        <v>210</v>
      </c>
      <c r="K222" s="119" t="s">
        <v>634</v>
      </c>
      <c r="L222" s="119" t="s">
        <v>0</v>
      </c>
      <c r="M222" s="119" t="s">
        <v>24</v>
      </c>
      <c r="N222" s="119"/>
      <c r="O222" s="119"/>
      <c r="P222" s="119"/>
      <c r="Q222" s="119"/>
    </row>
    <row r="223" spans="1:17" x14ac:dyDescent="0.25">
      <c r="A223" s="48">
        <f t="shared" si="158"/>
        <v>2.3333333333333517</v>
      </c>
      <c r="B223" s="47">
        <f t="shared" si="159"/>
        <v>11</v>
      </c>
      <c r="C223" s="49">
        <f t="shared" si="160"/>
        <v>12</v>
      </c>
      <c r="D223" s="49" t="str">
        <f t="shared" si="161"/>
        <v/>
      </c>
      <c r="E223" s="119" t="s">
        <v>120</v>
      </c>
      <c r="F223" s="119" t="s">
        <v>2</v>
      </c>
      <c r="G223" s="119" t="s">
        <v>3</v>
      </c>
      <c r="H223" s="119" t="s">
        <v>635</v>
      </c>
      <c r="I223" s="119" t="s">
        <v>22</v>
      </c>
      <c r="J223" s="119" t="s">
        <v>210</v>
      </c>
      <c r="K223" s="119" t="s">
        <v>636</v>
      </c>
      <c r="L223" s="119" t="s">
        <v>0</v>
      </c>
      <c r="M223" s="119" t="s">
        <v>25</v>
      </c>
      <c r="N223" s="119"/>
      <c r="O223" s="119"/>
      <c r="P223" s="119"/>
      <c r="Q223" s="119"/>
    </row>
    <row r="224" spans="1:17" x14ac:dyDescent="0.25">
      <c r="A224" s="48">
        <f t="shared" ref="A224:A225" si="162">IF((K224-K223)*60*24&lt;0,0,(K224-K223)*60*24)</f>
        <v>5.1166666666666938</v>
      </c>
      <c r="B224" s="47">
        <f t="shared" ref="B224:B225" si="163">IF(E224="Gate 1",0, IF(B223=0,(B222 +1),B223))</f>
        <v>11</v>
      </c>
      <c r="C224" s="49">
        <f t="shared" ref="C224:C225" si="164">ABS(RIGHT(M224,2))</f>
        <v>13</v>
      </c>
      <c r="D224" s="49" t="str">
        <f t="shared" ref="D224:D225" si="165">IF(OR(C225-C224=1,C225-C224=-20,C225=""),"","MISTAKE")</f>
        <v/>
      </c>
      <c r="E224" s="119" t="s">
        <v>111</v>
      </c>
      <c r="F224" s="119" t="s">
        <v>2</v>
      </c>
      <c r="G224" s="119" t="s">
        <v>3</v>
      </c>
      <c r="H224" s="119" t="s">
        <v>637</v>
      </c>
      <c r="I224" s="119" t="s">
        <v>121</v>
      </c>
      <c r="J224" s="119" t="s">
        <v>210</v>
      </c>
      <c r="K224" s="119" t="s">
        <v>638</v>
      </c>
      <c r="L224" s="119" t="s">
        <v>0</v>
      </c>
      <c r="M224" s="119" t="s">
        <v>27</v>
      </c>
      <c r="N224" s="119"/>
      <c r="O224" s="119"/>
      <c r="P224" s="119"/>
      <c r="Q224" s="119"/>
    </row>
    <row r="225" spans="1:17" x14ac:dyDescent="0.25">
      <c r="A225" s="48">
        <f t="shared" si="162"/>
        <v>0.91666666666667673</v>
      </c>
      <c r="B225" s="47">
        <f t="shared" si="163"/>
        <v>11</v>
      </c>
      <c r="C225" s="49">
        <f t="shared" si="164"/>
        <v>14</v>
      </c>
      <c r="D225" s="49" t="str">
        <f t="shared" si="165"/>
        <v/>
      </c>
      <c r="E225" s="119" t="s">
        <v>112</v>
      </c>
      <c r="F225" s="119" t="s">
        <v>2</v>
      </c>
      <c r="G225" s="119" t="s">
        <v>3</v>
      </c>
      <c r="H225" s="119" t="s">
        <v>639</v>
      </c>
      <c r="I225" s="119" t="s">
        <v>134</v>
      </c>
      <c r="J225" s="119" t="s">
        <v>210</v>
      </c>
      <c r="K225" s="119" t="s">
        <v>640</v>
      </c>
      <c r="L225" s="119" t="s">
        <v>0</v>
      </c>
      <c r="M225" s="119" t="s">
        <v>29</v>
      </c>
      <c r="N225" s="119"/>
      <c r="O225" s="119"/>
      <c r="P225" s="119"/>
      <c r="Q225" s="119"/>
    </row>
    <row r="226" spans="1:17" x14ac:dyDescent="0.25">
      <c r="A226" s="48">
        <f t="shared" ref="A226:A230" si="166">IF((K226-K225)*60*24&lt;0,0,(K226-K225)*60*24)</f>
        <v>0.8833333333332849</v>
      </c>
      <c r="B226" s="47">
        <f t="shared" ref="B226:B230" si="167">IF(E226="Gate 1",0, IF(B225=0,(B224 +1),B225))</f>
        <v>11</v>
      </c>
      <c r="C226" s="49">
        <f t="shared" ref="C226:C230" si="168">ABS(RIGHT(M226,2))</f>
        <v>15</v>
      </c>
      <c r="D226" s="49" t="str">
        <f t="shared" ref="D226:D230" si="169">IF(OR(C227-C226=1,C227-C226=-20,C227=""),"","MISTAKE")</f>
        <v/>
      </c>
      <c r="E226" s="119" t="s">
        <v>122</v>
      </c>
      <c r="F226" s="119" t="s">
        <v>2</v>
      </c>
      <c r="G226" s="119" t="s">
        <v>3</v>
      </c>
      <c r="H226" s="119" t="s">
        <v>641</v>
      </c>
      <c r="I226" s="119" t="s">
        <v>26</v>
      </c>
      <c r="J226" s="119" t="s">
        <v>210</v>
      </c>
      <c r="K226" s="119" t="s">
        <v>642</v>
      </c>
      <c r="L226" s="119" t="s">
        <v>0</v>
      </c>
      <c r="M226" s="119" t="s">
        <v>30</v>
      </c>
      <c r="N226" s="119"/>
      <c r="O226" s="119"/>
      <c r="P226" s="119"/>
      <c r="Q226" s="119"/>
    </row>
    <row r="227" spans="1:17" x14ac:dyDescent="0.25">
      <c r="A227" s="48">
        <f t="shared" si="166"/>
        <v>1.5333333333333865</v>
      </c>
      <c r="B227" s="47">
        <f t="shared" si="167"/>
        <v>11</v>
      </c>
      <c r="C227" s="49">
        <f t="shared" si="168"/>
        <v>16</v>
      </c>
      <c r="D227" s="49" t="str">
        <f t="shared" si="169"/>
        <v/>
      </c>
      <c r="E227" s="119" t="s">
        <v>123</v>
      </c>
      <c r="F227" s="119" t="s">
        <v>2</v>
      </c>
      <c r="G227" s="119" t="s">
        <v>3</v>
      </c>
      <c r="H227" s="119" t="s">
        <v>643</v>
      </c>
      <c r="I227" s="119" t="s">
        <v>124</v>
      </c>
      <c r="J227" s="119" t="s">
        <v>210</v>
      </c>
      <c r="K227" s="119" t="s">
        <v>644</v>
      </c>
      <c r="L227" s="119" t="s">
        <v>0</v>
      </c>
      <c r="M227" s="119" t="s">
        <v>31</v>
      </c>
      <c r="N227" s="119"/>
      <c r="O227" s="119"/>
      <c r="P227" s="119"/>
      <c r="Q227" s="119"/>
    </row>
    <row r="228" spans="1:17" x14ac:dyDescent="0.25">
      <c r="A228" s="48">
        <f t="shared" si="166"/>
        <v>1.983333333333217</v>
      </c>
      <c r="B228" s="47">
        <f t="shared" si="167"/>
        <v>11</v>
      </c>
      <c r="C228" s="49">
        <f t="shared" si="168"/>
        <v>17</v>
      </c>
      <c r="D228" s="49" t="str">
        <f t="shared" si="169"/>
        <v/>
      </c>
      <c r="E228" s="119" t="s">
        <v>125</v>
      </c>
      <c r="F228" s="119" t="s">
        <v>2</v>
      </c>
      <c r="G228" s="119" t="s">
        <v>3</v>
      </c>
      <c r="H228" s="119" t="s">
        <v>645</v>
      </c>
      <c r="I228" s="119" t="s">
        <v>126</v>
      </c>
      <c r="J228" s="119" t="s">
        <v>210</v>
      </c>
      <c r="K228" s="119" t="s">
        <v>646</v>
      </c>
      <c r="L228" s="119" t="s">
        <v>0</v>
      </c>
      <c r="M228" s="119" t="s">
        <v>32</v>
      </c>
      <c r="N228" s="119"/>
      <c r="O228" s="119"/>
      <c r="P228" s="119"/>
      <c r="Q228" s="119"/>
    </row>
    <row r="229" spans="1:17" x14ac:dyDescent="0.25">
      <c r="A229" s="48">
        <f t="shared" si="166"/>
        <v>2.4500000000000632</v>
      </c>
      <c r="B229" s="47">
        <f t="shared" si="167"/>
        <v>11</v>
      </c>
      <c r="C229" s="49">
        <f t="shared" si="168"/>
        <v>18</v>
      </c>
      <c r="D229" s="49" t="str">
        <f t="shared" si="169"/>
        <v/>
      </c>
      <c r="E229" s="119" t="s">
        <v>127</v>
      </c>
      <c r="F229" s="119" t="s">
        <v>2</v>
      </c>
      <c r="G229" s="119" t="s">
        <v>3</v>
      </c>
      <c r="H229" s="119" t="s">
        <v>647</v>
      </c>
      <c r="I229" s="119" t="s">
        <v>28</v>
      </c>
      <c r="J229" s="119" t="s">
        <v>210</v>
      </c>
      <c r="K229" s="119" t="s">
        <v>648</v>
      </c>
      <c r="L229" s="119" t="s">
        <v>0</v>
      </c>
      <c r="M229" s="119" t="s">
        <v>128</v>
      </c>
      <c r="N229" s="119"/>
      <c r="O229" s="119"/>
      <c r="P229" s="119"/>
      <c r="Q229" s="119"/>
    </row>
    <row r="230" spans="1:17" x14ac:dyDescent="0.25">
      <c r="A230" s="48">
        <f t="shared" si="166"/>
        <v>5.6833333333333957</v>
      </c>
      <c r="B230" s="47">
        <f t="shared" si="167"/>
        <v>11</v>
      </c>
      <c r="C230" s="49">
        <f t="shared" si="168"/>
        <v>19</v>
      </c>
      <c r="D230" s="49" t="str">
        <f t="shared" si="169"/>
        <v/>
      </c>
      <c r="E230" s="119" t="s">
        <v>113</v>
      </c>
      <c r="F230" s="119" t="s">
        <v>2</v>
      </c>
      <c r="G230" s="119" t="s">
        <v>3</v>
      </c>
      <c r="H230" s="119" t="s">
        <v>649</v>
      </c>
      <c r="I230" s="119" t="s">
        <v>132</v>
      </c>
      <c r="J230" s="119" t="s">
        <v>210</v>
      </c>
      <c r="K230" s="119" t="s">
        <v>650</v>
      </c>
      <c r="L230" s="119" t="s">
        <v>0</v>
      </c>
      <c r="M230" s="119" t="s">
        <v>129</v>
      </c>
      <c r="N230" s="119"/>
      <c r="O230" s="119"/>
      <c r="P230" s="119"/>
      <c r="Q230" s="119"/>
    </row>
    <row r="231" spans="1:17" x14ac:dyDescent="0.25">
      <c r="A231" s="48">
        <f t="shared" ref="A231:A241" si="170">IF((K231-K230)*60*24&lt;0,0,(K231-K230)*60*24)</f>
        <v>1.3666666666665872</v>
      </c>
      <c r="B231" s="47">
        <f t="shared" ref="B231:B241" si="171">IF(E231="Gate 1",0, IF(B230=0,(B229 +1),B230))</f>
        <v>11</v>
      </c>
      <c r="C231" s="49">
        <f t="shared" ref="C231:C241" si="172">ABS(RIGHT(M231,2))</f>
        <v>20</v>
      </c>
      <c r="D231" s="49" t="str">
        <f t="shared" ref="D231:D241" si="173">IF(OR(C232-C231=1,C232-C231=-20,C232=""),"","MISTAKE")</f>
        <v/>
      </c>
      <c r="E231" s="119" t="s">
        <v>136</v>
      </c>
      <c r="F231" s="119" t="s">
        <v>2</v>
      </c>
      <c r="G231" s="119" t="s">
        <v>3</v>
      </c>
      <c r="H231" s="119" t="s">
        <v>651</v>
      </c>
      <c r="I231" s="119" t="s">
        <v>137</v>
      </c>
      <c r="J231" s="119" t="s">
        <v>210</v>
      </c>
      <c r="K231" s="119" t="s">
        <v>652</v>
      </c>
      <c r="L231" s="119" t="s">
        <v>0</v>
      </c>
      <c r="M231" s="119" t="s">
        <v>130</v>
      </c>
      <c r="N231" s="119"/>
      <c r="O231" s="119"/>
      <c r="P231" s="119"/>
      <c r="Q231" s="119"/>
    </row>
    <row r="232" spans="1:17" x14ac:dyDescent="0.25">
      <c r="A232" s="48">
        <f t="shared" si="170"/>
        <v>2.9333333333333655</v>
      </c>
      <c r="B232" s="47">
        <f t="shared" si="171"/>
        <v>11</v>
      </c>
      <c r="C232" s="49">
        <f t="shared" si="172"/>
        <v>21</v>
      </c>
      <c r="D232" s="49" t="str">
        <f t="shared" si="173"/>
        <v/>
      </c>
      <c r="E232" s="119" t="s">
        <v>109</v>
      </c>
      <c r="F232" s="119" t="s">
        <v>2</v>
      </c>
      <c r="G232" s="119" t="s">
        <v>3</v>
      </c>
      <c r="H232" s="119" t="s">
        <v>653</v>
      </c>
      <c r="I232" s="119" t="s">
        <v>105</v>
      </c>
      <c r="J232" s="119" t="s">
        <v>210</v>
      </c>
      <c r="K232" s="119" t="s">
        <v>654</v>
      </c>
      <c r="L232" s="119" t="s">
        <v>0</v>
      </c>
      <c r="M232" s="119" t="s">
        <v>131</v>
      </c>
      <c r="N232" s="119"/>
      <c r="O232" s="119"/>
      <c r="P232" s="119"/>
      <c r="Q232" s="119"/>
    </row>
    <row r="233" spans="1:17" x14ac:dyDescent="0.25">
      <c r="A233" s="48">
        <f t="shared" si="170"/>
        <v>19.75000000000005</v>
      </c>
      <c r="B233" s="47">
        <f t="shared" si="171"/>
        <v>0</v>
      </c>
      <c r="C233" s="49">
        <f t="shared" si="172"/>
        <v>1</v>
      </c>
      <c r="D233" s="49" t="str">
        <f t="shared" si="173"/>
        <v/>
      </c>
      <c r="E233" s="119" t="s">
        <v>1</v>
      </c>
      <c r="F233" s="119" t="s">
        <v>2</v>
      </c>
      <c r="G233" s="119" t="s">
        <v>3</v>
      </c>
      <c r="H233" s="119" t="s">
        <v>655</v>
      </c>
      <c r="I233" s="119" t="s">
        <v>133</v>
      </c>
      <c r="J233" s="119" t="s">
        <v>210</v>
      </c>
      <c r="K233" s="119" t="s">
        <v>656</v>
      </c>
      <c r="L233" s="119" t="s">
        <v>0</v>
      </c>
      <c r="M233" s="119" t="s">
        <v>4</v>
      </c>
      <c r="N233" s="119"/>
      <c r="O233" s="119"/>
      <c r="P233" s="119"/>
      <c r="Q233" s="119"/>
    </row>
    <row r="234" spans="1:17" x14ac:dyDescent="0.25">
      <c r="A234" s="48">
        <f t="shared" si="170"/>
        <v>0.81666666666658116</v>
      </c>
      <c r="B234" s="47">
        <f t="shared" si="171"/>
        <v>12</v>
      </c>
      <c r="C234" s="49">
        <f t="shared" si="172"/>
        <v>2</v>
      </c>
      <c r="D234" s="49" t="str">
        <f t="shared" si="173"/>
        <v/>
      </c>
      <c r="E234" s="119" t="s">
        <v>5</v>
      </c>
      <c r="F234" s="119" t="s">
        <v>2</v>
      </c>
      <c r="G234" s="119" t="s">
        <v>3</v>
      </c>
      <c r="H234" s="119" t="s">
        <v>657</v>
      </c>
      <c r="I234" s="119" t="s">
        <v>115</v>
      </c>
      <c r="J234" s="119" t="s">
        <v>210</v>
      </c>
      <c r="K234" s="119" t="s">
        <v>658</v>
      </c>
      <c r="L234" s="119" t="s">
        <v>0</v>
      </c>
      <c r="M234" s="119" t="s">
        <v>6</v>
      </c>
      <c r="N234" s="119"/>
      <c r="O234" s="119"/>
      <c r="P234" s="119"/>
      <c r="Q234" s="119"/>
    </row>
    <row r="235" spans="1:17" x14ac:dyDescent="0.25">
      <c r="A235" s="48">
        <f t="shared" si="170"/>
        <v>3.5499999999999954</v>
      </c>
      <c r="B235" s="47">
        <f t="shared" si="171"/>
        <v>12</v>
      </c>
      <c r="C235" s="49">
        <f t="shared" si="172"/>
        <v>3</v>
      </c>
      <c r="D235" s="49" t="str">
        <f t="shared" si="173"/>
        <v/>
      </c>
      <c r="E235" s="119" t="s">
        <v>7</v>
      </c>
      <c r="F235" s="119" t="s">
        <v>2</v>
      </c>
      <c r="G235" s="119" t="s">
        <v>3</v>
      </c>
      <c r="H235" s="119" t="s">
        <v>659</v>
      </c>
      <c r="I235" s="119" t="s">
        <v>8</v>
      </c>
      <c r="J235" s="119" t="s">
        <v>210</v>
      </c>
      <c r="K235" s="119" t="s">
        <v>660</v>
      </c>
      <c r="L235" s="119" t="s">
        <v>0</v>
      </c>
      <c r="M235" s="119" t="s">
        <v>9</v>
      </c>
      <c r="N235" s="119"/>
      <c r="O235" s="119"/>
      <c r="P235" s="119"/>
      <c r="Q235" s="119"/>
    </row>
    <row r="236" spans="1:17" x14ac:dyDescent="0.25">
      <c r="A236" s="48">
        <f t="shared" si="170"/>
        <v>0.94999999999998863</v>
      </c>
      <c r="B236" s="47">
        <f t="shared" si="171"/>
        <v>12</v>
      </c>
      <c r="C236" s="49">
        <f t="shared" si="172"/>
        <v>4</v>
      </c>
      <c r="D236" s="49" t="str">
        <f t="shared" si="173"/>
        <v/>
      </c>
      <c r="E236" s="119" t="s">
        <v>116</v>
      </c>
      <c r="F236" s="119" t="s">
        <v>2</v>
      </c>
      <c r="G236" s="119" t="s">
        <v>3</v>
      </c>
      <c r="H236" s="119" t="s">
        <v>661</v>
      </c>
      <c r="I236" s="119" t="s">
        <v>117</v>
      </c>
      <c r="J236" s="119" t="s">
        <v>210</v>
      </c>
      <c r="K236" s="119" t="s">
        <v>662</v>
      </c>
      <c r="L236" s="119" t="s">
        <v>0</v>
      </c>
      <c r="M236" s="119" t="s">
        <v>11</v>
      </c>
      <c r="N236" s="119"/>
      <c r="O236" s="119"/>
      <c r="P236" s="119"/>
      <c r="Q236" s="119"/>
    </row>
    <row r="237" spans="1:17" x14ac:dyDescent="0.25">
      <c r="A237" s="48">
        <f t="shared" si="170"/>
        <v>1.2833333333333474</v>
      </c>
      <c r="B237" s="47">
        <f t="shared" si="171"/>
        <v>12</v>
      </c>
      <c r="C237" s="49">
        <f t="shared" si="172"/>
        <v>5</v>
      </c>
      <c r="D237" s="49" t="str">
        <f t="shared" si="173"/>
        <v/>
      </c>
      <c r="E237" s="119" t="s">
        <v>106</v>
      </c>
      <c r="F237" s="119" t="s">
        <v>2</v>
      </c>
      <c r="G237" s="119" t="s">
        <v>3</v>
      </c>
      <c r="H237" s="119" t="s">
        <v>663</v>
      </c>
      <c r="I237" s="119" t="s">
        <v>10</v>
      </c>
      <c r="J237" s="119" t="s">
        <v>210</v>
      </c>
      <c r="K237" s="119" t="s">
        <v>664</v>
      </c>
      <c r="L237" s="119" t="s">
        <v>0</v>
      </c>
      <c r="M237" s="119" t="s">
        <v>12</v>
      </c>
      <c r="N237" s="119"/>
      <c r="O237" s="119"/>
      <c r="P237" s="119"/>
      <c r="Q237" s="119"/>
    </row>
    <row r="238" spans="1:17" x14ac:dyDescent="0.25">
      <c r="A238" s="48">
        <f t="shared" si="170"/>
        <v>1.1666666666666359</v>
      </c>
      <c r="B238" s="47">
        <f t="shared" si="171"/>
        <v>12</v>
      </c>
      <c r="C238" s="49">
        <f t="shared" si="172"/>
        <v>6</v>
      </c>
      <c r="D238" s="49" t="str">
        <f t="shared" si="173"/>
        <v/>
      </c>
      <c r="E238" s="119" t="s">
        <v>107</v>
      </c>
      <c r="F238" s="119" t="s">
        <v>2</v>
      </c>
      <c r="G238" s="119" t="s">
        <v>3</v>
      </c>
      <c r="H238" s="119" t="s">
        <v>665</v>
      </c>
      <c r="I238" s="119" t="s">
        <v>90</v>
      </c>
      <c r="J238" s="119" t="s">
        <v>210</v>
      </c>
      <c r="K238" s="119" t="s">
        <v>666</v>
      </c>
      <c r="L238" s="119" t="s">
        <v>0</v>
      </c>
      <c r="M238" s="119" t="s">
        <v>15</v>
      </c>
      <c r="N238" s="119"/>
      <c r="O238" s="119"/>
      <c r="P238" s="119"/>
      <c r="Q238" s="119"/>
    </row>
    <row r="239" spans="1:17" x14ac:dyDescent="0.25">
      <c r="A239" s="48">
        <f t="shared" si="170"/>
        <v>3.1166666666667009</v>
      </c>
      <c r="B239" s="47">
        <f t="shared" si="171"/>
        <v>12</v>
      </c>
      <c r="C239" s="49">
        <f t="shared" si="172"/>
        <v>7</v>
      </c>
      <c r="D239" s="49" t="str">
        <f t="shared" si="173"/>
        <v/>
      </c>
      <c r="E239" s="119" t="s">
        <v>13</v>
      </c>
      <c r="F239" s="119" t="s">
        <v>2</v>
      </c>
      <c r="G239" s="119" t="s">
        <v>3</v>
      </c>
      <c r="H239" s="119" t="s">
        <v>667</v>
      </c>
      <c r="I239" s="119" t="s">
        <v>14</v>
      </c>
      <c r="J239" s="119" t="s">
        <v>210</v>
      </c>
      <c r="K239" s="119" t="s">
        <v>668</v>
      </c>
      <c r="L239" s="119" t="s">
        <v>0</v>
      </c>
      <c r="M239" s="119" t="s">
        <v>18</v>
      </c>
      <c r="N239" s="119"/>
      <c r="O239" s="119"/>
      <c r="P239" s="119"/>
      <c r="Q239" s="119"/>
    </row>
    <row r="240" spans="1:17" x14ac:dyDescent="0.25">
      <c r="A240" s="48">
        <f t="shared" si="170"/>
        <v>0.86666666666666892</v>
      </c>
      <c r="B240" s="47">
        <f t="shared" si="171"/>
        <v>12</v>
      </c>
      <c r="C240" s="49">
        <f t="shared" si="172"/>
        <v>8</v>
      </c>
      <c r="D240" s="49" t="str">
        <f t="shared" si="173"/>
        <v/>
      </c>
      <c r="E240" s="119" t="s">
        <v>16</v>
      </c>
      <c r="F240" s="119" t="s">
        <v>2</v>
      </c>
      <c r="G240" s="119" t="s">
        <v>3</v>
      </c>
      <c r="H240" s="119" t="s">
        <v>669</v>
      </c>
      <c r="I240" s="119" t="s">
        <v>118</v>
      </c>
      <c r="J240" s="119" t="s">
        <v>210</v>
      </c>
      <c r="K240" s="119" t="s">
        <v>670</v>
      </c>
      <c r="L240" s="119" t="s">
        <v>0</v>
      </c>
      <c r="M240" s="119" t="s">
        <v>19</v>
      </c>
      <c r="N240" s="119"/>
      <c r="O240" s="119"/>
      <c r="P240" s="119"/>
      <c r="Q240" s="119"/>
    </row>
    <row r="241" spans="1:17" x14ac:dyDescent="0.25">
      <c r="A241" s="48">
        <f t="shared" si="170"/>
        <v>1.3000000000000433</v>
      </c>
      <c r="B241" s="47">
        <f t="shared" si="171"/>
        <v>12</v>
      </c>
      <c r="C241" s="49">
        <f t="shared" si="172"/>
        <v>9</v>
      </c>
      <c r="D241" s="49" t="str">
        <f t="shared" si="173"/>
        <v/>
      </c>
      <c r="E241" s="119" t="s">
        <v>16</v>
      </c>
      <c r="F241" s="119" t="s">
        <v>2</v>
      </c>
      <c r="G241" s="119" t="s">
        <v>3</v>
      </c>
      <c r="H241" s="119" t="s">
        <v>671</v>
      </c>
      <c r="I241" s="119" t="s">
        <v>17</v>
      </c>
      <c r="J241" s="119" t="s">
        <v>210</v>
      </c>
      <c r="K241" s="119" t="s">
        <v>672</v>
      </c>
      <c r="L241" s="119" t="s">
        <v>0</v>
      </c>
      <c r="M241" s="119" t="s">
        <v>21</v>
      </c>
      <c r="N241" s="119"/>
      <c r="O241" s="119"/>
      <c r="P241" s="119"/>
      <c r="Q241" s="119"/>
    </row>
    <row r="242" spans="1:17" x14ac:dyDescent="0.25">
      <c r="A242" s="48">
        <f t="shared" ref="A242:A255" si="174">IF((K242-K241)*60*24&lt;0,0,(K242-K241)*60*24)</f>
        <v>1.399999999999979</v>
      </c>
      <c r="B242" s="47">
        <f t="shared" ref="B242:B255" si="175">IF(E242="Gate 1",0, IF(B241=0,(B240 +1),B241))</f>
        <v>12</v>
      </c>
      <c r="C242" s="49">
        <f t="shared" ref="C242:C255" si="176">ABS(RIGHT(M242,2))</f>
        <v>10</v>
      </c>
      <c r="D242" s="49" t="str">
        <f t="shared" ref="D242:D255" si="177">IF(OR(C243-C242=1,C243-C242=-20,C243=""),"","MISTAKE")</f>
        <v/>
      </c>
      <c r="E242" s="119" t="s">
        <v>108</v>
      </c>
      <c r="F242" s="119" t="s">
        <v>2</v>
      </c>
      <c r="G242" s="119" t="s">
        <v>3</v>
      </c>
      <c r="H242" s="119" t="s">
        <v>673</v>
      </c>
      <c r="I242" s="119" t="s">
        <v>119</v>
      </c>
      <c r="J242" s="119" t="s">
        <v>210</v>
      </c>
      <c r="K242" s="119" t="s">
        <v>674</v>
      </c>
      <c r="L242" s="119" t="s">
        <v>0</v>
      </c>
      <c r="M242" s="119" t="s">
        <v>23</v>
      </c>
      <c r="N242" s="119"/>
      <c r="O242" s="119"/>
      <c r="P242" s="119"/>
      <c r="Q242" s="119"/>
    </row>
    <row r="243" spans="1:17" x14ac:dyDescent="0.25">
      <c r="A243" s="48">
        <f t="shared" si="174"/>
        <v>2.6000000000000068</v>
      </c>
      <c r="B243" s="47">
        <f t="shared" si="175"/>
        <v>12</v>
      </c>
      <c r="C243" s="49">
        <f t="shared" si="176"/>
        <v>11</v>
      </c>
      <c r="D243" s="49" t="str">
        <f t="shared" si="177"/>
        <v/>
      </c>
      <c r="E243" s="119" t="s">
        <v>110</v>
      </c>
      <c r="F243" s="119" t="s">
        <v>2</v>
      </c>
      <c r="G243" s="119" t="s">
        <v>3</v>
      </c>
      <c r="H243" s="119" t="s">
        <v>675</v>
      </c>
      <c r="I243" s="119" t="s">
        <v>20</v>
      </c>
      <c r="J243" s="119" t="s">
        <v>210</v>
      </c>
      <c r="K243" s="119" t="s">
        <v>676</v>
      </c>
      <c r="L243" s="119" t="s">
        <v>0</v>
      </c>
      <c r="M243" s="119" t="s">
        <v>24</v>
      </c>
      <c r="N243" s="119"/>
      <c r="O243" s="119"/>
      <c r="P243" s="119"/>
      <c r="Q243" s="119"/>
    </row>
    <row r="244" spans="1:17" s="109" customFormat="1" x14ac:dyDescent="0.25">
      <c r="A244" s="48">
        <f t="shared" si="174"/>
        <v>3.4500000000000597</v>
      </c>
      <c r="B244" s="47">
        <f t="shared" si="175"/>
        <v>12</v>
      </c>
      <c r="C244" s="49">
        <f t="shared" si="176"/>
        <v>12</v>
      </c>
      <c r="D244" s="49" t="str">
        <f t="shared" si="177"/>
        <v/>
      </c>
      <c r="E244" s="119" t="s">
        <v>120</v>
      </c>
      <c r="F244" s="119" t="s">
        <v>2</v>
      </c>
      <c r="G244" s="119" t="s">
        <v>3</v>
      </c>
      <c r="H244" s="119" t="s">
        <v>677</v>
      </c>
      <c r="I244" s="119" t="s">
        <v>22</v>
      </c>
      <c r="J244" s="119" t="s">
        <v>210</v>
      </c>
      <c r="K244" s="119" t="s">
        <v>678</v>
      </c>
      <c r="L244" s="119" t="s">
        <v>0</v>
      </c>
      <c r="M244" s="119" t="s">
        <v>25</v>
      </c>
      <c r="N244" s="119"/>
      <c r="O244" s="119"/>
      <c r="P244" s="119"/>
      <c r="Q244" s="119"/>
    </row>
    <row r="245" spans="1:17" x14ac:dyDescent="0.25">
      <c r="A245" s="48">
        <f t="shared" si="174"/>
        <v>3.9333333333332821</v>
      </c>
      <c r="B245" s="47">
        <f t="shared" si="175"/>
        <v>12</v>
      </c>
      <c r="C245" s="49">
        <f t="shared" si="176"/>
        <v>13</v>
      </c>
      <c r="D245" s="49" t="str">
        <f t="shared" si="177"/>
        <v/>
      </c>
      <c r="E245" s="119" t="s">
        <v>111</v>
      </c>
      <c r="F245" s="119" t="s">
        <v>2</v>
      </c>
      <c r="G245" s="119" t="s">
        <v>3</v>
      </c>
      <c r="H245" s="119" t="s">
        <v>679</v>
      </c>
      <c r="I245" s="119" t="s">
        <v>121</v>
      </c>
      <c r="J245" s="119" t="s">
        <v>210</v>
      </c>
      <c r="K245" s="119" t="s">
        <v>680</v>
      </c>
      <c r="L245" s="119" t="s">
        <v>0</v>
      </c>
      <c r="M245" s="119" t="s">
        <v>27</v>
      </c>
      <c r="N245" s="119"/>
      <c r="O245" s="119"/>
      <c r="P245" s="119"/>
      <c r="Q245" s="119"/>
    </row>
    <row r="246" spans="1:17" x14ac:dyDescent="0.25">
      <c r="A246" s="48">
        <f t="shared" si="174"/>
        <v>0.91666666666667673</v>
      </c>
      <c r="B246" s="47">
        <f t="shared" si="175"/>
        <v>12</v>
      </c>
      <c r="C246" s="49">
        <f t="shared" si="176"/>
        <v>14</v>
      </c>
      <c r="D246" s="49" t="str">
        <f t="shared" si="177"/>
        <v/>
      </c>
      <c r="E246" s="119" t="s">
        <v>112</v>
      </c>
      <c r="F246" s="119" t="s">
        <v>2</v>
      </c>
      <c r="G246" s="119" t="s">
        <v>3</v>
      </c>
      <c r="H246" s="119" t="s">
        <v>681</v>
      </c>
      <c r="I246" s="119" t="s">
        <v>134</v>
      </c>
      <c r="J246" s="119" t="s">
        <v>210</v>
      </c>
      <c r="K246" s="119" t="s">
        <v>682</v>
      </c>
      <c r="L246" s="119" t="s">
        <v>0</v>
      </c>
      <c r="M246" s="119" t="s">
        <v>29</v>
      </c>
      <c r="N246" s="119"/>
      <c r="O246" s="119"/>
      <c r="P246" s="119"/>
      <c r="Q246" s="119"/>
    </row>
    <row r="247" spans="1:17" x14ac:dyDescent="0.25">
      <c r="A247" s="48">
        <f t="shared" si="174"/>
        <v>0.86666666666666892</v>
      </c>
      <c r="B247" s="47">
        <f t="shared" si="175"/>
        <v>12</v>
      </c>
      <c r="C247" s="49">
        <f t="shared" si="176"/>
        <v>15</v>
      </c>
      <c r="D247" s="49" t="str">
        <f t="shared" si="177"/>
        <v/>
      </c>
      <c r="E247" s="119" t="s">
        <v>122</v>
      </c>
      <c r="F247" s="119" t="s">
        <v>2</v>
      </c>
      <c r="G247" s="119" t="s">
        <v>3</v>
      </c>
      <c r="H247" s="119" t="s">
        <v>683</v>
      </c>
      <c r="I247" s="119" t="s">
        <v>26</v>
      </c>
      <c r="J247" s="119" t="s">
        <v>210</v>
      </c>
      <c r="K247" s="119" t="s">
        <v>684</v>
      </c>
      <c r="L247" s="119" t="s">
        <v>0</v>
      </c>
      <c r="M247" s="119" t="s">
        <v>30</v>
      </c>
      <c r="N247" s="119"/>
      <c r="O247" s="119"/>
      <c r="P247" s="119"/>
      <c r="Q247" s="119"/>
    </row>
    <row r="248" spans="1:17" x14ac:dyDescent="0.25">
      <c r="A248" s="48">
        <f t="shared" si="174"/>
        <v>2.1499999999999364</v>
      </c>
      <c r="B248" s="47">
        <f t="shared" si="175"/>
        <v>12</v>
      </c>
      <c r="C248" s="49">
        <f t="shared" si="176"/>
        <v>16</v>
      </c>
      <c r="D248" s="49" t="str">
        <f t="shared" si="177"/>
        <v/>
      </c>
      <c r="E248" s="119" t="s">
        <v>123</v>
      </c>
      <c r="F248" s="119" t="s">
        <v>2</v>
      </c>
      <c r="G248" s="119" t="s">
        <v>3</v>
      </c>
      <c r="H248" s="119" t="s">
        <v>685</v>
      </c>
      <c r="I248" s="119" t="s">
        <v>124</v>
      </c>
      <c r="J248" s="119" t="s">
        <v>210</v>
      </c>
      <c r="K248" s="119" t="s">
        <v>686</v>
      </c>
      <c r="L248" s="119" t="s">
        <v>0</v>
      </c>
      <c r="M248" s="119" t="s">
        <v>31</v>
      </c>
      <c r="N248" s="119"/>
      <c r="O248" s="119"/>
      <c r="P248" s="119"/>
      <c r="Q248" s="119"/>
    </row>
    <row r="249" spans="1:17" x14ac:dyDescent="0.25">
      <c r="A249" s="48">
        <f t="shared" si="174"/>
        <v>1.5666666666666984</v>
      </c>
      <c r="B249" s="47">
        <f t="shared" si="175"/>
        <v>12</v>
      </c>
      <c r="C249" s="49">
        <f t="shared" si="176"/>
        <v>17</v>
      </c>
      <c r="D249" s="49" t="str">
        <f t="shared" si="177"/>
        <v/>
      </c>
      <c r="E249" s="119" t="s">
        <v>125</v>
      </c>
      <c r="F249" s="119" t="s">
        <v>2</v>
      </c>
      <c r="G249" s="119" t="s">
        <v>3</v>
      </c>
      <c r="H249" s="119" t="s">
        <v>687</v>
      </c>
      <c r="I249" s="119" t="s">
        <v>126</v>
      </c>
      <c r="J249" s="119" t="s">
        <v>210</v>
      </c>
      <c r="K249" s="119" t="s">
        <v>688</v>
      </c>
      <c r="L249" s="119" t="s">
        <v>0</v>
      </c>
      <c r="M249" s="119" t="s">
        <v>32</v>
      </c>
      <c r="N249" s="119"/>
      <c r="O249" s="119"/>
      <c r="P249" s="119"/>
      <c r="Q249" s="119"/>
    </row>
    <row r="250" spans="1:17" x14ac:dyDescent="0.25">
      <c r="A250" s="48">
        <f t="shared" si="174"/>
        <v>1.5000000000000746</v>
      </c>
      <c r="B250" s="47">
        <f t="shared" si="175"/>
        <v>12</v>
      </c>
      <c r="C250" s="49">
        <f t="shared" si="176"/>
        <v>18</v>
      </c>
      <c r="D250" s="49" t="str">
        <f t="shared" si="177"/>
        <v/>
      </c>
      <c r="E250" s="119" t="s">
        <v>127</v>
      </c>
      <c r="F250" s="119" t="s">
        <v>2</v>
      </c>
      <c r="G250" s="119" t="s">
        <v>3</v>
      </c>
      <c r="H250" s="119" t="s">
        <v>689</v>
      </c>
      <c r="I250" s="119" t="s">
        <v>28</v>
      </c>
      <c r="J250" s="119" t="s">
        <v>210</v>
      </c>
      <c r="K250" s="119" t="s">
        <v>690</v>
      </c>
      <c r="L250" s="119" t="s">
        <v>0</v>
      </c>
      <c r="M250" s="119" t="s">
        <v>128</v>
      </c>
      <c r="N250" s="119"/>
      <c r="O250" s="119"/>
      <c r="P250" s="119"/>
      <c r="Q250" s="119"/>
    </row>
    <row r="251" spans="1:17" x14ac:dyDescent="0.25">
      <c r="A251" s="48">
        <f t="shared" si="174"/>
        <v>2.7833333333332622</v>
      </c>
      <c r="B251" s="47">
        <f t="shared" si="175"/>
        <v>12</v>
      </c>
      <c r="C251" s="49">
        <f t="shared" si="176"/>
        <v>19</v>
      </c>
      <c r="D251" s="49" t="str">
        <f t="shared" si="177"/>
        <v/>
      </c>
      <c r="E251" s="119" t="s">
        <v>113</v>
      </c>
      <c r="F251" s="119" t="s">
        <v>2</v>
      </c>
      <c r="G251" s="119" t="s">
        <v>3</v>
      </c>
      <c r="H251" s="119" t="s">
        <v>691</v>
      </c>
      <c r="I251" s="119" t="s">
        <v>132</v>
      </c>
      <c r="J251" s="119" t="s">
        <v>210</v>
      </c>
      <c r="K251" s="119" t="s">
        <v>692</v>
      </c>
      <c r="L251" s="119" t="s">
        <v>0</v>
      </c>
      <c r="M251" s="119" t="s">
        <v>129</v>
      </c>
      <c r="N251" s="119"/>
      <c r="O251" s="119"/>
      <c r="P251" s="119"/>
      <c r="Q251" s="119"/>
    </row>
    <row r="252" spans="1:17" x14ac:dyDescent="0.25">
      <c r="A252" s="48">
        <f t="shared" si="174"/>
        <v>3.1500000000000128</v>
      </c>
      <c r="B252" s="47">
        <f t="shared" si="175"/>
        <v>12</v>
      </c>
      <c r="C252" s="49">
        <f t="shared" si="176"/>
        <v>20</v>
      </c>
      <c r="D252" s="49" t="str">
        <f t="shared" si="177"/>
        <v/>
      </c>
      <c r="E252" s="119" t="s">
        <v>136</v>
      </c>
      <c r="F252" s="119" t="s">
        <v>2</v>
      </c>
      <c r="G252" s="119" t="s">
        <v>3</v>
      </c>
      <c r="H252" s="119" t="s">
        <v>693</v>
      </c>
      <c r="I252" s="119" t="s">
        <v>137</v>
      </c>
      <c r="J252" s="119" t="s">
        <v>210</v>
      </c>
      <c r="K252" s="119" t="s">
        <v>694</v>
      </c>
      <c r="L252" s="119" t="s">
        <v>0</v>
      </c>
      <c r="M252" s="119" t="s">
        <v>130</v>
      </c>
      <c r="N252" s="119"/>
      <c r="O252" s="119"/>
      <c r="P252" s="119"/>
      <c r="Q252" s="119"/>
    </row>
    <row r="253" spans="1:17" x14ac:dyDescent="0.25">
      <c r="A253" s="48">
        <f t="shared" si="174"/>
        <v>2.6833333333332465</v>
      </c>
      <c r="B253" s="47">
        <f t="shared" si="175"/>
        <v>12</v>
      </c>
      <c r="C253" s="49">
        <f t="shared" si="176"/>
        <v>21</v>
      </c>
      <c r="D253" s="49" t="str">
        <f t="shared" si="177"/>
        <v/>
      </c>
      <c r="E253" s="119" t="s">
        <v>109</v>
      </c>
      <c r="F253" s="119" t="s">
        <v>2</v>
      </c>
      <c r="G253" s="119" t="s">
        <v>3</v>
      </c>
      <c r="H253" s="119" t="s">
        <v>695</v>
      </c>
      <c r="I253" s="119" t="s">
        <v>105</v>
      </c>
      <c r="J253" s="119" t="s">
        <v>210</v>
      </c>
      <c r="K253" s="119" t="s">
        <v>696</v>
      </c>
      <c r="L253" s="119" t="s">
        <v>0</v>
      </c>
      <c r="M253" s="119" t="s">
        <v>131</v>
      </c>
      <c r="N253" s="119"/>
      <c r="O253" s="119"/>
      <c r="P253" s="119"/>
      <c r="Q253" s="119"/>
    </row>
    <row r="254" spans="1:17" x14ac:dyDescent="0.25">
      <c r="A254" s="48">
        <f t="shared" si="174"/>
        <v>20.716666666666733</v>
      </c>
      <c r="B254" s="47">
        <f t="shared" si="175"/>
        <v>0</v>
      </c>
      <c r="C254" s="49">
        <f t="shared" si="176"/>
        <v>1</v>
      </c>
      <c r="D254" s="49" t="str">
        <f t="shared" si="177"/>
        <v/>
      </c>
      <c r="E254" s="119" t="s">
        <v>1</v>
      </c>
      <c r="F254" s="119" t="s">
        <v>2</v>
      </c>
      <c r="G254" s="119" t="s">
        <v>3</v>
      </c>
      <c r="H254" s="119" t="s">
        <v>697</v>
      </c>
      <c r="I254" s="119" t="s">
        <v>133</v>
      </c>
      <c r="J254" s="119" t="s">
        <v>210</v>
      </c>
      <c r="K254" s="119" t="s">
        <v>698</v>
      </c>
      <c r="L254" s="119" t="s">
        <v>0</v>
      </c>
      <c r="M254" s="119" t="s">
        <v>4</v>
      </c>
      <c r="N254" s="119"/>
      <c r="O254" s="119"/>
      <c r="P254" s="119"/>
      <c r="Q254" s="119"/>
    </row>
    <row r="255" spans="1:17" x14ac:dyDescent="0.25">
      <c r="A255" s="48">
        <f t="shared" si="174"/>
        <v>0.98333333333338047</v>
      </c>
      <c r="B255" s="47">
        <f t="shared" si="175"/>
        <v>13</v>
      </c>
      <c r="C255" s="49">
        <f t="shared" si="176"/>
        <v>2</v>
      </c>
      <c r="D255" s="49" t="str">
        <f t="shared" si="177"/>
        <v/>
      </c>
      <c r="E255" s="119" t="s">
        <v>5</v>
      </c>
      <c r="F255" s="119" t="s">
        <v>2</v>
      </c>
      <c r="G255" s="119" t="s">
        <v>3</v>
      </c>
      <c r="H255" s="119" t="s">
        <v>699</v>
      </c>
      <c r="I255" s="119" t="s">
        <v>115</v>
      </c>
      <c r="J255" s="119" t="s">
        <v>210</v>
      </c>
      <c r="K255" s="119" t="s">
        <v>700</v>
      </c>
      <c r="L255" s="119" t="s">
        <v>0</v>
      </c>
      <c r="M255" s="119" t="s">
        <v>6</v>
      </c>
      <c r="N255" s="119"/>
      <c r="O255" s="119"/>
      <c r="P255" s="119"/>
      <c r="Q255" s="119"/>
    </row>
    <row r="256" spans="1:17" x14ac:dyDescent="0.25">
      <c r="A256" s="48">
        <f t="shared" ref="A256:A257" si="178">IF((K256-K255)*60*24&lt;0,0,(K256-K255)*60*24)</f>
        <v>2.7166666666665584</v>
      </c>
      <c r="B256" s="47">
        <f t="shared" ref="B256:B257" si="179">IF(E256="Gate 1",0, IF(B255=0,(B254 +1),B255))</f>
        <v>13</v>
      </c>
      <c r="C256" s="49">
        <f t="shared" ref="C256:C257" si="180">ABS(RIGHT(M256,2))</f>
        <v>3</v>
      </c>
      <c r="D256" s="49" t="str">
        <f t="shared" ref="D256:D257" si="181">IF(OR(C257-C256=1,C257-C256=-20,C257=""),"","MISTAKE")</f>
        <v/>
      </c>
      <c r="E256" s="119" t="s">
        <v>7</v>
      </c>
      <c r="F256" s="119" t="s">
        <v>2</v>
      </c>
      <c r="G256" s="119" t="s">
        <v>3</v>
      </c>
      <c r="H256" s="119" t="s">
        <v>701</v>
      </c>
      <c r="I256" s="119" t="s">
        <v>8</v>
      </c>
      <c r="J256" s="119" t="s">
        <v>210</v>
      </c>
      <c r="K256" s="119" t="s">
        <v>702</v>
      </c>
      <c r="L256" s="119" t="s">
        <v>0</v>
      </c>
      <c r="M256" s="119" t="s">
        <v>9</v>
      </c>
      <c r="N256" s="119"/>
      <c r="O256" s="119"/>
      <c r="P256" s="119"/>
      <c r="Q256" s="119"/>
    </row>
    <row r="257" spans="1:17" x14ac:dyDescent="0.25">
      <c r="A257" s="48">
        <f t="shared" si="178"/>
        <v>0.91666666666675667</v>
      </c>
      <c r="B257" s="47">
        <f t="shared" si="179"/>
        <v>13</v>
      </c>
      <c r="C257" s="49">
        <f t="shared" si="180"/>
        <v>4</v>
      </c>
      <c r="D257" s="49" t="str">
        <f t="shared" si="181"/>
        <v/>
      </c>
      <c r="E257" s="119" t="s">
        <v>116</v>
      </c>
      <c r="F257" s="119" t="s">
        <v>2</v>
      </c>
      <c r="G257" s="119" t="s">
        <v>3</v>
      </c>
      <c r="H257" s="119" t="s">
        <v>703</v>
      </c>
      <c r="I257" s="119" t="s">
        <v>117</v>
      </c>
      <c r="J257" s="119" t="s">
        <v>210</v>
      </c>
      <c r="K257" s="119" t="s">
        <v>704</v>
      </c>
      <c r="L257" s="119" t="s">
        <v>0</v>
      </c>
      <c r="M257" s="119" t="s">
        <v>11</v>
      </c>
      <c r="N257" s="119"/>
      <c r="O257" s="119"/>
      <c r="P257" s="119"/>
      <c r="Q257" s="119"/>
    </row>
    <row r="258" spans="1:17" x14ac:dyDescent="0.25">
      <c r="A258" s="48">
        <f t="shared" ref="A258:A261" si="182">IF((K258-K257)*60*24&lt;0,0,(K258-K257)*60*24)</f>
        <v>1.4666666666666828</v>
      </c>
      <c r="B258" s="47">
        <f t="shared" ref="B258:B261" si="183">IF(E258="Gate 1",0, IF(B257=0,(B256 +1),B257))</f>
        <v>13</v>
      </c>
      <c r="C258" s="49">
        <f t="shared" ref="C258:C261" si="184">ABS(RIGHT(M258,2))</f>
        <v>5</v>
      </c>
      <c r="D258" s="49" t="str">
        <f t="shared" ref="D258:D261" si="185">IF(OR(C259-C258=1,C259-C258=-20,C259=""),"","MISTAKE")</f>
        <v/>
      </c>
      <c r="E258" s="119" t="s">
        <v>106</v>
      </c>
      <c r="F258" s="119" t="s">
        <v>2</v>
      </c>
      <c r="G258" s="119" t="s">
        <v>3</v>
      </c>
      <c r="H258" s="119" t="s">
        <v>705</v>
      </c>
      <c r="I258" s="119" t="s">
        <v>10</v>
      </c>
      <c r="J258" s="119" t="s">
        <v>210</v>
      </c>
      <c r="K258" s="119" t="s">
        <v>706</v>
      </c>
      <c r="L258" s="119" t="s">
        <v>0</v>
      </c>
      <c r="M258" s="119" t="s">
        <v>12</v>
      </c>
      <c r="N258" s="119"/>
      <c r="O258" s="119"/>
      <c r="P258" s="119"/>
      <c r="Q258" s="119"/>
    </row>
    <row r="259" spans="1:17" x14ac:dyDescent="0.25">
      <c r="A259" s="48">
        <f t="shared" si="182"/>
        <v>3.9999999999999858</v>
      </c>
      <c r="B259" s="47">
        <f t="shared" si="183"/>
        <v>13</v>
      </c>
      <c r="C259" s="49">
        <f t="shared" si="184"/>
        <v>6</v>
      </c>
      <c r="D259" s="49" t="str">
        <f t="shared" si="185"/>
        <v/>
      </c>
      <c r="E259" s="119" t="s">
        <v>107</v>
      </c>
      <c r="F259" s="119" t="s">
        <v>2</v>
      </c>
      <c r="G259" s="119" t="s">
        <v>3</v>
      </c>
      <c r="H259" s="119" t="s">
        <v>707</v>
      </c>
      <c r="I259" s="119" t="s">
        <v>90</v>
      </c>
      <c r="J259" s="119" t="s">
        <v>210</v>
      </c>
      <c r="K259" s="119" t="s">
        <v>708</v>
      </c>
      <c r="L259" s="119" t="s">
        <v>0</v>
      </c>
      <c r="M259" s="119" t="s">
        <v>15</v>
      </c>
      <c r="N259" s="119"/>
      <c r="O259" s="119"/>
      <c r="P259" s="119"/>
      <c r="Q259" s="119"/>
    </row>
    <row r="260" spans="1:17" x14ac:dyDescent="0.25">
      <c r="A260" s="48">
        <f t="shared" si="182"/>
        <v>1.7499999999999538</v>
      </c>
      <c r="B260" s="47">
        <f t="shared" si="183"/>
        <v>13</v>
      </c>
      <c r="C260" s="49">
        <f t="shared" si="184"/>
        <v>7</v>
      </c>
      <c r="D260" s="49" t="str">
        <f t="shared" si="185"/>
        <v/>
      </c>
      <c r="E260" s="119" t="s">
        <v>13</v>
      </c>
      <c r="F260" s="119" t="s">
        <v>2</v>
      </c>
      <c r="G260" s="119" t="s">
        <v>3</v>
      </c>
      <c r="H260" s="119" t="s">
        <v>709</v>
      </c>
      <c r="I260" s="119" t="s">
        <v>14</v>
      </c>
      <c r="J260" s="119" t="s">
        <v>210</v>
      </c>
      <c r="K260" s="119" t="s">
        <v>710</v>
      </c>
      <c r="L260" s="119" t="s">
        <v>0</v>
      </c>
      <c r="M260" s="119" t="s">
        <v>18</v>
      </c>
      <c r="N260" s="119"/>
      <c r="O260" s="119"/>
      <c r="P260" s="119"/>
      <c r="Q260" s="119"/>
    </row>
    <row r="261" spans="1:17" x14ac:dyDescent="0.25">
      <c r="A261" s="48">
        <f t="shared" si="182"/>
        <v>0.94999999999998863</v>
      </c>
      <c r="B261" s="47">
        <f t="shared" si="183"/>
        <v>13</v>
      </c>
      <c r="C261" s="49">
        <f t="shared" si="184"/>
        <v>8</v>
      </c>
      <c r="D261" s="49" t="str">
        <f t="shared" si="185"/>
        <v/>
      </c>
      <c r="E261" s="119" t="s">
        <v>16</v>
      </c>
      <c r="F261" s="119" t="s">
        <v>2</v>
      </c>
      <c r="G261" s="119" t="s">
        <v>3</v>
      </c>
      <c r="H261" s="119" t="s">
        <v>711</v>
      </c>
      <c r="I261" s="119" t="s">
        <v>118</v>
      </c>
      <c r="J261" s="119" t="s">
        <v>210</v>
      </c>
      <c r="K261" s="119" t="s">
        <v>712</v>
      </c>
      <c r="L261" s="119" t="s">
        <v>0</v>
      </c>
      <c r="M261" s="119" t="s">
        <v>19</v>
      </c>
      <c r="N261" s="119"/>
      <c r="O261" s="119"/>
      <c r="P261" s="119"/>
      <c r="Q261" s="119"/>
    </row>
    <row r="262" spans="1:17" s="110" customFormat="1" x14ac:dyDescent="0.25">
      <c r="A262" s="48">
        <f t="shared" ref="A262:A278" si="186">IF((K262-K261)*60*24&lt;0,0,(K262-K261)*60*24)</f>
        <v>3.8166666666667304</v>
      </c>
      <c r="B262" s="47">
        <f t="shared" ref="B262:B278" si="187">IF(E262="Gate 1",0, IF(B261=0,(B260 +1),B261))</f>
        <v>13</v>
      </c>
      <c r="C262" s="49">
        <f t="shared" ref="C262:C278" si="188">ABS(RIGHT(M262,2))</f>
        <v>9</v>
      </c>
      <c r="D262" s="49" t="str">
        <f t="shared" ref="D262:D278" si="189">IF(OR(C263-C262=1,C263-C262=-20,C263=""),"","MISTAKE")</f>
        <v/>
      </c>
      <c r="E262" s="119" t="s">
        <v>16</v>
      </c>
      <c r="F262" s="119" t="s">
        <v>2</v>
      </c>
      <c r="G262" s="119" t="s">
        <v>3</v>
      </c>
      <c r="H262" s="119" t="s">
        <v>713</v>
      </c>
      <c r="I262" s="119" t="s">
        <v>17</v>
      </c>
      <c r="J262" s="119" t="s">
        <v>210</v>
      </c>
      <c r="K262" s="119" t="s">
        <v>714</v>
      </c>
      <c r="L262" s="119" t="s">
        <v>0</v>
      </c>
      <c r="M262" s="119" t="s">
        <v>21</v>
      </c>
      <c r="N262" s="119"/>
      <c r="O262" s="119"/>
      <c r="P262" s="119"/>
      <c r="Q262" s="119"/>
    </row>
    <row r="263" spans="1:17" x14ac:dyDescent="0.25">
      <c r="A263" s="48">
        <f t="shared" si="186"/>
        <v>0.849999999999973</v>
      </c>
      <c r="B263" s="47">
        <f t="shared" si="187"/>
        <v>13</v>
      </c>
      <c r="C263" s="49">
        <f t="shared" si="188"/>
        <v>10</v>
      </c>
      <c r="D263" s="49" t="str">
        <f t="shared" si="189"/>
        <v/>
      </c>
      <c r="E263" s="119" t="s">
        <v>108</v>
      </c>
      <c r="F263" s="119" t="s">
        <v>2</v>
      </c>
      <c r="G263" s="119" t="s">
        <v>3</v>
      </c>
      <c r="H263" s="119" t="s">
        <v>715</v>
      </c>
      <c r="I263" s="119" t="s">
        <v>119</v>
      </c>
      <c r="J263" s="119" t="s">
        <v>210</v>
      </c>
      <c r="K263" s="119" t="s">
        <v>716</v>
      </c>
      <c r="L263" s="119" t="s">
        <v>0</v>
      </c>
      <c r="M263" s="119" t="s">
        <v>23</v>
      </c>
      <c r="N263" s="119"/>
      <c r="O263" s="119"/>
      <c r="P263" s="119"/>
      <c r="Q263" s="119"/>
    </row>
    <row r="264" spans="1:17" x14ac:dyDescent="0.25">
      <c r="A264" s="48">
        <f t="shared" si="186"/>
        <v>0.96666666666660461</v>
      </c>
      <c r="B264" s="47">
        <f t="shared" si="187"/>
        <v>13</v>
      </c>
      <c r="C264" s="49">
        <f t="shared" si="188"/>
        <v>11</v>
      </c>
      <c r="D264" s="49" t="str">
        <f t="shared" si="189"/>
        <v/>
      </c>
      <c r="E264" s="119" t="s">
        <v>110</v>
      </c>
      <c r="F264" s="119" t="s">
        <v>2</v>
      </c>
      <c r="G264" s="119" t="s">
        <v>3</v>
      </c>
      <c r="H264" s="119" t="s">
        <v>717</v>
      </c>
      <c r="I264" s="119" t="s">
        <v>20</v>
      </c>
      <c r="J264" s="119" t="s">
        <v>210</v>
      </c>
      <c r="K264" s="119" t="s">
        <v>718</v>
      </c>
      <c r="L264" s="119" t="s">
        <v>0</v>
      </c>
      <c r="M264" s="119" t="s">
        <v>24</v>
      </c>
      <c r="N264" s="119"/>
      <c r="O264" s="119"/>
      <c r="P264" s="119"/>
      <c r="Q264" s="119"/>
    </row>
    <row r="265" spans="1:17" x14ac:dyDescent="0.25">
      <c r="A265" s="48">
        <f t="shared" si="186"/>
        <v>2.2666666666668078</v>
      </c>
      <c r="B265" s="47">
        <f t="shared" si="187"/>
        <v>13</v>
      </c>
      <c r="C265" s="49">
        <f t="shared" si="188"/>
        <v>12</v>
      </c>
      <c r="D265" s="49" t="str">
        <f t="shared" si="189"/>
        <v/>
      </c>
      <c r="E265" s="119" t="s">
        <v>120</v>
      </c>
      <c r="F265" s="119" t="s">
        <v>2</v>
      </c>
      <c r="G265" s="119" t="s">
        <v>3</v>
      </c>
      <c r="H265" s="119" t="s">
        <v>719</v>
      </c>
      <c r="I265" s="119" t="s">
        <v>22</v>
      </c>
      <c r="J265" s="119" t="s">
        <v>210</v>
      </c>
      <c r="K265" s="119" t="s">
        <v>720</v>
      </c>
      <c r="L265" s="119" t="s">
        <v>0</v>
      </c>
      <c r="M265" s="119" t="s">
        <v>25</v>
      </c>
      <c r="N265" s="119"/>
      <c r="O265" s="119"/>
      <c r="P265" s="119"/>
      <c r="Q265" s="119"/>
    </row>
    <row r="266" spans="1:17" x14ac:dyDescent="0.25">
      <c r="A266" s="48">
        <f t="shared" si="186"/>
        <v>6.4333333333332732</v>
      </c>
      <c r="B266" s="47">
        <f t="shared" si="187"/>
        <v>13</v>
      </c>
      <c r="C266" s="49">
        <f t="shared" si="188"/>
        <v>13</v>
      </c>
      <c r="D266" s="49" t="str">
        <f t="shared" si="189"/>
        <v/>
      </c>
      <c r="E266" s="119" t="s">
        <v>111</v>
      </c>
      <c r="F266" s="119" t="s">
        <v>2</v>
      </c>
      <c r="G266" s="119" t="s">
        <v>3</v>
      </c>
      <c r="H266" s="119" t="s">
        <v>721</v>
      </c>
      <c r="I266" s="119" t="s">
        <v>121</v>
      </c>
      <c r="J266" s="119" t="s">
        <v>210</v>
      </c>
      <c r="K266" s="119" t="s">
        <v>722</v>
      </c>
      <c r="L266" s="119" t="s">
        <v>0</v>
      </c>
      <c r="M266" s="119" t="s">
        <v>27</v>
      </c>
      <c r="N266" s="119"/>
      <c r="O266" s="119"/>
      <c r="P266" s="119"/>
      <c r="Q266" s="119"/>
    </row>
    <row r="267" spans="1:17" x14ac:dyDescent="0.25">
      <c r="A267" s="48">
        <f t="shared" si="186"/>
        <v>0.849999999999973</v>
      </c>
      <c r="B267" s="47">
        <f t="shared" si="187"/>
        <v>13</v>
      </c>
      <c r="C267" s="49">
        <f t="shared" si="188"/>
        <v>14</v>
      </c>
      <c r="D267" s="49" t="str">
        <f t="shared" si="189"/>
        <v/>
      </c>
      <c r="E267" s="119" t="s">
        <v>112</v>
      </c>
      <c r="F267" s="119" t="s">
        <v>2</v>
      </c>
      <c r="G267" s="119" t="s">
        <v>3</v>
      </c>
      <c r="H267" s="119" t="s">
        <v>723</v>
      </c>
      <c r="I267" s="119" t="s">
        <v>134</v>
      </c>
      <c r="J267" s="119" t="s">
        <v>210</v>
      </c>
      <c r="K267" s="119" t="s">
        <v>724</v>
      </c>
      <c r="L267" s="119" t="s">
        <v>0</v>
      </c>
      <c r="M267" s="119" t="s">
        <v>29</v>
      </c>
      <c r="N267" s="119"/>
      <c r="O267" s="119"/>
      <c r="P267" s="119"/>
      <c r="Q267" s="119"/>
    </row>
    <row r="268" spans="1:17" x14ac:dyDescent="0.25">
      <c r="A268" s="48">
        <f t="shared" si="186"/>
        <v>0.81666666666674104</v>
      </c>
      <c r="B268" s="47">
        <f t="shared" si="187"/>
        <v>13</v>
      </c>
      <c r="C268" s="49">
        <f t="shared" si="188"/>
        <v>15</v>
      </c>
      <c r="D268" s="49" t="str">
        <f t="shared" si="189"/>
        <v/>
      </c>
      <c r="E268" s="119" t="s">
        <v>122</v>
      </c>
      <c r="F268" s="119" t="s">
        <v>2</v>
      </c>
      <c r="G268" s="119" t="s">
        <v>3</v>
      </c>
      <c r="H268" s="119" t="s">
        <v>725</v>
      </c>
      <c r="I268" s="119" t="s">
        <v>26</v>
      </c>
      <c r="J268" s="119" t="s">
        <v>210</v>
      </c>
      <c r="K268" s="119" t="s">
        <v>726</v>
      </c>
      <c r="L268" s="119" t="s">
        <v>0</v>
      </c>
      <c r="M268" s="119" t="s">
        <v>30</v>
      </c>
      <c r="N268" s="119"/>
      <c r="O268" s="119"/>
      <c r="P268" s="119"/>
      <c r="Q268" s="119"/>
    </row>
    <row r="269" spans="1:17" x14ac:dyDescent="0.25">
      <c r="A269" s="48">
        <f t="shared" si="186"/>
        <v>1.4666666666666828</v>
      </c>
      <c r="B269" s="47">
        <f t="shared" si="187"/>
        <v>13</v>
      </c>
      <c r="C269" s="49">
        <f t="shared" si="188"/>
        <v>16</v>
      </c>
      <c r="D269" s="49" t="str">
        <f t="shared" si="189"/>
        <v/>
      </c>
      <c r="E269" s="119" t="s">
        <v>123</v>
      </c>
      <c r="F269" s="119" t="s">
        <v>2</v>
      </c>
      <c r="G269" s="119" t="s">
        <v>3</v>
      </c>
      <c r="H269" s="119" t="s">
        <v>727</v>
      </c>
      <c r="I269" s="119" t="s">
        <v>124</v>
      </c>
      <c r="J269" s="119" t="s">
        <v>210</v>
      </c>
      <c r="K269" s="119" t="s">
        <v>728</v>
      </c>
      <c r="L269" s="119" t="s">
        <v>0</v>
      </c>
      <c r="M269" s="119" t="s">
        <v>31</v>
      </c>
      <c r="N269" s="119"/>
      <c r="O269" s="119"/>
      <c r="P269" s="119"/>
      <c r="Q269" s="119"/>
    </row>
    <row r="270" spans="1:17" x14ac:dyDescent="0.25">
      <c r="A270" s="48">
        <f t="shared" si="186"/>
        <v>4.233333333333249</v>
      </c>
      <c r="B270" s="47">
        <f t="shared" si="187"/>
        <v>13</v>
      </c>
      <c r="C270" s="49">
        <f t="shared" si="188"/>
        <v>17</v>
      </c>
      <c r="D270" s="49" t="str">
        <f t="shared" si="189"/>
        <v/>
      </c>
      <c r="E270" s="119" t="s">
        <v>125</v>
      </c>
      <c r="F270" s="119" t="s">
        <v>2</v>
      </c>
      <c r="G270" s="119" t="s">
        <v>3</v>
      </c>
      <c r="H270" s="119" t="s">
        <v>729</v>
      </c>
      <c r="I270" s="119" t="s">
        <v>126</v>
      </c>
      <c r="J270" s="119" t="s">
        <v>210</v>
      </c>
      <c r="K270" s="119" t="s">
        <v>730</v>
      </c>
      <c r="L270" s="119" t="s">
        <v>0</v>
      </c>
      <c r="M270" s="119" t="s">
        <v>32</v>
      </c>
      <c r="N270" s="119"/>
      <c r="O270" s="119"/>
      <c r="P270" s="119"/>
      <c r="Q270" s="119"/>
    </row>
    <row r="271" spans="1:17" x14ac:dyDescent="0.25">
      <c r="A271" s="48">
        <f t="shared" si="186"/>
        <v>1.9666666666667609</v>
      </c>
      <c r="B271" s="47">
        <f t="shared" si="187"/>
        <v>13</v>
      </c>
      <c r="C271" s="49">
        <f t="shared" si="188"/>
        <v>18</v>
      </c>
      <c r="D271" s="49" t="str">
        <f t="shared" si="189"/>
        <v/>
      </c>
      <c r="E271" s="119" t="s">
        <v>127</v>
      </c>
      <c r="F271" s="119" t="s">
        <v>2</v>
      </c>
      <c r="G271" s="119" t="s">
        <v>3</v>
      </c>
      <c r="H271" s="119" t="s">
        <v>731</v>
      </c>
      <c r="I271" s="119" t="s">
        <v>28</v>
      </c>
      <c r="J271" s="119" t="s">
        <v>210</v>
      </c>
      <c r="K271" s="119" t="s">
        <v>732</v>
      </c>
      <c r="L271" s="119" t="s">
        <v>0</v>
      </c>
      <c r="M271" s="119" t="s">
        <v>128</v>
      </c>
      <c r="N271" s="119"/>
      <c r="O271" s="119"/>
      <c r="P271" s="119"/>
      <c r="Q271" s="119"/>
    </row>
    <row r="272" spans="1:17" x14ac:dyDescent="0.25">
      <c r="A272" s="48">
        <f t="shared" si="186"/>
        <v>0.9166666666665968</v>
      </c>
      <c r="B272" s="47">
        <f t="shared" si="187"/>
        <v>13</v>
      </c>
      <c r="C272" s="49">
        <f t="shared" si="188"/>
        <v>19</v>
      </c>
      <c r="D272" s="49" t="str">
        <f t="shared" si="189"/>
        <v/>
      </c>
      <c r="E272" s="119" t="s">
        <v>113</v>
      </c>
      <c r="F272" s="119" t="s">
        <v>2</v>
      </c>
      <c r="G272" s="119" t="s">
        <v>3</v>
      </c>
      <c r="H272" s="119" t="s">
        <v>733</v>
      </c>
      <c r="I272" s="119" t="s">
        <v>132</v>
      </c>
      <c r="J272" s="119" t="s">
        <v>210</v>
      </c>
      <c r="K272" s="119" t="s">
        <v>734</v>
      </c>
      <c r="L272" s="119" t="s">
        <v>0</v>
      </c>
      <c r="M272" s="119" t="s">
        <v>129</v>
      </c>
      <c r="N272" s="119"/>
      <c r="O272" s="119"/>
      <c r="P272" s="119"/>
      <c r="Q272" s="119"/>
    </row>
    <row r="273" spans="1:17" x14ac:dyDescent="0.25">
      <c r="A273" s="48">
        <f t="shared" si="186"/>
        <v>0.86666666666674885</v>
      </c>
      <c r="B273" s="47">
        <f t="shared" si="187"/>
        <v>13</v>
      </c>
      <c r="C273" s="49">
        <f t="shared" si="188"/>
        <v>20</v>
      </c>
      <c r="D273" s="49" t="str">
        <f t="shared" si="189"/>
        <v/>
      </c>
      <c r="E273" s="119" t="s">
        <v>136</v>
      </c>
      <c r="F273" s="119" t="s">
        <v>2</v>
      </c>
      <c r="G273" s="119" t="s">
        <v>3</v>
      </c>
      <c r="H273" s="119" t="s">
        <v>735</v>
      </c>
      <c r="I273" s="119" t="s">
        <v>137</v>
      </c>
      <c r="J273" s="119" t="s">
        <v>210</v>
      </c>
      <c r="K273" s="119" t="s">
        <v>736</v>
      </c>
      <c r="L273" s="119" t="s">
        <v>0</v>
      </c>
      <c r="M273" s="119" t="s">
        <v>130</v>
      </c>
      <c r="N273" s="119"/>
      <c r="O273" s="119"/>
      <c r="P273" s="119"/>
      <c r="Q273" s="119"/>
    </row>
    <row r="274" spans="1:17" x14ac:dyDescent="0.25">
      <c r="A274" s="48">
        <f t="shared" si="186"/>
        <v>1.7666666666665698</v>
      </c>
      <c r="B274" s="47">
        <f t="shared" si="187"/>
        <v>13</v>
      </c>
      <c r="C274" s="49">
        <f t="shared" si="188"/>
        <v>21</v>
      </c>
      <c r="D274" s="49" t="str">
        <f t="shared" si="189"/>
        <v/>
      </c>
      <c r="E274" s="119" t="s">
        <v>109</v>
      </c>
      <c r="F274" s="119" t="s">
        <v>2</v>
      </c>
      <c r="G274" s="119" t="s">
        <v>3</v>
      </c>
      <c r="H274" s="119" t="s">
        <v>737</v>
      </c>
      <c r="I274" s="119" t="s">
        <v>105</v>
      </c>
      <c r="J274" s="119" t="s">
        <v>210</v>
      </c>
      <c r="K274" s="119" t="s">
        <v>738</v>
      </c>
      <c r="L274" s="119" t="s">
        <v>0</v>
      </c>
      <c r="M274" s="119" t="s">
        <v>131</v>
      </c>
      <c r="N274" s="119"/>
      <c r="O274" s="119"/>
      <c r="P274" s="119"/>
      <c r="Q274" s="119"/>
    </row>
    <row r="275" spans="1:17" x14ac:dyDescent="0.25">
      <c r="A275" s="48">
        <f t="shared" si="186"/>
        <v>19.849999999999905</v>
      </c>
      <c r="B275" s="47">
        <f t="shared" si="187"/>
        <v>0</v>
      </c>
      <c r="C275" s="49">
        <f t="shared" si="188"/>
        <v>1</v>
      </c>
      <c r="D275" s="49" t="str">
        <f t="shared" si="189"/>
        <v/>
      </c>
      <c r="E275" s="119" t="s">
        <v>1</v>
      </c>
      <c r="F275" s="119" t="s">
        <v>2</v>
      </c>
      <c r="G275" s="119" t="s">
        <v>3</v>
      </c>
      <c r="H275" s="119" t="s">
        <v>739</v>
      </c>
      <c r="I275" s="119" t="s">
        <v>133</v>
      </c>
      <c r="J275" s="119" t="s">
        <v>210</v>
      </c>
      <c r="K275" s="119" t="s">
        <v>740</v>
      </c>
      <c r="L275" s="119" t="s">
        <v>0</v>
      </c>
      <c r="M275" s="119" t="s">
        <v>4</v>
      </c>
      <c r="N275" s="119"/>
      <c r="O275" s="119"/>
      <c r="P275" s="119"/>
      <c r="Q275" s="119"/>
    </row>
    <row r="276" spans="1:17" x14ac:dyDescent="0.25">
      <c r="A276" s="48">
        <f t="shared" si="186"/>
        <v>0.75000000000011724</v>
      </c>
      <c r="B276" s="47">
        <f t="shared" si="187"/>
        <v>14</v>
      </c>
      <c r="C276" s="49">
        <f t="shared" si="188"/>
        <v>2</v>
      </c>
      <c r="D276" s="49" t="str">
        <f t="shared" si="189"/>
        <v/>
      </c>
      <c r="E276" s="119" t="s">
        <v>5</v>
      </c>
      <c r="F276" s="119" t="s">
        <v>2</v>
      </c>
      <c r="G276" s="119" t="s">
        <v>3</v>
      </c>
      <c r="H276" s="119" t="s">
        <v>741</v>
      </c>
      <c r="I276" s="119" t="s">
        <v>115</v>
      </c>
      <c r="J276" s="119" t="s">
        <v>210</v>
      </c>
      <c r="K276" s="119" t="s">
        <v>742</v>
      </c>
      <c r="L276" s="119" t="s">
        <v>0</v>
      </c>
      <c r="M276" s="119" t="s">
        <v>6</v>
      </c>
      <c r="N276" s="119"/>
      <c r="O276" s="119"/>
      <c r="P276" s="119"/>
      <c r="Q276" s="119"/>
    </row>
    <row r="277" spans="1:17" x14ac:dyDescent="0.25">
      <c r="A277" s="48">
        <f t="shared" si="186"/>
        <v>0.849999999999973</v>
      </c>
      <c r="B277" s="47">
        <f t="shared" si="187"/>
        <v>14</v>
      </c>
      <c r="C277" s="49">
        <f t="shared" si="188"/>
        <v>3</v>
      </c>
      <c r="D277" s="49" t="str">
        <f t="shared" si="189"/>
        <v/>
      </c>
      <c r="E277" s="119" t="s">
        <v>7</v>
      </c>
      <c r="F277" s="119" t="s">
        <v>2</v>
      </c>
      <c r="G277" s="119" t="s">
        <v>3</v>
      </c>
      <c r="H277" s="119" t="s">
        <v>743</v>
      </c>
      <c r="I277" s="119" t="s">
        <v>8</v>
      </c>
      <c r="J277" s="119" t="s">
        <v>210</v>
      </c>
      <c r="K277" s="119" t="s">
        <v>744</v>
      </c>
      <c r="L277" s="119" t="s">
        <v>0</v>
      </c>
      <c r="M277" s="119" t="s">
        <v>9</v>
      </c>
      <c r="N277" s="119"/>
      <c r="O277" s="119"/>
      <c r="P277" s="119"/>
      <c r="Q277" s="119"/>
    </row>
    <row r="278" spans="1:17" x14ac:dyDescent="0.25">
      <c r="A278" s="48">
        <f t="shared" si="186"/>
        <v>0.89999999999998082</v>
      </c>
      <c r="B278" s="47">
        <f t="shared" si="187"/>
        <v>14</v>
      </c>
      <c r="C278" s="49">
        <f t="shared" si="188"/>
        <v>4</v>
      </c>
      <c r="D278" s="49" t="str">
        <f t="shared" si="189"/>
        <v/>
      </c>
      <c r="E278" s="119" t="s">
        <v>116</v>
      </c>
      <c r="F278" s="119" t="s">
        <v>2</v>
      </c>
      <c r="G278" s="119" t="s">
        <v>3</v>
      </c>
      <c r="H278" s="119" t="s">
        <v>745</v>
      </c>
      <c r="I278" s="119" t="s">
        <v>117</v>
      </c>
      <c r="J278" s="119" t="s">
        <v>210</v>
      </c>
      <c r="K278" s="119" t="s">
        <v>746</v>
      </c>
      <c r="L278" s="119" t="s">
        <v>0</v>
      </c>
      <c r="M278" s="119" t="s">
        <v>11</v>
      </c>
      <c r="N278" s="119"/>
      <c r="O278" s="119"/>
      <c r="P278" s="119"/>
      <c r="Q278" s="119"/>
    </row>
    <row r="279" spans="1:17" x14ac:dyDescent="0.25">
      <c r="A279" s="48">
        <f t="shared" ref="A279:A281" si="190">IF((K279-K278)*60*24&lt;0,0,(K279-K278)*60*24)</f>
        <v>1.3333333333334352</v>
      </c>
      <c r="B279" s="47">
        <f t="shared" ref="B279:B281" si="191">IF(E279="Gate 1",0, IF(B278=0,(B277 +1),B278))</f>
        <v>14</v>
      </c>
      <c r="C279" s="49">
        <f t="shared" ref="C279:C281" si="192">ABS(RIGHT(M279,2))</f>
        <v>5</v>
      </c>
      <c r="D279" s="49" t="str">
        <f t="shared" ref="D279:D281" si="193">IF(OR(C280-C279=1,C280-C279=-20,C280=""),"","MISTAKE")</f>
        <v/>
      </c>
      <c r="E279" s="119" t="s">
        <v>106</v>
      </c>
      <c r="F279" s="119" t="s">
        <v>2</v>
      </c>
      <c r="G279" s="119" t="s">
        <v>3</v>
      </c>
      <c r="H279" s="119" t="s">
        <v>747</v>
      </c>
      <c r="I279" s="119" t="s">
        <v>10</v>
      </c>
      <c r="J279" s="119" t="s">
        <v>210</v>
      </c>
      <c r="K279" s="119" t="s">
        <v>748</v>
      </c>
      <c r="L279" s="119" t="s">
        <v>0</v>
      </c>
      <c r="M279" s="119" t="s">
        <v>12</v>
      </c>
      <c r="N279" s="119"/>
      <c r="O279" s="119"/>
      <c r="P279" s="119"/>
      <c r="Q279" s="119"/>
    </row>
    <row r="280" spans="1:17" x14ac:dyDescent="0.25">
      <c r="A280" s="48">
        <f t="shared" si="190"/>
        <v>1.1666666666666359</v>
      </c>
      <c r="B280" s="47">
        <f t="shared" si="191"/>
        <v>14</v>
      </c>
      <c r="C280" s="49">
        <f t="shared" si="192"/>
        <v>6</v>
      </c>
      <c r="D280" s="49" t="str">
        <f t="shared" si="193"/>
        <v/>
      </c>
      <c r="E280" s="119" t="s">
        <v>107</v>
      </c>
      <c r="F280" s="119" t="s">
        <v>2</v>
      </c>
      <c r="G280" s="119" t="s">
        <v>3</v>
      </c>
      <c r="H280" s="119" t="s">
        <v>749</v>
      </c>
      <c r="I280" s="119" t="s">
        <v>90</v>
      </c>
      <c r="J280" s="119" t="s">
        <v>210</v>
      </c>
      <c r="K280" s="119" t="s">
        <v>750</v>
      </c>
      <c r="L280" s="119" t="s">
        <v>0</v>
      </c>
      <c r="M280" s="119" t="s">
        <v>15</v>
      </c>
      <c r="N280" s="119"/>
      <c r="O280" s="119"/>
      <c r="P280" s="119"/>
      <c r="Q280" s="119"/>
    </row>
    <row r="281" spans="1:17" x14ac:dyDescent="0.25">
      <c r="A281" s="48">
        <f t="shared" si="190"/>
        <v>1.4499999999999069</v>
      </c>
      <c r="B281" s="47">
        <f t="shared" si="191"/>
        <v>14</v>
      </c>
      <c r="C281" s="49">
        <f t="shared" si="192"/>
        <v>7</v>
      </c>
      <c r="D281" s="49" t="str">
        <f t="shared" si="193"/>
        <v/>
      </c>
      <c r="E281" s="119" t="s">
        <v>13</v>
      </c>
      <c r="F281" s="119" t="s">
        <v>2</v>
      </c>
      <c r="G281" s="119" t="s">
        <v>3</v>
      </c>
      <c r="H281" s="119" t="s">
        <v>751</v>
      </c>
      <c r="I281" s="119" t="s">
        <v>14</v>
      </c>
      <c r="J281" s="119" t="s">
        <v>210</v>
      </c>
      <c r="K281" s="119" t="s">
        <v>752</v>
      </c>
      <c r="L281" s="119" t="s">
        <v>0</v>
      </c>
      <c r="M281" s="119" t="s">
        <v>18</v>
      </c>
      <c r="N281" s="119"/>
      <c r="O281" s="119"/>
      <c r="P281" s="119"/>
      <c r="Q281" s="119"/>
    </row>
    <row r="282" spans="1:17" x14ac:dyDescent="0.25">
      <c r="A282" s="48">
        <f t="shared" ref="A282:A285" si="194">IF((K282-K281)*60*24&lt;0,0,(K282-K281)*60*24)</f>
        <v>0.83333333333335702</v>
      </c>
      <c r="B282" s="47">
        <f t="shared" ref="B282:B285" si="195">IF(E282="Gate 1",0, IF(B281=0,(B280 +1),B281))</f>
        <v>14</v>
      </c>
      <c r="C282" s="49">
        <f t="shared" ref="C282:C285" si="196">ABS(RIGHT(M282,2))</f>
        <v>8</v>
      </c>
      <c r="D282" s="49" t="str">
        <f t="shared" ref="D282:D285" si="197">IF(OR(C283-C282=1,C283-C282=-20,C283=""),"","MISTAKE")</f>
        <v/>
      </c>
      <c r="E282" s="119" t="s">
        <v>16</v>
      </c>
      <c r="F282" s="119" t="s">
        <v>2</v>
      </c>
      <c r="G282" s="119" t="s">
        <v>3</v>
      </c>
      <c r="H282" s="119" t="s">
        <v>753</v>
      </c>
      <c r="I282" s="119" t="s">
        <v>118</v>
      </c>
      <c r="J282" s="119" t="s">
        <v>210</v>
      </c>
      <c r="K282" s="119" t="s">
        <v>754</v>
      </c>
      <c r="L282" s="119" t="s">
        <v>0</v>
      </c>
      <c r="M282" s="119" t="s">
        <v>19</v>
      </c>
      <c r="N282" s="119"/>
      <c r="O282" s="119"/>
      <c r="P282" s="119"/>
      <c r="Q282" s="119"/>
    </row>
    <row r="283" spans="1:17" x14ac:dyDescent="0.25">
      <c r="A283" s="48">
        <f t="shared" si="194"/>
        <v>1.1166666666666281</v>
      </c>
      <c r="B283" s="47">
        <f t="shared" si="195"/>
        <v>14</v>
      </c>
      <c r="C283" s="49">
        <f t="shared" si="196"/>
        <v>9</v>
      </c>
      <c r="D283" s="49" t="str">
        <f t="shared" si="197"/>
        <v/>
      </c>
      <c r="E283" s="119" t="s">
        <v>16</v>
      </c>
      <c r="F283" s="119" t="s">
        <v>2</v>
      </c>
      <c r="G283" s="119" t="s">
        <v>3</v>
      </c>
      <c r="H283" s="119" t="s">
        <v>755</v>
      </c>
      <c r="I283" s="119" t="s">
        <v>17</v>
      </c>
      <c r="J283" s="119" t="s">
        <v>210</v>
      </c>
      <c r="K283" s="119" t="s">
        <v>756</v>
      </c>
      <c r="L283" s="119" t="s">
        <v>0</v>
      </c>
      <c r="M283" s="119" t="s">
        <v>21</v>
      </c>
      <c r="N283" s="119"/>
      <c r="O283" s="119"/>
      <c r="P283" s="119"/>
      <c r="Q283" s="119"/>
    </row>
    <row r="284" spans="1:17" x14ac:dyDescent="0.25">
      <c r="A284" s="48">
        <f t="shared" si="194"/>
        <v>3.8333333333333464</v>
      </c>
      <c r="B284" s="47">
        <f t="shared" si="195"/>
        <v>14</v>
      </c>
      <c r="C284" s="49">
        <f t="shared" si="196"/>
        <v>10</v>
      </c>
      <c r="D284" s="49" t="str">
        <f t="shared" si="197"/>
        <v/>
      </c>
      <c r="E284" s="119" t="s">
        <v>108</v>
      </c>
      <c r="F284" s="119" t="s">
        <v>2</v>
      </c>
      <c r="G284" s="119" t="s">
        <v>3</v>
      </c>
      <c r="H284" s="119" t="s">
        <v>757</v>
      </c>
      <c r="I284" s="119" t="s">
        <v>119</v>
      </c>
      <c r="J284" s="119" t="s">
        <v>210</v>
      </c>
      <c r="K284" s="119" t="s">
        <v>758</v>
      </c>
      <c r="L284" s="119" t="s">
        <v>0</v>
      </c>
      <c r="M284" s="119" t="s">
        <v>23</v>
      </c>
      <c r="N284" s="119"/>
      <c r="O284" s="119"/>
      <c r="P284" s="119"/>
      <c r="Q284" s="119"/>
    </row>
    <row r="285" spans="1:17" x14ac:dyDescent="0.25">
      <c r="A285" s="48">
        <f t="shared" si="194"/>
        <v>1.1333333333334039</v>
      </c>
      <c r="B285" s="47">
        <f t="shared" si="195"/>
        <v>14</v>
      </c>
      <c r="C285" s="49">
        <f t="shared" si="196"/>
        <v>11</v>
      </c>
      <c r="D285" s="49" t="str">
        <f t="shared" si="197"/>
        <v/>
      </c>
      <c r="E285" s="119" t="s">
        <v>110</v>
      </c>
      <c r="F285" s="119" t="s">
        <v>2</v>
      </c>
      <c r="G285" s="119" t="s">
        <v>3</v>
      </c>
      <c r="H285" s="119" t="s">
        <v>759</v>
      </c>
      <c r="I285" s="119" t="s">
        <v>20</v>
      </c>
      <c r="J285" s="119" t="s">
        <v>210</v>
      </c>
      <c r="K285" s="119" t="s">
        <v>760</v>
      </c>
      <c r="L285" s="119" t="s">
        <v>0</v>
      </c>
      <c r="M285" s="119" t="s">
        <v>24</v>
      </c>
      <c r="N285" s="119"/>
      <c r="O285" s="119"/>
      <c r="P285" s="119"/>
      <c r="Q285" s="119"/>
    </row>
    <row r="286" spans="1:17" x14ac:dyDescent="0.25">
      <c r="A286" s="48">
        <f t="shared" ref="A286:A287" si="198">IF((K286-K285)*60*24&lt;0,0,(K286-K285)*60*24)</f>
        <v>3.4333333333332838</v>
      </c>
      <c r="B286" s="47">
        <f t="shared" ref="B286:B287" si="199">IF(E286="Gate 1",0, IF(B285=0,(B284 +1),B285))</f>
        <v>14</v>
      </c>
      <c r="C286" s="49">
        <f t="shared" ref="C286:C287" si="200">ABS(RIGHT(M286,2))</f>
        <v>12</v>
      </c>
      <c r="D286" s="49" t="str">
        <f t="shared" ref="D286:D287" si="201">IF(OR(C287-C286=1,C287-C286=-20,C287=""),"","MISTAKE")</f>
        <v/>
      </c>
      <c r="E286" s="119" t="s">
        <v>120</v>
      </c>
      <c r="F286" s="119" t="s">
        <v>2</v>
      </c>
      <c r="G286" s="119" t="s">
        <v>3</v>
      </c>
      <c r="H286" s="119" t="s">
        <v>761</v>
      </c>
      <c r="I286" s="119" t="s">
        <v>22</v>
      </c>
      <c r="J286" s="119" t="s">
        <v>210</v>
      </c>
      <c r="K286" s="119" t="s">
        <v>762</v>
      </c>
      <c r="L286" s="119" t="s">
        <v>0</v>
      </c>
      <c r="M286" s="119" t="s">
        <v>25</v>
      </c>
      <c r="N286" s="119"/>
      <c r="O286" s="119"/>
      <c r="P286" s="119"/>
      <c r="Q286" s="119"/>
    </row>
    <row r="287" spans="1:17" x14ac:dyDescent="0.25">
      <c r="A287" s="48">
        <f t="shared" si="198"/>
        <v>0.64999999999994174</v>
      </c>
      <c r="B287" s="47">
        <f t="shared" si="199"/>
        <v>14</v>
      </c>
      <c r="C287" s="49">
        <f t="shared" si="200"/>
        <v>13</v>
      </c>
      <c r="D287" s="49" t="str">
        <f t="shared" si="201"/>
        <v/>
      </c>
      <c r="E287" s="119" t="s">
        <v>111</v>
      </c>
      <c r="F287" s="119" t="s">
        <v>2</v>
      </c>
      <c r="G287" s="119" t="s">
        <v>3</v>
      </c>
      <c r="H287" s="119" t="s">
        <v>763</v>
      </c>
      <c r="I287" s="119" t="s">
        <v>121</v>
      </c>
      <c r="J287" s="119" t="s">
        <v>210</v>
      </c>
      <c r="K287" s="119" t="s">
        <v>764</v>
      </c>
      <c r="L287" s="119" t="s">
        <v>0</v>
      </c>
      <c r="M287" s="119" t="s">
        <v>27</v>
      </c>
      <c r="N287" s="119"/>
      <c r="O287" s="119"/>
      <c r="P287" s="119"/>
      <c r="Q287" s="119"/>
    </row>
    <row r="288" spans="1:17" x14ac:dyDescent="0.25">
      <c r="A288" s="48">
        <f t="shared" ref="A288:A292" si="202">IF((K288-K287)*60*24&lt;0,0,(K288-K287)*60*24)</f>
        <v>1.7500000000001137</v>
      </c>
      <c r="B288" s="47">
        <f t="shared" ref="B288:B292" si="203">IF(E288="Gate 1",0, IF(B287=0,(B286 +1),B287))</f>
        <v>14</v>
      </c>
      <c r="C288" s="49">
        <f t="shared" ref="C288:C292" si="204">ABS(RIGHT(M288,2))</f>
        <v>14</v>
      </c>
      <c r="D288" s="49" t="str">
        <f t="shared" ref="D288:D292" si="205">IF(OR(C289-C288=1,C289-C288=-20,C289=""),"","MISTAKE")</f>
        <v/>
      </c>
      <c r="E288" s="119" t="s">
        <v>112</v>
      </c>
      <c r="F288" s="119" t="s">
        <v>2</v>
      </c>
      <c r="G288" s="119" t="s">
        <v>3</v>
      </c>
      <c r="H288" s="119" t="s">
        <v>765</v>
      </c>
      <c r="I288" s="119" t="s">
        <v>134</v>
      </c>
      <c r="J288" s="119" t="s">
        <v>210</v>
      </c>
      <c r="K288" s="119" t="s">
        <v>766</v>
      </c>
      <c r="L288" s="119" t="s">
        <v>0</v>
      </c>
      <c r="M288" s="119" t="s">
        <v>29</v>
      </c>
      <c r="N288" s="119"/>
      <c r="O288" s="119"/>
      <c r="P288" s="119"/>
      <c r="Q288" s="119"/>
    </row>
    <row r="289" spans="1:17" x14ac:dyDescent="0.25">
      <c r="A289" s="48">
        <f t="shared" si="202"/>
        <v>3.1666666666666288</v>
      </c>
      <c r="B289" s="47">
        <f t="shared" si="203"/>
        <v>14</v>
      </c>
      <c r="C289" s="49">
        <f t="shared" si="204"/>
        <v>15</v>
      </c>
      <c r="D289" s="49" t="str">
        <f t="shared" si="205"/>
        <v/>
      </c>
      <c r="E289" s="119" t="s">
        <v>122</v>
      </c>
      <c r="F289" s="119" t="s">
        <v>2</v>
      </c>
      <c r="G289" s="119" t="s">
        <v>3</v>
      </c>
      <c r="H289" s="119" t="s">
        <v>767</v>
      </c>
      <c r="I289" s="119" t="s">
        <v>26</v>
      </c>
      <c r="J289" s="119" t="s">
        <v>210</v>
      </c>
      <c r="K289" s="119" t="s">
        <v>768</v>
      </c>
      <c r="L289" s="119" t="s">
        <v>0</v>
      </c>
      <c r="M289" s="119" t="s">
        <v>30</v>
      </c>
      <c r="N289" s="119"/>
      <c r="O289" s="119"/>
      <c r="P289" s="119"/>
      <c r="Q289" s="119"/>
    </row>
    <row r="290" spans="1:17" x14ac:dyDescent="0.25">
      <c r="A290" s="48">
        <f t="shared" si="202"/>
        <v>2.1333333333332405</v>
      </c>
      <c r="B290" s="47">
        <f t="shared" si="203"/>
        <v>14</v>
      </c>
      <c r="C290" s="49">
        <f t="shared" si="204"/>
        <v>16</v>
      </c>
      <c r="D290" s="49" t="str">
        <f t="shared" si="205"/>
        <v/>
      </c>
      <c r="E290" s="119" t="s">
        <v>123</v>
      </c>
      <c r="F290" s="119" t="s">
        <v>2</v>
      </c>
      <c r="G290" s="119" t="s">
        <v>3</v>
      </c>
      <c r="H290" s="119" t="s">
        <v>769</v>
      </c>
      <c r="I290" s="119" t="s">
        <v>124</v>
      </c>
      <c r="J290" s="119" t="s">
        <v>210</v>
      </c>
      <c r="K290" s="119" t="s">
        <v>770</v>
      </c>
      <c r="L290" s="119" t="s">
        <v>0</v>
      </c>
      <c r="M290" s="119" t="s">
        <v>31</v>
      </c>
      <c r="N290" s="119"/>
      <c r="O290" s="119"/>
      <c r="P290" s="119"/>
      <c r="Q290" s="119"/>
    </row>
    <row r="291" spans="1:17" x14ac:dyDescent="0.25">
      <c r="A291" s="48">
        <f t="shared" si="202"/>
        <v>3.9500000000001378</v>
      </c>
      <c r="B291" s="47">
        <f t="shared" si="203"/>
        <v>14</v>
      </c>
      <c r="C291" s="49">
        <f t="shared" si="204"/>
        <v>17</v>
      </c>
      <c r="D291" s="49" t="str">
        <f t="shared" si="205"/>
        <v/>
      </c>
      <c r="E291" s="119" t="s">
        <v>125</v>
      </c>
      <c r="F291" s="119" t="s">
        <v>2</v>
      </c>
      <c r="G291" s="119" t="s">
        <v>3</v>
      </c>
      <c r="H291" s="119" t="s">
        <v>771</v>
      </c>
      <c r="I291" s="119" t="s">
        <v>126</v>
      </c>
      <c r="J291" s="119" t="s">
        <v>210</v>
      </c>
      <c r="K291" s="119" t="s">
        <v>772</v>
      </c>
      <c r="L291" s="119" t="s">
        <v>0</v>
      </c>
      <c r="M291" s="119" t="s">
        <v>32</v>
      </c>
      <c r="N291" s="119"/>
      <c r="O291" s="119"/>
      <c r="P291" s="119"/>
      <c r="Q291" s="119"/>
    </row>
    <row r="292" spans="1:17" x14ac:dyDescent="0.25">
      <c r="A292" s="48">
        <f t="shared" si="202"/>
        <v>1.5166666666665307</v>
      </c>
      <c r="B292" s="47">
        <f t="shared" si="203"/>
        <v>14</v>
      </c>
      <c r="C292" s="49">
        <f t="shared" si="204"/>
        <v>18</v>
      </c>
      <c r="D292" s="49" t="str">
        <f t="shared" si="205"/>
        <v/>
      </c>
      <c r="E292" s="119" t="s">
        <v>127</v>
      </c>
      <c r="F292" s="119" t="s">
        <v>2</v>
      </c>
      <c r="G292" s="119" t="s">
        <v>3</v>
      </c>
      <c r="H292" s="119" t="s">
        <v>773</v>
      </c>
      <c r="I292" s="119" t="s">
        <v>28</v>
      </c>
      <c r="J292" s="119" t="s">
        <v>210</v>
      </c>
      <c r="K292" s="119" t="s">
        <v>774</v>
      </c>
      <c r="L292" s="119" t="s">
        <v>0</v>
      </c>
      <c r="M292" s="119" t="s">
        <v>128</v>
      </c>
      <c r="N292" s="119"/>
      <c r="O292" s="119"/>
      <c r="P292" s="119"/>
      <c r="Q292" s="119"/>
    </row>
    <row r="293" spans="1:17" x14ac:dyDescent="0.25">
      <c r="A293" s="48">
        <f t="shared" ref="A293:A303" si="206">IF((K293-K292)*60*24&lt;0,0,(K293-K292)*60*24)</f>
        <v>7.9166666666667318</v>
      </c>
      <c r="B293" s="47">
        <f t="shared" ref="B293:B303" si="207">IF(E293="Gate 1",0, IF(B292=0,(B291 +1),B292))</f>
        <v>14</v>
      </c>
      <c r="C293" s="49">
        <f t="shared" ref="C293:C303" si="208">ABS(RIGHT(M293,2))</f>
        <v>19</v>
      </c>
      <c r="D293" s="49" t="str">
        <f t="shared" ref="D293:D303" si="209">IF(OR(C294-C293=1,C294-C293=-20,C294=""),"","MISTAKE")</f>
        <v/>
      </c>
      <c r="E293" s="119" t="s">
        <v>113</v>
      </c>
      <c r="F293" s="119" t="s">
        <v>2</v>
      </c>
      <c r="G293" s="119" t="s">
        <v>3</v>
      </c>
      <c r="H293" s="119" t="s">
        <v>775</v>
      </c>
      <c r="I293" s="119" t="s">
        <v>132</v>
      </c>
      <c r="J293" s="119" t="s">
        <v>210</v>
      </c>
      <c r="K293" s="119" t="s">
        <v>776</v>
      </c>
      <c r="L293" s="119" t="s">
        <v>0</v>
      </c>
      <c r="M293" s="119" t="s">
        <v>129</v>
      </c>
      <c r="N293" s="119"/>
      <c r="O293" s="119"/>
      <c r="P293" s="119"/>
      <c r="Q293" s="119"/>
    </row>
    <row r="294" spans="1:17" x14ac:dyDescent="0.25">
      <c r="A294" s="48">
        <f t="shared" si="206"/>
        <v>0.50000000000007816</v>
      </c>
      <c r="B294" s="47">
        <f t="shared" si="207"/>
        <v>14</v>
      </c>
      <c r="C294" s="49">
        <f t="shared" si="208"/>
        <v>20</v>
      </c>
      <c r="D294" s="49" t="str">
        <f t="shared" si="209"/>
        <v/>
      </c>
      <c r="E294" s="119" t="s">
        <v>136</v>
      </c>
      <c r="F294" s="119" t="s">
        <v>2</v>
      </c>
      <c r="G294" s="119" t="s">
        <v>3</v>
      </c>
      <c r="H294" s="119" t="s">
        <v>777</v>
      </c>
      <c r="I294" s="119" t="s">
        <v>137</v>
      </c>
      <c r="J294" s="119" t="s">
        <v>210</v>
      </c>
      <c r="K294" s="119" t="s">
        <v>778</v>
      </c>
      <c r="L294" s="119" t="s">
        <v>0</v>
      </c>
      <c r="M294" s="119" t="s">
        <v>130</v>
      </c>
      <c r="N294" s="119"/>
      <c r="O294" s="119"/>
      <c r="P294" s="119"/>
      <c r="Q294" s="119"/>
    </row>
    <row r="295" spans="1:17" x14ac:dyDescent="0.25">
      <c r="A295" s="48">
        <f t="shared" si="206"/>
        <v>0.94999999999998863</v>
      </c>
      <c r="B295" s="47">
        <f t="shared" si="207"/>
        <v>14</v>
      </c>
      <c r="C295" s="49">
        <f t="shared" si="208"/>
        <v>21</v>
      </c>
      <c r="D295" s="49" t="str">
        <f t="shared" si="209"/>
        <v/>
      </c>
      <c r="E295" s="119" t="s">
        <v>109</v>
      </c>
      <c r="F295" s="119" t="s">
        <v>2</v>
      </c>
      <c r="G295" s="119" t="s">
        <v>3</v>
      </c>
      <c r="H295" s="119" t="s">
        <v>779</v>
      </c>
      <c r="I295" s="119" t="s">
        <v>105</v>
      </c>
      <c r="J295" s="119" t="s">
        <v>210</v>
      </c>
      <c r="K295" s="119" t="s">
        <v>780</v>
      </c>
      <c r="L295" s="119" t="s">
        <v>0</v>
      </c>
      <c r="M295" s="119" t="s">
        <v>131</v>
      </c>
      <c r="N295" s="119"/>
      <c r="O295" s="119"/>
      <c r="P295" s="119"/>
      <c r="Q295" s="119"/>
    </row>
    <row r="296" spans="1:17" x14ac:dyDescent="0.25">
      <c r="A296" s="48">
        <f t="shared" si="206"/>
        <v>20.066666666666553</v>
      </c>
      <c r="B296" s="47">
        <f t="shared" si="207"/>
        <v>0</v>
      </c>
      <c r="C296" s="49">
        <f t="shared" si="208"/>
        <v>1</v>
      </c>
      <c r="D296" s="49" t="str">
        <f t="shared" si="209"/>
        <v/>
      </c>
      <c r="E296" s="119" t="s">
        <v>1</v>
      </c>
      <c r="F296" s="119" t="s">
        <v>2</v>
      </c>
      <c r="G296" s="119" t="s">
        <v>3</v>
      </c>
      <c r="H296" s="119" t="s">
        <v>781</v>
      </c>
      <c r="I296" s="119" t="s">
        <v>133</v>
      </c>
      <c r="J296" s="119" t="s">
        <v>210</v>
      </c>
      <c r="K296" s="119" t="s">
        <v>782</v>
      </c>
      <c r="L296" s="119" t="s">
        <v>0</v>
      </c>
      <c r="M296" s="119" t="s">
        <v>4</v>
      </c>
      <c r="N296" s="119"/>
      <c r="O296" s="119"/>
      <c r="P296" s="119"/>
      <c r="Q296" s="119"/>
    </row>
    <row r="297" spans="1:17" x14ac:dyDescent="0.25">
      <c r="A297" s="48">
        <f t="shared" si="206"/>
        <v>0.88333333333336483</v>
      </c>
      <c r="B297" s="47">
        <f t="shared" si="207"/>
        <v>15</v>
      </c>
      <c r="C297" s="49">
        <f t="shared" si="208"/>
        <v>2</v>
      </c>
      <c r="D297" s="49" t="str">
        <f t="shared" si="209"/>
        <v/>
      </c>
      <c r="E297" s="119" t="s">
        <v>5</v>
      </c>
      <c r="F297" s="119" t="s">
        <v>2</v>
      </c>
      <c r="G297" s="119" t="s">
        <v>3</v>
      </c>
      <c r="H297" s="119" t="s">
        <v>783</v>
      </c>
      <c r="I297" s="119" t="s">
        <v>115</v>
      </c>
      <c r="J297" s="119" t="s">
        <v>210</v>
      </c>
      <c r="K297" s="119" t="s">
        <v>784</v>
      </c>
      <c r="L297" s="119" t="s">
        <v>0</v>
      </c>
      <c r="M297" s="119" t="s">
        <v>6</v>
      </c>
      <c r="N297" s="119"/>
      <c r="O297" s="119"/>
      <c r="P297" s="119"/>
      <c r="Q297" s="119"/>
    </row>
    <row r="298" spans="1:17" x14ac:dyDescent="0.25">
      <c r="A298" s="48">
        <f t="shared" si="206"/>
        <v>4.2166666666667929</v>
      </c>
      <c r="B298" s="47">
        <f t="shared" si="207"/>
        <v>15</v>
      </c>
      <c r="C298" s="49">
        <f t="shared" si="208"/>
        <v>3</v>
      </c>
      <c r="D298" s="49" t="str">
        <f t="shared" si="209"/>
        <v/>
      </c>
      <c r="E298" s="119" t="s">
        <v>7</v>
      </c>
      <c r="F298" s="119" t="s">
        <v>2</v>
      </c>
      <c r="G298" s="119" t="s">
        <v>3</v>
      </c>
      <c r="H298" s="119" t="s">
        <v>785</v>
      </c>
      <c r="I298" s="119" t="s">
        <v>8</v>
      </c>
      <c r="J298" s="119" t="s">
        <v>210</v>
      </c>
      <c r="K298" s="119" t="s">
        <v>786</v>
      </c>
      <c r="L298" s="119" t="s">
        <v>0</v>
      </c>
      <c r="M298" s="119" t="s">
        <v>9</v>
      </c>
      <c r="N298" s="119"/>
      <c r="O298" s="119"/>
      <c r="P298" s="119"/>
      <c r="Q298" s="119"/>
    </row>
    <row r="299" spans="1:17" x14ac:dyDescent="0.25">
      <c r="A299" s="48">
        <f t="shared" si="206"/>
        <v>1.0166666666666124</v>
      </c>
      <c r="B299" s="47">
        <f t="shared" si="207"/>
        <v>15</v>
      </c>
      <c r="C299" s="49">
        <f t="shared" si="208"/>
        <v>4</v>
      </c>
      <c r="D299" s="49" t="str">
        <f t="shared" si="209"/>
        <v/>
      </c>
      <c r="E299" s="119" t="s">
        <v>116</v>
      </c>
      <c r="F299" s="119" t="s">
        <v>2</v>
      </c>
      <c r="G299" s="119" t="s">
        <v>3</v>
      </c>
      <c r="H299" s="119" t="s">
        <v>787</v>
      </c>
      <c r="I299" s="119" t="s">
        <v>117</v>
      </c>
      <c r="J299" s="119" t="s">
        <v>210</v>
      </c>
      <c r="K299" s="119" t="s">
        <v>788</v>
      </c>
      <c r="L299" s="119" t="s">
        <v>0</v>
      </c>
      <c r="M299" s="119" t="s">
        <v>11</v>
      </c>
      <c r="N299" s="119"/>
      <c r="O299" s="119"/>
      <c r="P299" s="119"/>
      <c r="Q299" s="119"/>
    </row>
    <row r="300" spans="1:17" x14ac:dyDescent="0.25">
      <c r="A300" s="48">
        <f t="shared" si="206"/>
        <v>1.3666666666666671</v>
      </c>
      <c r="B300" s="47">
        <f t="shared" si="207"/>
        <v>15</v>
      </c>
      <c r="C300" s="49">
        <f t="shared" si="208"/>
        <v>5</v>
      </c>
      <c r="D300" s="49" t="str">
        <f t="shared" si="209"/>
        <v/>
      </c>
      <c r="E300" s="119" t="s">
        <v>106</v>
      </c>
      <c r="F300" s="119" t="s">
        <v>2</v>
      </c>
      <c r="G300" s="119" t="s">
        <v>3</v>
      </c>
      <c r="H300" s="119" t="s">
        <v>789</v>
      </c>
      <c r="I300" s="119" t="s">
        <v>10</v>
      </c>
      <c r="J300" s="119" t="s">
        <v>210</v>
      </c>
      <c r="K300" s="119" t="s">
        <v>790</v>
      </c>
      <c r="L300" s="119" t="s">
        <v>0</v>
      </c>
      <c r="M300" s="119" t="s">
        <v>12</v>
      </c>
      <c r="N300" s="119"/>
      <c r="O300" s="119"/>
      <c r="P300" s="119"/>
      <c r="Q300" s="119"/>
    </row>
    <row r="301" spans="1:17" x14ac:dyDescent="0.25">
      <c r="A301" s="48">
        <f t="shared" si="206"/>
        <v>1.2666666666666515</v>
      </c>
      <c r="B301" s="47">
        <f t="shared" si="207"/>
        <v>15</v>
      </c>
      <c r="C301" s="49">
        <f t="shared" si="208"/>
        <v>6</v>
      </c>
      <c r="D301" s="49" t="str">
        <f t="shared" si="209"/>
        <v/>
      </c>
      <c r="E301" s="119" t="s">
        <v>107</v>
      </c>
      <c r="F301" s="119" t="s">
        <v>2</v>
      </c>
      <c r="G301" s="119" t="s">
        <v>3</v>
      </c>
      <c r="H301" s="119" t="s">
        <v>791</v>
      </c>
      <c r="I301" s="119" t="s">
        <v>90</v>
      </c>
      <c r="J301" s="119" t="s">
        <v>210</v>
      </c>
      <c r="K301" s="119" t="s">
        <v>792</v>
      </c>
      <c r="L301" s="119" t="s">
        <v>0</v>
      </c>
      <c r="M301" s="119" t="s">
        <v>15</v>
      </c>
      <c r="N301" s="119"/>
      <c r="O301" s="119"/>
      <c r="P301" s="119"/>
      <c r="Q301" s="119"/>
    </row>
    <row r="302" spans="1:17" x14ac:dyDescent="0.25">
      <c r="A302" s="48">
        <f t="shared" si="206"/>
        <v>1.4666666666666828</v>
      </c>
      <c r="B302" s="47">
        <f t="shared" si="207"/>
        <v>15</v>
      </c>
      <c r="C302" s="49">
        <f t="shared" si="208"/>
        <v>7</v>
      </c>
      <c r="D302" s="49" t="str">
        <f t="shared" si="209"/>
        <v/>
      </c>
      <c r="E302" s="119" t="s">
        <v>13</v>
      </c>
      <c r="F302" s="119" t="s">
        <v>2</v>
      </c>
      <c r="G302" s="119" t="s">
        <v>3</v>
      </c>
      <c r="H302" s="119" t="s">
        <v>793</v>
      </c>
      <c r="I302" s="119" t="s">
        <v>14</v>
      </c>
      <c r="J302" s="119" t="s">
        <v>210</v>
      </c>
      <c r="K302" s="119" t="s">
        <v>794</v>
      </c>
      <c r="L302" s="119" t="s">
        <v>0</v>
      </c>
      <c r="M302" s="119" t="s">
        <v>18</v>
      </c>
      <c r="N302" s="119"/>
      <c r="O302" s="119"/>
      <c r="P302" s="119"/>
      <c r="Q302" s="119"/>
    </row>
    <row r="303" spans="1:17" x14ac:dyDescent="0.25">
      <c r="A303" s="48">
        <f t="shared" si="206"/>
        <v>0.98333333333338047</v>
      </c>
      <c r="B303" s="47">
        <f t="shared" si="207"/>
        <v>15</v>
      </c>
      <c r="C303" s="49">
        <f t="shared" si="208"/>
        <v>8</v>
      </c>
      <c r="D303" s="49" t="str">
        <f t="shared" si="209"/>
        <v/>
      </c>
      <c r="E303" s="119" t="s">
        <v>16</v>
      </c>
      <c r="F303" s="119" t="s">
        <v>2</v>
      </c>
      <c r="G303" s="119" t="s">
        <v>3</v>
      </c>
      <c r="H303" s="119" t="s">
        <v>795</v>
      </c>
      <c r="I303" s="119" t="s">
        <v>118</v>
      </c>
      <c r="J303" s="119" t="s">
        <v>210</v>
      </c>
      <c r="K303" s="119" t="s">
        <v>796</v>
      </c>
      <c r="L303" s="119" t="s">
        <v>0</v>
      </c>
      <c r="M303" s="119" t="s">
        <v>19</v>
      </c>
      <c r="N303" s="119"/>
      <c r="O303" s="119"/>
      <c r="P303" s="119"/>
      <c r="Q303" s="119"/>
    </row>
    <row r="304" spans="1:17" x14ac:dyDescent="0.25">
      <c r="A304" s="48">
        <f t="shared" ref="A304:A308" si="210">IF((K304-K303)*60*24&lt;0,0,(K304-K303)*60*24)</f>
        <v>2.5999999999999268</v>
      </c>
      <c r="B304" s="47">
        <f t="shared" ref="B304:B308" si="211">IF(E304="Gate 1",0, IF(B303=0,(B302 +1),B303))</f>
        <v>15</v>
      </c>
      <c r="C304" s="49">
        <f t="shared" ref="C304:C308" si="212">ABS(RIGHT(M304,2))</f>
        <v>9</v>
      </c>
      <c r="D304" s="49" t="str">
        <f t="shared" ref="D304:D308" si="213">IF(OR(C305-C304=1,C305-C304=-20,C305=""),"","MISTAKE")</f>
        <v/>
      </c>
      <c r="E304" s="119" t="s">
        <v>16</v>
      </c>
      <c r="F304" s="119" t="s">
        <v>2</v>
      </c>
      <c r="G304" s="119" t="s">
        <v>3</v>
      </c>
      <c r="H304" s="119" t="s">
        <v>797</v>
      </c>
      <c r="I304" s="119" t="s">
        <v>17</v>
      </c>
      <c r="J304" s="119" t="s">
        <v>210</v>
      </c>
      <c r="K304" s="119" t="s">
        <v>798</v>
      </c>
      <c r="L304" s="119" t="s">
        <v>0</v>
      </c>
      <c r="M304" s="119" t="s">
        <v>21</v>
      </c>
      <c r="N304" s="119"/>
      <c r="O304" s="119"/>
      <c r="P304" s="119"/>
      <c r="Q304" s="119"/>
    </row>
    <row r="305" spans="1:17" x14ac:dyDescent="0.25">
      <c r="A305" s="48">
        <f t="shared" si="210"/>
        <v>1.3666666666666671</v>
      </c>
      <c r="B305" s="47">
        <f t="shared" si="211"/>
        <v>15</v>
      </c>
      <c r="C305" s="49">
        <f t="shared" si="212"/>
        <v>10</v>
      </c>
      <c r="D305" s="49" t="str">
        <f t="shared" si="213"/>
        <v/>
      </c>
      <c r="E305" s="119" t="s">
        <v>108</v>
      </c>
      <c r="F305" s="119" t="s">
        <v>2</v>
      </c>
      <c r="G305" s="119" t="s">
        <v>3</v>
      </c>
      <c r="H305" s="119" t="s">
        <v>799</v>
      </c>
      <c r="I305" s="119" t="s">
        <v>119</v>
      </c>
      <c r="J305" s="119" t="s">
        <v>210</v>
      </c>
      <c r="K305" s="119" t="s">
        <v>800</v>
      </c>
      <c r="L305" s="119" t="s">
        <v>0</v>
      </c>
      <c r="M305" s="119" t="s">
        <v>23</v>
      </c>
      <c r="N305" s="119"/>
      <c r="O305" s="119"/>
      <c r="P305" s="119"/>
      <c r="Q305" s="119"/>
    </row>
    <row r="306" spans="1:17" x14ac:dyDescent="0.25">
      <c r="A306" s="48">
        <f t="shared" si="210"/>
        <v>2.3333333333334316</v>
      </c>
      <c r="B306" s="47">
        <f t="shared" si="211"/>
        <v>15</v>
      </c>
      <c r="C306" s="49">
        <f t="shared" si="212"/>
        <v>11</v>
      </c>
      <c r="D306" s="49" t="str">
        <f t="shared" si="213"/>
        <v/>
      </c>
      <c r="E306" s="119" t="s">
        <v>110</v>
      </c>
      <c r="F306" s="119" t="s">
        <v>2</v>
      </c>
      <c r="G306" s="119" t="s">
        <v>3</v>
      </c>
      <c r="H306" s="119" t="s">
        <v>801</v>
      </c>
      <c r="I306" s="119" t="s">
        <v>20</v>
      </c>
      <c r="J306" s="119" t="s">
        <v>210</v>
      </c>
      <c r="K306" s="119" t="s">
        <v>802</v>
      </c>
      <c r="L306" s="119" t="s">
        <v>0</v>
      </c>
      <c r="M306" s="119" t="s">
        <v>24</v>
      </c>
      <c r="N306" s="119"/>
      <c r="O306" s="119"/>
      <c r="P306" s="119"/>
      <c r="Q306" s="119"/>
    </row>
    <row r="307" spans="1:17" x14ac:dyDescent="0.25">
      <c r="A307" s="48">
        <f t="shared" si="210"/>
        <v>2.8666666666665819</v>
      </c>
      <c r="B307" s="47">
        <f t="shared" si="211"/>
        <v>15</v>
      </c>
      <c r="C307" s="49">
        <f t="shared" si="212"/>
        <v>12</v>
      </c>
      <c r="D307" s="49" t="str">
        <f t="shared" si="213"/>
        <v/>
      </c>
      <c r="E307" s="119" t="s">
        <v>120</v>
      </c>
      <c r="F307" s="119" t="s">
        <v>2</v>
      </c>
      <c r="G307" s="119" t="s">
        <v>3</v>
      </c>
      <c r="H307" s="119" t="s">
        <v>803</v>
      </c>
      <c r="I307" s="119" t="s">
        <v>22</v>
      </c>
      <c r="J307" s="119" t="s">
        <v>210</v>
      </c>
      <c r="K307" s="119" t="s">
        <v>804</v>
      </c>
      <c r="L307" s="119" t="s">
        <v>0</v>
      </c>
      <c r="M307" s="119" t="s">
        <v>25</v>
      </c>
      <c r="N307" s="119"/>
      <c r="O307" s="119"/>
      <c r="P307" s="119"/>
      <c r="Q307" s="119"/>
    </row>
    <row r="308" spans="1:17" x14ac:dyDescent="0.25">
      <c r="A308" s="48">
        <f t="shared" si="210"/>
        <v>4.5833333333333037</v>
      </c>
      <c r="B308" s="47">
        <f t="shared" si="211"/>
        <v>15</v>
      </c>
      <c r="C308" s="49">
        <f t="shared" si="212"/>
        <v>13</v>
      </c>
      <c r="D308" s="49" t="str">
        <f t="shared" si="213"/>
        <v/>
      </c>
      <c r="E308" s="119" t="s">
        <v>111</v>
      </c>
      <c r="F308" s="119" t="s">
        <v>2</v>
      </c>
      <c r="G308" s="119" t="s">
        <v>3</v>
      </c>
      <c r="H308" s="119" t="s">
        <v>805</v>
      </c>
      <c r="I308" s="119" t="s">
        <v>121</v>
      </c>
      <c r="J308" s="119" t="s">
        <v>210</v>
      </c>
      <c r="K308" s="119" t="s">
        <v>806</v>
      </c>
      <c r="L308" s="119" t="s">
        <v>0</v>
      </c>
      <c r="M308" s="119" t="s">
        <v>27</v>
      </c>
      <c r="N308" s="119"/>
      <c r="O308" s="119"/>
      <c r="P308" s="119"/>
      <c r="Q308" s="119"/>
    </row>
    <row r="309" spans="1:17" x14ac:dyDescent="0.25">
      <c r="A309" s="48">
        <f t="shared" ref="A309:A310" si="214">IF((K309-K308)*60*24&lt;0,0,(K309-K308)*60*24)</f>
        <v>0.96666666666676448</v>
      </c>
      <c r="B309" s="47">
        <f t="shared" ref="B309:B310" si="215">IF(E309="Gate 1",0, IF(B308=0,(B307 +1),B308))</f>
        <v>15</v>
      </c>
      <c r="C309" s="49">
        <f t="shared" ref="C309:C310" si="216">ABS(RIGHT(M309,2))</f>
        <v>14</v>
      </c>
      <c r="D309" s="49" t="str">
        <f t="shared" ref="D309:D310" si="217">IF(OR(C310-C309=1,C310-C309=-20,C310=""),"","MISTAKE")</f>
        <v/>
      </c>
      <c r="E309" s="119" t="s">
        <v>112</v>
      </c>
      <c r="F309" s="119" t="s">
        <v>2</v>
      </c>
      <c r="G309" s="119" t="s">
        <v>3</v>
      </c>
      <c r="H309" s="119" t="s">
        <v>807</v>
      </c>
      <c r="I309" s="119" t="s">
        <v>134</v>
      </c>
      <c r="J309" s="119" t="s">
        <v>210</v>
      </c>
      <c r="K309" s="119" t="s">
        <v>808</v>
      </c>
      <c r="L309" s="119" t="s">
        <v>0</v>
      </c>
      <c r="M309" s="119" t="s">
        <v>29</v>
      </c>
      <c r="N309" s="119"/>
      <c r="O309" s="119"/>
      <c r="P309" s="119"/>
      <c r="Q309" s="119"/>
    </row>
    <row r="310" spans="1:17" x14ac:dyDescent="0.25">
      <c r="A310" s="48">
        <f t="shared" si="214"/>
        <v>0.9166666666665968</v>
      </c>
      <c r="B310" s="47">
        <f t="shared" si="215"/>
        <v>15</v>
      </c>
      <c r="C310" s="49">
        <f t="shared" si="216"/>
        <v>15</v>
      </c>
      <c r="D310" s="49" t="str">
        <f t="shared" si="217"/>
        <v/>
      </c>
      <c r="E310" s="119" t="s">
        <v>122</v>
      </c>
      <c r="F310" s="119" t="s">
        <v>2</v>
      </c>
      <c r="G310" s="119" t="s">
        <v>3</v>
      </c>
      <c r="H310" s="119" t="s">
        <v>809</v>
      </c>
      <c r="I310" s="119" t="s">
        <v>26</v>
      </c>
      <c r="J310" s="119" t="s">
        <v>210</v>
      </c>
      <c r="K310" s="119" t="s">
        <v>810</v>
      </c>
      <c r="L310" s="119" t="s">
        <v>0</v>
      </c>
      <c r="M310" s="119" t="s">
        <v>30</v>
      </c>
      <c r="N310" s="119"/>
      <c r="O310" s="119"/>
      <c r="P310" s="119"/>
      <c r="Q310" s="119"/>
    </row>
    <row r="311" spans="1:17" x14ac:dyDescent="0.25">
      <c r="A311" s="48">
        <f t="shared" ref="A311:A322" si="218">IF((K311-K310)*60*24&lt;0,0,(K311-K310)*60*24)</f>
        <v>2.233333333333416</v>
      </c>
      <c r="B311" s="47">
        <f t="shared" ref="B311:B322" si="219">IF(E311="Gate 1",0, IF(B310=0,(B309 +1),B310))</f>
        <v>15</v>
      </c>
      <c r="C311" s="49">
        <f t="shared" ref="C311:C322" si="220">ABS(RIGHT(M311,2))</f>
        <v>16</v>
      </c>
      <c r="D311" s="49" t="str">
        <f t="shared" ref="D311:D322" si="221">IF(OR(C312-C311=1,C312-C311=-20,C312=""),"","MISTAKE")</f>
        <v/>
      </c>
      <c r="E311" s="119" t="s">
        <v>123</v>
      </c>
      <c r="F311" s="119" t="s">
        <v>2</v>
      </c>
      <c r="G311" s="119" t="s">
        <v>3</v>
      </c>
      <c r="H311" s="119" t="s">
        <v>811</v>
      </c>
      <c r="I311" s="119" t="s">
        <v>124</v>
      </c>
      <c r="J311" s="119" t="s">
        <v>210</v>
      </c>
      <c r="K311" s="119" t="s">
        <v>812</v>
      </c>
      <c r="L311" s="119" t="s">
        <v>0</v>
      </c>
      <c r="M311" s="119" t="s">
        <v>31</v>
      </c>
      <c r="N311" s="119"/>
      <c r="O311" s="119"/>
      <c r="P311" s="119"/>
      <c r="Q311" s="119"/>
    </row>
    <row r="312" spans="1:17" x14ac:dyDescent="0.25">
      <c r="A312" s="48">
        <f t="shared" si="218"/>
        <v>1.9999999999999929</v>
      </c>
      <c r="B312" s="47">
        <f t="shared" si="219"/>
        <v>15</v>
      </c>
      <c r="C312" s="49">
        <f t="shared" si="220"/>
        <v>17</v>
      </c>
      <c r="D312" s="49" t="str">
        <f t="shared" si="221"/>
        <v/>
      </c>
      <c r="E312" s="119" t="s">
        <v>125</v>
      </c>
      <c r="F312" s="119" t="s">
        <v>2</v>
      </c>
      <c r="G312" s="119" t="s">
        <v>3</v>
      </c>
      <c r="H312" s="119" t="s">
        <v>813</v>
      </c>
      <c r="I312" s="119" t="s">
        <v>126</v>
      </c>
      <c r="J312" s="119" t="s">
        <v>210</v>
      </c>
      <c r="K312" s="119" t="s">
        <v>814</v>
      </c>
      <c r="L312" s="119" t="s">
        <v>0</v>
      </c>
      <c r="M312" s="119" t="s">
        <v>32</v>
      </c>
      <c r="N312" s="119"/>
      <c r="O312" s="119"/>
      <c r="P312" s="119"/>
      <c r="Q312" s="119"/>
    </row>
    <row r="313" spans="1:17" x14ac:dyDescent="0.25">
      <c r="A313" s="48">
        <f t="shared" si="218"/>
        <v>3.3166666666664923</v>
      </c>
      <c r="B313" s="47">
        <f t="shared" si="219"/>
        <v>15</v>
      </c>
      <c r="C313" s="49">
        <f t="shared" si="220"/>
        <v>18</v>
      </c>
      <c r="D313" s="49" t="str">
        <f t="shared" si="221"/>
        <v/>
      </c>
      <c r="E313" s="119" t="s">
        <v>127</v>
      </c>
      <c r="F313" s="119" t="s">
        <v>2</v>
      </c>
      <c r="G313" s="119" t="s">
        <v>3</v>
      </c>
      <c r="H313" s="119" t="s">
        <v>815</v>
      </c>
      <c r="I313" s="119" t="s">
        <v>28</v>
      </c>
      <c r="J313" s="119" t="s">
        <v>210</v>
      </c>
      <c r="K313" s="119" t="s">
        <v>816</v>
      </c>
      <c r="L313" s="119" t="s">
        <v>0</v>
      </c>
      <c r="M313" s="119" t="s">
        <v>128</v>
      </c>
      <c r="N313" s="119"/>
      <c r="O313" s="119"/>
      <c r="P313" s="119"/>
      <c r="Q313" s="119"/>
    </row>
    <row r="314" spans="1:17" x14ac:dyDescent="0.25">
      <c r="A314" s="48">
        <f t="shared" si="218"/>
        <v>0.96666666666676448</v>
      </c>
      <c r="B314" s="47">
        <f t="shared" si="219"/>
        <v>15</v>
      </c>
      <c r="C314" s="49">
        <f t="shared" si="220"/>
        <v>19</v>
      </c>
      <c r="D314" s="49" t="str">
        <f t="shared" si="221"/>
        <v/>
      </c>
      <c r="E314" s="119" t="s">
        <v>113</v>
      </c>
      <c r="F314" s="119" t="s">
        <v>2</v>
      </c>
      <c r="G314" s="119" t="s">
        <v>3</v>
      </c>
      <c r="H314" s="119" t="s">
        <v>817</v>
      </c>
      <c r="I314" s="119" t="s">
        <v>132</v>
      </c>
      <c r="J314" s="119" t="s">
        <v>210</v>
      </c>
      <c r="K314" s="119" t="s">
        <v>818</v>
      </c>
      <c r="L314" s="119" t="s">
        <v>0</v>
      </c>
      <c r="M314" s="119" t="s">
        <v>129</v>
      </c>
      <c r="N314" s="119"/>
      <c r="O314" s="119"/>
      <c r="P314" s="119"/>
      <c r="Q314" s="119"/>
    </row>
    <row r="315" spans="1:17" x14ac:dyDescent="0.25">
      <c r="A315" s="48">
        <f t="shared" si="218"/>
        <v>1.1000000000000121</v>
      </c>
      <c r="B315" s="47">
        <f t="shared" si="219"/>
        <v>15</v>
      </c>
      <c r="C315" s="49">
        <f t="shared" si="220"/>
        <v>20</v>
      </c>
      <c r="D315" s="49" t="str">
        <f t="shared" si="221"/>
        <v/>
      </c>
      <c r="E315" s="119" t="s">
        <v>136</v>
      </c>
      <c r="F315" s="119" t="s">
        <v>2</v>
      </c>
      <c r="G315" s="119" t="s">
        <v>3</v>
      </c>
      <c r="H315" s="119" t="s">
        <v>819</v>
      </c>
      <c r="I315" s="119" t="s">
        <v>137</v>
      </c>
      <c r="J315" s="119" t="s">
        <v>210</v>
      </c>
      <c r="K315" s="119" t="s">
        <v>820</v>
      </c>
      <c r="L315" s="119" t="s">
        <v>0</v>
      </c>
      <c r="M315" s="119" t="s">
        <v>130</v>
      </c>
      <c r="N315" s="119"/>
      <c r="O315" s="119"/>
      <c r="P315" s="119"/>
      <c r="Q315" s="119"/>
    </row>
    <row r="316" spans="1:17" x14ac:dyDescent="0.25">
      <c r="A316" s="48">
        <f t="shared" si="218"/>
        <v>3.8166666666665705</v>
      </c>
      <c r="B316" s="47">
        <f t="shared" si="219"/>
        <v>15</v>
      </c>
      <c r="C316" s="49">
        <f t="shared" si="220"/>
        <v>21</v>
      </c>
      <c r="D316" s="49" t="str">
        <f t="shared" si="221"/>
        <v/>
      </c>
      <c r="E316" s="119" t="s">
        <v>109</v>
      </c>
      <c r="F316" s="119" t="s">
        <v>2</v>
      </c>
      <c r="G316" s="119" t="s">
        <v>3</v>
      </c>
      <c r="H316" s="119" t="s">
        <v>821</v>
      </c>
      <c r="I316" s="119" t="s">
        <v>105</v>
      </c>
      <c r="J316" s="119" t="s">
        <v>210</v>
      </c>
      <c r="K316" s="119" t="s">
        <v>822</v>
      </c>
      <c r="L316" s="119" t="s">
        <v>0</v>
      </c>
      <c r="M316" s="119" t="s">
        <v>131</v>
      </c>
      <c r="N316" s="119"/>
      <c r="O316" s="119"/>
      <c r="P316" s="119"/>
      <c r="Q316" s="119"/>
    </row>
    <row r="317" spans="1:17" x14ac:dyDescent="0.25">
      <c r="A317" s="48">
        <f t="shared" si="218"/>
        <v>20.500000000000007</v>
      </c>
      <c r="B317" s="47">
        <f t="shared" si="219"/>
        <v>0</v>
      </c>
      <c r="C317" s="49">
        <f t="shared" si="220"/>
        <v>1</v>
      </c>
      <c r="D317" s="49" t="str">
        <f t="shared" si="221"/>
        <v/>
      </c>
      <c r="E317" s="119" t="s">
        <v>1</v>
      </c>
      <c r="F317" s="119" t="s">
        <v>2</v>
      </c>
      <c r="G317" s="119" t="s">
        <v>3</v>
      </c>
      <c r="H317" s="119" t="s">
        <v>823</v>
      </c>
      <c r="I317" s="119" t="s">
        <v>133</v>
      </c>
      <c r="J317" s="119" t="s">
        <v>210</v>
      </c>
      <c r="K317" s="119" t="s">
        <v>824</v>
      </c>
      <c r="L317" s="119" t="s">
        <v>0</v>
      </c>
      <c r="M317" s="119" t="s">
        <v>4</v>
      </c>
      <c r="N317" s="119"/>
      <c r="O317" s="119"/>
      <c r="P317" s="119"/>
      <c r="Q317" s="119"/>
    </row>
    <row r="318" spans="1:17" x14ac:dyDescent="0.25">
      <c r="A318" s="48">
        <f t="shared" si="218"/>
        <v>0.94999999999998863</v>
      </c>
      <c r="B318" s="47">
        <f t="shared" si="219"/>
        <v>16</v>
      </c>
      <c r="C318" s="49">
        <f t="shared" si="220"/>
        <v>2</v>
      </c>
      <c r="D318" s="49" t="str">
        <f t="shared" si="221"/>
        <v/>
      </c>
      <c r="E318" s="119" t="s">
        <v>5</v>
      </c>
      <c r="F318" s="119" t="s">
        <v>2</v>
      </c>
      <c r="G318" s="119" t="s">
        <v>3</v>
      </c>
      <c r="H318" s="119" t="s">
        <v>825</v>
      </c>
      <c r="I318" s="119" t="s">
        <v>115</v>
      </c>
      <c r="J318" s="119" t="s">
        <v>210</v>
      </c>
      <c r="K318" s="119" t="s">
        <v>826</v>
      </c>
      <c r="L318" s="119" t="s">
        <v>0</v>
      </c>
      <c r="M318" s="119" t="s">
        <v>6</v>
      </c>
      <c r="N318" s="119"/>
      <c r="O318" s="119"/>
      <c r="P318" s="119"/>
      <c r="Q318" s="119"/>
    </row>
    <row r="319" spans="1:17" x14ac:dyDescent="0.25">
      <c r="A319" s="48">
        <f t="shared" si="218"/>
        <v>1.1500000000000199</v>
      </c>
      <c r="B319" s="47">
        <f t="shared" si="219"/>
        <v>16</v>
      </c>
      <c r="C319" s="49">
        <f t="shared" si="220"/>
        <v>3</v>
      </c>
      <c r="D319" s="49" t="str">
        <f t="shared" si="221"/>
        <v/>
      </c>
      <c r="E319" s="119" t="s">
        <v>7</v>
      </c>
      <c r="F319" s="119" t="s">
        <v>2</v>
      </c>
      <c r="G319" s="119" t="s">
        <v>3</v>
      </c>
      <c r="H319" s="119" t="s">
        <v>827</v>
      </c>
      <c r="I319" s="119" t="s">
        <v>8</v>
      </c>
      <c r="J319" s="119" t="s">
        <v>210</v>
      </c>
      <c r="K319" s="119" t="s">
        <v>828</v>
      </c>
      <c r="L319" s="119" t="s">
        <v>0</v>
      </c>
      <c r="M319" s="119" t="s">
        <v>9</v>
      </c>
      <c r="N319" s="119"/>
      <c r="O319" s="119"/>
      <c r="P319" s="119"/>
      <c r="Q319" s="119"/>
    </row>
    <row r="320" spans="1:17" x14ac:dyDescent="0.25">
      <c r="A320" s="48">
        <f t="shared" si="218"/>
        <v>0.96666666666676448</v>
      </c>
      <c r="B320" s="47">
        <f t="shared" si="219"/>
        <v>16</v>
      </c>
      <c r="C320" s="49">
        <f t="shared" si="220"/>
        <v>4</v>
      </c>
      <c r="D320" s="49" t="str">
        <f t="shared" si="221"/>
        <v/>
      </c>
      <c r="E320" s="119" t="s">
        <v>116</v>
      </c>
      <c r="F320" s="119" t="s">
        <v>2</v>
      </c>
      <c r="G320" s="119" t="s">
        <v>3</v>
      </c>
      <c r="H320" s="119" t="s">
        <v>829</v>
      </c>
      <c r="I320" s="119" t="s">
        <v>117</v>
      </c>
      <c r="J320" s="119" t="s">
        <v>210</v>
      </c>
      <c r="K320" s="119" t="s">
        <v>830</v>
      </c>
      <c r="L320" s="119" t="s">
        <v>0</v>
      </c>
      <c r="M320" s="119" t="s">
        <v>11</v>
      </c>
      <c r="N320" s="119"/>
      <c r="O320" s="119"/>
      <c r="P320" s="119"/>
      <c r="Q320" s="119"/>
    </row>
    <row r="321" spans="1:17" x14ac:dyDescent="0.25">
      <c r="A321" s="48">
        <f t="shared" si="218"/>
        <v>1.6333333333333222</v>
      </c>
      <c r="B321" s="47">
        <f t="shared" si="219"/>
        <v>16</v>
      </c>
      <c r="C321" s="49">
        <f t="shared" si="220"/>
        <v>5</v>
      </c>
      <c r="D321" s="49" t="str">
        <f t="shared" si="221"/>
        <v/>
      </c>
      <c r="E321" s="119" t="s">
        <v>106</v>
      </c>
      <c r="F321" s="119" t="s">
        <v>2</v>
      </c>
      <c r="G321" s="119" t="s">
        <v>3</v>
      </c>
      <c r="H321" s="119" t="s">
        <v>831</v>
      </c>
      <c r="I321" s="119" t="s">
        <v>10</v>
      </c>
      <c r="J321" s="119" t="s">
        <v>210</v>
      </c>
      <c r="K321" s="119" t="s">
        <v>832</v>
      </c>
      <c r="L321" s="119" t="s">
        <v>0</v>
      </c>
      <c r="M321" s="119" t="s">
        <v>12</v>
      </c>
      <c r="N321" s="119"/>
      <c r="O321" s="119"/>
      <c r="P321" s="119"/>
      <c r="Q321" s="119"/>
    </row>
    <row r="322" spans="1:17" x14ac:dyDescent="0.25">
      <c r="A322" s="48">
        <f t="shared" si="218"/>
        <v>9.2333333333333911</v>
      </c>
      <c r="B322" s="47">
        <f t="shared" si="219"/>
        <v>16</v>
      </c>
      <c r="C322" s="49">
        <f t="shared" si="220"/>
        <v>6</v>
      </c>
      <c r="D322" s="49" t="str">
        <f t="shared" si="221"/>
        <v/>
      </c>
      <c r="E322" s="119" t="s">
        <v>107</v>
      </c>
      <c r="F322" s="119" t="s">
        <v>2</v>
      </c>
      <c r="G322" s="119" t="s">
        <v>3</v>
      </c>
      <c r="H322" s="119" t="s">
        <v>833</v>
      </c>
      <c r="I322" s="119" t="s">
        <v>90</v>
      </c>
      <c r="J322" s="119" t="s">
        <v>210</v>
      </c>
      <c r="K322" s="119" t="s">
        <v>834</v>
      </c>
      <c r="L322" s="119" t="s">
        <v>0</v>
      </c>
      <c r="M322" s="119" t="s">
        <v>15</v>
      </c>
      <c r="N322" s="119"/>
      <c r="O322" s="119"/>
      <c r="P322" s="119"/>
      <c r="Q322" s="119"/>
    </row>
    <row r="323" spans="1:17" x14ac:dyDescent="0.25">
      <c r="A323" s="48">
        <f t="shared" ref="A323:A327" si="222">IF((K323-K322)*60*24&lt;0,0,(K323-K322)*60*24)</f>
        <v>1.3666666666666671</v>
      </c>
      <c r="B323" s="47">
        <f t="shared" ref="B323:B327" si="223">IF(E323="Gate 1",0, IF(B322=0,(B321 +1),B322))</f>
        <v>16</v>
      </c>
      <c r="C323" s="49">
        <f t="shared" ref="C323:C327" si="224">ABS(RIGHT(M323,2))</f>
        <v>7</v>
      </c>
      <c r="D323" s="49" t="str">
        <f t="shared" ref="D323:D327" si="225">IF(OR(C324-C323=1,C324-C323=-20,C324=""),"","MISTAKE")</f>
        <v/>
      </c>
      <c r="E323" s="119" t="s">
        <v>13</v>
      </c>
      <c r="F323" s="119" t="s">
        <v>2</v>
      </c>
      <c r="G323" s="119" t="s">
        <v>3</v>
      </c>
      <c r="H323" s="119" t="s">
        <v>835</v>
      </c>
      <c r="I323" s="119" t="s">
        <v>14</v>
      </c>
      <c r="J323" s="119" t="s">
        <v>210</v>
      </c>
      <c r="K323" s="119" t="s">
        <v>836</v>
      </c>
      <c r="L323" s="119" t="s">
        <v>0</v>
      </c>
      <c r="M323" s="119" t="s">
        <v>18</v>
      </c>
      <c r="N323" s="119"/>
      <c r="O323" s="119"/>
      <c r="P323" s="119"/>
      <c r="Q323" s="119"/>
    </row>
    <row r="324" spans="1:17" x14ac:dyDescent="0.25">
      <c r="A324" s="48">
        <f t="shared" si="222"/>
        <v>0.71666666666656553</v>
      </c>
      <c r="B324" s="47">
        <f t="shared" si="223"/>
        <v>16</v>
      </c>
      <c r="C324" s="49">
        <f t="shared" si="224"/>
        <v>8</v>
      </c>
      <c r="D324" s="49" t="str">
        <f t="shared" si="225"/>
        <v/>
      </c>
      <c r="E324" s="119" t="s">
        <v>16</v>
      </c>
      <c r="F324" s="119" t="s">
        <v>2</v>
      </c>
      <c r="G324" s="119" t="s">
        <v>3</v>
      </c>
      <c r="H324" s="119" t="s">
        <v>837</v>
      </c>
      <c r="I324" s="119" t="s">
        <v>118</v>
      </c>
      <c r="J324" s="119" t="s">
        <v>210</v>
      </c>
      <c r="K324" s="119" t="s">
        <v>838</v>
      </c>
      <c r="L324" s="119" t="s">
        <v>0</v>
      </c>
      <c r="M324" s="119" t="s">
        <v>19</v>
      </c>
      <c r="N324" s="119"/>
      <c r="O324" s="119"/>
      <c r="P324" s="119"/>
      <c r="Q324" s="119"/>
    </row>
    <row r="325" spans="1:17" x14ac:dyDescent="0.25">
      <c r="A325" s="48">
        <f t="shared" si="222"/>
        <v>0.88333333333336483</v>
      </c>
      <c r="B325" s="47">
        <f t="shared" si="223"/>
        <v>16</v>
      </c>
      <c r="C325" s="49">
        <f t="shared" si="224"/>
        <v>9</v>
      </c>
      <c r="D325" s="49" t="str">
        <f t="shared" si="225"/>
        <v/>
      </c>
      <c r="E325" s="119" t="s">
        <v>16</v>
      </c>
      <c r="F325" s="119" t="s">
        <v>2</v>
      </c>
      <c r="G325" s="119" t="s">
        <v>3</v>
      </c>
      <c r="H325" s="119" t="s">
        <v>839</v>
      </c>
      <c r="I325" s="119" t="s">
        <v>17</v>
      </c>
      <c r="J325" s="119" t="s">
        <v>210</v>
      </c>
      <c r="K325" s="119" t="s">
        <v>840</v>
      </c>
      <c r="L325" s="119" t="s">
        <v>0</v>
      </c>
      <c r="M325" s="119" t="s">
        <v>21</v>
      </c>
      <c r="N325" s="119"/>
      <c r="O325" s="119"/>
      <c r="P325" s="119"/>
      <c r="Q325" s="119"/>
    </row>
    <row r="326" spans="1:17" x14ac:dyDescent="0.25">
      <c r="A326" s="48">
        <f t="shared" si="222"/>
        <v>0.86666666666658898</v>
      </c>
      <c r="B326" s="47">
        <f t="shared" si="223"/>
        <v>16</v>
      </c>
      <c r="C326" s="49">
        <f t="shared" si="224"/>
        <v>10</v>
      </c>
      <c r="D326" s="49" t="str">
        <f t="shared" si="225"/>
        <v/>
      </c>
      <c r="E326" s="119" t="s">
        <v>108</v>
      </c>
      <c r="F326" s="119" t="s">
        <v>2</v>
      </c>
      <c r="G326" s="119" t="s">
        <v>3</v>
      </c>
      <c r="H326" s="119" t="s">
        <v>841</v>
      </c>
      <c r="I326" s="119" t="s">
        <v>119</v>
      </c>
      <c r="J326" s="119" t="s">
        <v>210</v>
      </c>
      <c r="K326" s="119" t="s">
        <v>842</v>
      </c>
      <c r="L326" s="119" t="s">
        <v>0</v>
      </c>
      <c r="M326" s="119" t="s">
        <v>23</v>
      </c>
      <c r="N326" s="119"/>
      <c r="O326" s="119"/>
      <c r="P326" s="119"/>
      <c r="Q326" s="119"/>
    </row>
    <row r="327" spans="1:17" x14ac:dyDescent="0.25">
      <c r="A327" s="48">
        <f t="shared" si="222"/>
        <v>1.0000000000001563</v>
      </c>
      <c r="B327" s="47">
        <f t="shared" si="223"/>
        <v>16</v>
      </c>
      <c r="C327" s="49">
        <f t="shared" si="224"/>
        <v>11</v>
      </c>
      <c r="D327" s="49" t="str">
        <f t="shared" si="225"/>
        <v/>
      </c>
      <c r="E327" s="119" t="s">
        <v>110</v>
      </c>
      <c r="F327" s="119" t="s">
        <v>2</v>
      </c>
      <c r="G327" s="119" t="s">
        <v>3</v>
      </c>
      <c r="H327" s="119" t="s">
        <v>843</v>
      </c>
      <c r="I327" s="119" t="s">
        <v>20</v>
      </c>
      <c r="J327" s="119" t="s">
        <v>210</v>
      </c>
      <c r="K327" s="119" t="s">
        <v>844</v>
      </c>
      <c r="L327" s="119" t="s">
        <v>0</v>
      </c>
      <c r="M327" s="119" t="s">
        <v>24</v>
      </c>
      <c r="N327" s="119"/>
      <c r="O327" s="119"/>
      <c r="P327" s="119"/>
      <c r="Q327" s="119"/>
    </row>
    <row r="328" spans="1:17" x14ac:dyDescent="0.25">
      <c r="A328" s="48">
        <f t="shared" ref="A328:A339" si="226">IF((K328-K327)*60*24&lt;0,0,(K328-K327)*60*24)</f>
        <v>1.7833333333331858</v>
      </c>
      <c r="B328" s="47">
        <f t="shared" ref="B328:B339" si="227">IF(E328="Gate 1",0, IF(B327=0,(B326 +1),B327))</f>
        <v>16</v>
      </c>
      <c r="C328" s="49">
        <f t="shared" ref="C328:C339" si="228">ABS(RIGHT(M328,2))</f>
        <v>12</v>
      </c>
      <c r="D328" s="49" t="str">
        <f t="shared" ref="D328:D339" si="229">IF(OR(C329-C328=1,C329-C328=-20,C329=""),"","MISTAKE")</f>
        <v/>
      </c>
      <c r="E328" s="119" t="s">
        <v>120</v>
      </c>
      <c r="F328" s="119" t="s">
        <v>2</v>
      </c>
      <c r="G328" s="119" t="s">
        <v>3</v>
      </c>
      <c r="H328" s="119" t="s">
        <v>845</v>
      </c>
      <c r="I328" s="119" t="s">
        <v>22</v>
      </c>
      <c r="J328" s="119" t="s">
        <v>210</v>
      </c>
      <c r="K328" s="119" t="s">
        <v>846</v>
      </c>
      <c r="L328" s="119" t="s">
        <v>0</v>
      </c>
      <c r="M328" s="119" t="s">
        <v>25</v>
      </c>
      <c r="N328" s="119"/>
      <c r="O328" s="119"/>
      <c r="P328" s="119"/>
      <c r="Q328" s="119"/>
    </row>
    <row r="329" spans="1:17" x14ac:dyDescent="0.25">
      <c r="A329" s="48">
        <f t="shared" si="226"/>
        <v>6.7500000000000959</v>
      </c>
      <c r="B329" s="47">
        <f t="shared" si="227"/>
        <v>16</v>
      </c>
      <c r="C329" s="49">
        <f t="shared" si="228"/>
        <v>13</v>
      </c>
      <c r="D329" s="49" t="str">
        <f t="shared" si="229"/>
        <v/>
      </c>
      <c r="E329" s="119" t="s">
        <v>111</v>
      </c>
      <c r="F329" s="119" t="s">
        <v>2</v>
      </c>
      <c r="G329" s="119" t="s">
        <v>3</v>
      </c>
      <c r="H329" s="119" t="s">
        <v>847</v>
      </c>
      <c r="I329" s="119" t="s">
        <v>121</v>
      </c>
      <c r="J329" s="119" t="s">
        <v>210</v>
      </c>
      <c r="K329" s="119" t="s">
        <v>848</v>
      </c>
      <c r="L329" s="119" t="s">
        <v>0</v>
      </c>
      <c r="M329" s="119" t="s">
        <v>27</v>
      </c>
      <c r="N329" s="119"/>
      <c r="O329" s="119"/>
      <c r="P329" s="119"/>
      <c r="Q329" s="119"/>
    </row>
    <row r="330" spans="1:17" x14ac:dyDescent="0.25">
      <c r="A330" s="48">
        <f t="shared" si="226"/>
        <v>0.79999999999996518</v>
      </c>
      <c r="B330" s="47">
        <f t="shared" si="227"/>
        <v>16</v>
      </c>
      <c r="C330" s="49">
        <f t="shared" si="228"/>
        <v>14</v>
      </c>
      <c r="D330" s="49" t="str">
        <f t="shared" si="229"/>
        <v/>
      </c>
      <c r="E330" s="119" t="s">
        <v>112</v>
      </c>
      <c r="F330" s="119" t="s">
        <v>2</v>
      </c>
      <c r="G330" s="119" t="s">
        <v>3</v>
      </c>
      <c r="H330" s="119" t="s">
        <v>849</v>
      </c>
      <c r="I330" s="119" t="s">
        <v>134</v>
      </c>
      <c r="J330" s="119" t="s">
        <v>210</v>
      </c>
      <c r="K330" s="119" t="s">
        <v>850</v>
      </c>
      <c r="L330" s="119" t="s">
        <v>0</v>
      </c>
      <c r="M330" s="119" t="s">
        <v>29</v>
      </c>
      <c r="N330" s="119"/>
      <c r="O330" s="119"/>
      <c r="P330" s="119"/>
      <c r="Q330" s="119"/>
    </row>
    <row r="331" spans="1:17" x14ac:dyDescent="0.25">
      <c r="A331" s="48">
        <f t="shared" si="226"/>
        <v>1.6333333333333222</v>
      </c>
      <c r="B331" s="47">
        <f t="shared" si="227"/>
        <v>16</v>
      </c>
      <c r="C331" s="49">
        <f t="shared" si="228"/>
        <v>15</v>
      </c>
      <c r="D331" s="49" t="str">
        <f t="shared" si="229"/>
        <v/>
      </c>
      <c r="E331" s="119" t="s">
        <v>122</v>
      </c>
      <c r="F331" s="119" t="s">
        <v>2</v>
      </c>
      <c r="G331" s="119" t="s">
        <v>3</v>
      </c>
      <c r="H331" s="119" t="s">
        <v>851</v>
      </c>
      <c r="I331" s="119" t="s">
        <v>26</v>
      </c>
      <c r="J331" s="119" t="s">
        <v>210</v>
      </c>
      <c r="K331" s="119" t="s">
        <v>852</v>
      </c>
      <c r="L331" s="119" t="s">
        <v>0</v>
      </c>
      <c r="M331" s="119" t="s">
        <v>30</v>
      </c>
      <c r="N331" s="119"/>
      <c r="O331" s="119"/>
      <c r="P331" s="119"/>
      <c r="Q331" s="119"/>
    </row>
    <row r="332" spans="1:17" x14ac:dyDescent="0.25">
      <c r="A332" s="48">
        <f t="shared" si="226"/>
        <v>1.5833333333333144</v>
      </c>
      <c r="B332" s="47">
        <f t="shared" si="227"/>
        <v>16</v>
      </c>
      <c r="C332" s="49">
        <f t="shared" si="228"/>
        <v>16</v>
      </c>
      <c r="D332" s="49" t="str">
        <f t="shared" si="229"/>
        <v/>
      </c>
      <c r="E332" s="119" t="s">
        <v>123</v>
      </c>
      <c r="F332" s="119" t="s">
        <v>2</v>
      </c>
      <c r="G332" s="119" t="s">
        <v>3</v>
      </c>
      <c r="H332" s="119" t="s">
        <v>853</v>
      </c>
      <c r="I332" s="119" t="s">
        <v>124</v>
      </c>
      <c r="J332" s="119" t="s">
        <v>210</v>
      </c>
      <c r="K332" s="119" t="s">
        <v>854</v>
      </c>
      <c r="L332" s="119" t="s">
        <v>0</v>
      </c>
      <c r="M332" s="119" t="s">
        <v>31</v>
      </c>
      <c r="N332" s="119"/>
      <c r="O332" s="119"/>
      <c r="P332" s="119"/>
      <c r="Q332" s="119"/>
    </row>
    <row r="333" spans="1:17" x14ac:dyDescent="0.25">
      <c r="A333" s="48">
        <f t="shared" si="226"/>
        <v>2.0666666666667766</v>
      </c>
      <c r="B333" s="47">
        <f t="shared" si="227"/>
        <v>16</v>
      </c>
      <c r="C333" s="49">
        <f t="shared" si="228"/>
        <v>17</v>
      </c>
      <c r="D333" s="49" t="str">
        <f t="shared" si="229"/>
        <v/>
      </c>
      <c r="E333" s="119" t="s">
        <v>125</v>
      </c>
      <c r="F333" s="119" t="s">
        <v>2</v>
      </c>
      <c r="G333" s="119" t="s">
        <v>3</v>
      </c>
      <c r="H333" s="119" t="s">
        <v>855</v>
      </c>
      <c r="I333" s="119" t="s">
        <v>126</v>
      </c>
      <c r="J333" s="119" t="s">
        <v>210</v>
      </c>
      <c r="K333" s="119" t="s">
        <v>856</v>
      </c>
      <c r="L333" s="119" t="s">
        <v>0</v>
      </c>
      <c r="M333" s="119" t="s">
        <v>32</v>
      </c>
      <c r="N333" s="119"/>
      <c r="O333" s="119"/>
      <c r="P333" s="119"/>
      <c r="Q333" s="119"/>
    </row>
    <row r="334" spans="1:17" x14ac:dyDescent="0.25">
      <c r="A334" s="48">
        <f t="shared" si="226"/>
        <v>3.7166666666665549</v>
      </c>
      <c r="B334" s="47">
        <f t="shared" si="227"/>
        <v>16</v>
      </c>
      <c r="C334" s="49">
        <f t="shared" si="228"/>
        <v>18</v>
      </c>
      <c r="D334" s="49" t="str">
        <f t="shared" si="229"/>
        <v/>
      </c>
      <c r="E334" s="119" t="s">
        <v>127</v>
      </c>
      <c r="F334" s="119" t="s">
        <v>2</v>
      </c>
      <c r="G334" s="119" t="s">
        <v>3</v>
      </c>
      <c r="H334" s="119" t="s">
        <v>857</v>
      </c>
      <c r="I334" s="119" t="s">
        <v>28</v>
      </c>
      <c r="J334" s="119" t="s">
        <v>210</v>
      </c>
      <c r="K334" s="119" t="s">
        <v>858</v>
      </c>
      <c r="L334" s="119" t="s">
        <v>0</v>
      </c>
      <c r="M334" s="119" t="s">
        <v>128</v>
      </c>
      <c r="N334" s="119"/>
      <c r="O334" s="119"/>
      <c r="P334" s="119"/>
      <c r="Q334" s="119"/>
    </row>
    <row r="335" spans="1:17" x14ac:dyDescent="0.25">
      <c r="A335" s="48">
        <f t="shared" si="226"/>
        <v>0.94999999999998863</v>
      </c>
      <c r="B335" s="47">
        <f t="shared" si="227"/>
        <v>16</v>
      </c>
      <c r="C335" s="49">
        <f t="shared" si="228"/>
        <v>19</v>
      </c>
      <c r="D335" s="49" t="str">
        <f t="shared" si="229"/>
        <v/>
      </c>
      <c r="E335" s="119" t="s">
        <v>113</v>
      </c>
      <c r="F335" s="119" t="s">
        <v>2</v>
      </c>
      <c r="G335" s="119" t="s">
        <v>3</v>
      </c>
      <c r="H335" s="119" t="s">
        <v>859</v>
      </c>
      <c r="I335" s="119" t="s">
        <v>132</v>
      </c>
      <c r="J335" s="119" t="s">
        <v>210</v>
      </c>
      <c r="K335" s="119" t="s">
        <v>860</v>
      </c>
      <c r="L335" s="119" t="s">
        <v>0</v>
      </c>
      <c r="M335" s="119" t="s">
        <v>129</v>
      </c>
      <c r="N335" s="119"/>
      <c r="O335" s="119"/>
      <c r="P335" s="119"/>
      <c r="Q335" s="119"/>
    </row>
    <row r="336" spans="1:17" x14ac:dyDescent="0.25">
      <c r="A336" s="48">
        <f t="shared" si="226"/>
        <v>0.64999999999994174</v>
      </c>
      <c r="B336" s="47">
        <f t="shared" si="227"/>
        <v>16</v>
      </c>
      <c r="C336" s="49">
        <f t="shared" si="228"/>
        <v>20</v>
      </c>
      <c r="D336" s="49" t="str">
        <f t="shared" si="229"/>
        <v/>
      </c>
      <c r="E336" s="119" t="s">
        <v>136</v>
      </c>
      <c r="F336" s="119" t="s">
        <v>2</v>
      </c>
      <c r="G336" s="119" t="s">
        <v>3</v>
      </c>
      <c r="H336" s="119" t="s">
        <v>861</v>
      </c>
      <c r="I336" s="119" t="s">
        <v>137</v>
      </c>
      <c r="J336" s="119" t="s">
        <v>210</v>
      </c>
      <c r="K336" s="119" t="s">
        <v>862</v>
      </c>
      <c r="L336" s="119" t="s">
        <v>0</v>
      </c>
      <c r="M336" s="119" t="s">
        <v>130</v>
      </c>
      <c r="N336" s="119"/>
      <c r="O336" s="119"/>
      <c r="P336" s="119"/>
      <c r="Q336" s="119"/>
    </row>
    <row r="337" spans="1:17" x14ac:dyDescent="0.25">
      <c r="A337" s="48">
        <f t="shared" si="226"/>
        <v>1.4333333333334508</v>
      </c>
      <c r="B337" s="47">
        <f t="shared" si="227"/>
        <v>16</v>
      </c>
      <c r="C337" s="49">
        <f t="shared" si="228"/>
        <v>21</v>
      </c>
      <c r="D337" s="49" t="str">
        <f t="shared" si="229"/>
        <v/>
      </c>
      <c r="E337" s="119" t="s">
        <v>109</v>
      </c>
      <c r="F337" s="119" t="s">
        <v>2</v>
      </c>
      <c r="G337" s="119" t="s">
        <v>3</v>
      </c>
      <c r="H337" s="119" t="s">
        <v>863</v>
      </c>
      <c r="I337" s="119" t="s">
        <v>105</v>
      </c>
      <c r="J337" s="119" t="s">
        <v>210</v>
      </c>
      <c r="K337" s="119" t="s">
        <v>864</v>
      </c>
      <c r="L337" s="119" t="s">
        <v>0</v>
      </c>
      <c r="M337" s="119" t="s">
        <v>131</v>
      </c>
      <c r="N337" s="119"/>
      <c r="O337" s="119"/>
      <c r="P337" s="119"/>
      <c r="Q337" s="119"/>
    </row>
    <row r="338" spans="1:17" x14ac:dyDescent="0.25">
      <c r="A338" s="48">
        <f t="shared" si="226"/>
        <v>22.716666666666647</v>
      </c>
      <c r="B338" s="47">
        <f t="shared" si="227"/>
        <v>0</v>
      </c>
      <c r="C338" s="49">
        <f t="shared" si="228"/>
        <v>1</v>
      </c>
      <c r="D338" s="49" t="str">
        <f t="shared" si="229"/>
        <v/>
      </c>
      <c r="E338" s="119" t="s">
        <v>1</v>
      </c>
      <c r="F338" s="119" t="s">
        <v>2</v>
      </c>
      <c r="G338" s="119" t="s">
        <v>3</v>
      </c>
      <c r="H338" s="119" t="s">
        <v>865</v>
      </c>
      <c r="I338" s="119" t="s">
        <v>133</v>
      </c>
      <c r="J338" s="119" t="s">
        <v>210</v>
      </c>
      <c r="K338" s="119" t="s">
        <v>866</v>
      </c>
      <c r="L338" s="119" t="s">
        <v>0</v>
      </c>
      <c r="M338" s="119" t="s">
        <v>4</v>
      </c>
      <c r="N338" s="119"/>
      <c r="O338" s="119"/>
      <c r="P338" s="119"/>
      <c r="Q338" s="119"/>
    </row>
    <row r="339" spans="1:17" x14ac:dyDescent="0.25">
      <c r="A339" s="48">
        <f t="shared" si="226"/>
        <v>0.66666666666671759</v>
      </c>
      <c r="B339" s="47">
        <f t="shared" si="227"/>
        <v>17</v>
      </c>
      <c r="C339" s="49">
        <f t="shared" si="228"/>
        <v>2</v>
      </c>
      <c r="D339" s="49" t="str">
        <f t="shared" si="229"/>
        <v/>
      </c>
      <c r="E339" s="119" t="s">
        <v>5</v>
      </c>
      <c r="F339" s="119" t="s">
        <v>2</v>
      </c>
      <c r="G339" s="119" t="s">
        <v>3</v>
      </c>
      <c r="H339" s="119" t="s">
        <v>867</v>
      </c>
      <c r="I339" s="119" t="s">
        <v>115</v>
      </c>
      <c r="J339" s="119" t="s">
        <v>210</v>
      </c>
      <c r="K339" s="119" t="s">
        <v>868</v>
      </c>
      <c r="L339" s="119" t="s">
        <v>0</v>
      </c>
      <c r="M339" s="119" t="s">
        <v>6</v>
      </c>
      <c r="N339" s="119"/>
      <c r="O339" s="119"/>
      <c r="P339" s="119"/>
      <c r="Q339" s="119"/>
    </row>
    <row r="340" spans="1:17" x14ac:dyDescent="0.25">
      <c r="A340" s="48">
        <f t="shared" ref="A340:A345" si="230">IF((K340-K339)*60*24&lt;0,0,(K340-K339)*60*24)</f>
        <v>0.66666666666655772</v>
      </c>
      <c r="B340" s="47">
        <f t="shared" ref="B340:B345" si="231">IF(E340="Gate 1",0, IF(B339=0,(B338 +1),B339))</f>
        <v>17</v>
      </c>
      <c r="C340" s="49">
        <f t="shared" ref="C340:C345" si="232">ABS(RIGHT(M340,2))</f>
        <v>3</v>
      </c>
      <c r="D340" s="49" t="str">
        <f t="shared" ref="D340:D345" si="233">IF(OR(C341-C340=1,C341-C340=-20,C341=""),"","MISTAKE")</f>
        <v/>
      </c>
      <c r="E340" s="119" t="s">
        <v>7</v>
      </c>
      <c r="F340" s="119" t="s">
        <v>2</v>
      </c>
      <c r="G340" s="119" t="s">
        <v>3</v>
      </c>
      <c r="H340" s="119" t="s">
        <v>869</v>
      </c>
      <c r="I340" s="119" t="s">
        <v>8</v>
      </c>
      <c r="J340" s="119" t="s">
        <v>210</v>
      </c>
      <c r="K340" s="119" t="s">
        <v>870</v>
      </c>
      <c r="L340" s="119" t="s">
        <v>0</v>
      </c>
      <c r="M340" s="119" t="s">
        <v>9</v>
      </c>
      <c r="N340" s="119"/>
      <c r="O340" s="119"/>
      <c r="P340" s="119"/>
      <c r="Q340" s="119"/>
    </row>
    <row r="341" spans="1:17" x14ac:dyDescent="0.25">
      <c r="A341" s="48">
        <f t="shared" si="230"/>
        <v>1.3166666666668192</v>
      </c>
      <c r="B341" s="47">
        <f t="shared" si="231"/>
        <v>17</v>
      </c>
      <c r="C341" s="49">
        <f t="shared" si="232"/>
        <v>4</v>
      </c>
      <c r="D341" s="49" t="str">
        <f t="shared" si="233"/>
        <v/>
      </c>
      <c r="E341" s="119" t="s">
        <v>116</v>
      </c>
      <c r="F341" s="119" t="s">
        <v>2</v>
      </c>
      <c r="G341" s="119" t="s">
        <v>3</v>
      </c>
      <c r="H341" s="119" t="s">
        <v>871</v>
      </c>
      <c r="I341" s="119" t="s">
        <v>117</v>
      </c>
      <c r="J341" s="119" t="s">
        <v>210</v>
      </c>
      <c r="K341" s="119" t="s">
        <v>872</v>
      </c>
      <c r="L341" s="119" t="s">
        <v>0</v>
      </c>
      <c r="M341" s="119" t="s">
        <v>11</v>
      </c>
      <c r="N341" s="119"/>
      <c r="O341" s="119"/>
      <c r="P341" s="119"/>
      <c r="Q341" s="119"/>
    </row>
    <row r="342" spans="1:17" x14ac:dyDescent="0.25">
      <c r="A342" s="48">
        <f t="shared" si="230"/>
        <v>1.133333333333244</v>
      </c>
      <c r="B342" s="47">
        <f t="shared" si="231"/>
        <v>17</v>
      </c>
      <c r="C342" s="49">
        <f t="shared" si="232"/>
        <v>5</v>
      </c>
      <c r="D342" s="49" t="str">
        <f t="shared" si="233"/>
        <v/>
      </c>
      <c r="E342" s="119" t="s">
        <v>106</v>
      </c>
      <c r="F342" s="119" t="s">
        <v>2</v>
      </c>
      <c r="G342" s="119" t="s">
        <v>3</v>
      </c>
      <c r="H342" s="119" t="s">
        <v>873</v>
      </c>
      <c r="I342" s="119" t="s">
        <v>10</v>
      </c>
      <c r="J342" s="119" t="s">
        <v>210</v>
      </c>
      <c r="K342" s="119" t="s">
        <v>874</v>
      </c>
      <c r="L342" s="119" t="s">
        <v>0</v>
      </c>
      <c r="M342" s="119" t="s">
        <v>12</v>
      </c>
      <c r="N342" s="119"/>
      <c r="O342" s="119"/>
      <c r="P342" s="119"/>
      <c r="Q342" s="119"/>
    </row>
    <row r="343" spans="1:17" x14ac:dyDescent="0.25">
      <c r="A343" s="48">
        <f t="shared" si="230"/>
        <v>1.0333333333332284</v>
      </c>
      <c r="B343" s="47">
        <f t="shared" si="231"/>
        <v>17</v>
      </c>
      <c r="C343" s="49">
        <f t="shared" si="232"/>
        <v>6</v>
      </c>
      <c r="D343" s="49" t="str">
        <f t="shared" si="233"/>
        <v/>
      </c>
      <c r="E343" s="119" t="s">
        <v>107</v>
      </c>
      <c r="F343" s="119" t="s">
        <v>2</v>
      </c>
      <c r="G343" s="119" t="s">
        <v>3</v>
      </c>
      <c r="H343" s="119" t="s">
        <v>875</v>
      </c>
      <c r="I343" s="119" t="s">
        <v>90</v>
      </c>
      <c r="J343" s="119" t="s">
        <v>210</v>
      </c>
      <c r="K343" s="119" t="s">
        <v>876</v>
      </c>
      <c r="L343" s="119" t="s">
        <v>0</v>
      </c>
      <c r="M343" s="119" t="s">
        <v>15</v>
      </c>
      <c r="N343" s="119"/>
      <c r="O343" s="119"/>
      <c r="P343" s="119"/>
      <c r="Q343" s="119"/>
    </row>
    <row r="344" spans="1:17" x14ac:dyDescent="0.25">
      <c r="A344" s="48">
        <f t="shared" si="230"/>
        <v>1.3166666666668192</v>
      </c>
      <c r="B344" s="47">
        <f t="shared" si="231"/>
        <v>17</v>
      </c>
      <c r="C344" s="49">
        <f t="shared" si="232"/>
        <v>7</v>
      </c>
      <c r="D344" s="49" t="str">
        <f t="shared" si="233"/>
        <v/>
      </c>
      <c r="E344" s="119" t="s">
        <v>13</v>
      </c>
      <c r="F344" s="119" t="s">
        <v>2</v>
      </c>
      <c r="G344" s="119" t="s">
        <v>3</v>
      </c>
      <c r="H344" s="119" t="s">
        <v>877</v>
      </c>
      <c r="I344" s="119" t="s">
        <v>14</v>
      </c>
      <c r="J344" s="119" t="s">
        <v>210</v>
      </c>
      <c r="K344" s="119" t="s">
        <v>878</v>
      </c>
      <c r="L344" s="119" t="s">
        <v>0</v>
      </c>
      <c r="M344" s="119" t="s">
        <v>18</v>
      </c>
      <c r="N344" s="119"/>
      <c r="O344" s="119"/>
      <c r="P344" s="119"/>
      <c r="Q344" s="119"/>
    </row>
    <row r="345" spans="1:17" x14ac:dyDescent="0.25">
      <c r="A345" s="48">
        <f t="shared" si="230"/>
        <v>0.73333333333318151</v>
      </c>
      <c r="B345" s="47">
        <f t="shared" si="231"/>
        <v>17</v>
      </c>
      <c r="C345" s="49">
        <f t="shared" si="232"/>
        <v>8</v>
      </c>
      <c r="D345" s="49" t="str">
        <f t="shared" si="233"/>
        <v/>
      </c>
      <c r="E345" s="119" t="s">
        <v>16</v>
      </c>
      <c r="F345" s="119" t="s">
        <v>2</v>
      </c>
      <c r="G345" s="119" t="s">
        <v>3</v>
      </c>
      <c r="H345" s="119" t="s">
        <v>879</v>
      </c>
      <c r="I345" s="119" t="s">
        <v>118</v>
      </c>
      <c r="J345" s="119" t="s">
        <v>210</v>
      </c>
      <c r="K345" s="119" t="s">
        <v>880</v>
      </c>
      <c r="L345" s="119" t="s">
        <v>0</v>
      </c>
      <c r="M345" s="119" t="s">
        <v>19</v>
      </c>
      <c r="N345" s="119"/>
      <c r="O345" s="119"/>
      <c r="P345" s="119"/>
      <c r="Q345" s="119"/>
    </row>
    <row r="346" spans="1:17" x14ac:dyDescent="0.25">
      <c r="A346" s="48">
        <f t="shared" ref="A346:A357" si="234">IF((K346-K345)*60*24&lt;0,0,(K346-K345)*60*24)</f>
        <v>1.0333333333333883</v>
      </c>
      <c r="B346" s="47">
        <f t="shared" ref="B346:B357" si="235">IF(E346="Gate 1",0, IF(B345=0,(B344 +1),B345))</f>
        <v>17</v>
      </c>
      <c r="C346" s="49">
        <f t="shared" ref="C346:C357" si="236">ABS(RIGHT(M346,2))</f>
        <v>9</v>
      </c>
      <c r="D346" s="49" t="str">
        <f t="shared" ref="D346:D357" si="237">IF(OR(C347-C346=1,C347-C346=-20,C347=""),"","MISTAKE")</f>
        <v/>
      </c>
      <c r="E346" s="119" t="s">
        <v>16</v>
      </c>
      <c r="F346" s="119" t="s">
        <v>2</v>
      </c>
      <c r="G346" s="119" t="s">
        <v>3</v>
      </c>
      <c r="H346" s="119" t="s">
        <v>881</v>
      </c>
      <c r="I346" s="119" t="s">
        <v>17</v>
      </c>
      <c r="J346" s="119" t="s">
        <v>210</v>
      </c>
      <c r="K346" s="119" t="s">
        <v>882</v>
      </c>
      <c r="L346" s="119" t="s">
        <v>0</v>
      </c>
      <c r="M346" s="119" t="s">
        <v>21</v>
      </c>
      <c r="N346" s="119"/>
      <c r="O346" s="119"/>
      <c r="P346" s="119"/>
      <c r="Q346" s="119"/>
    </row>
    <row r="347" spans="1:17" x14ac:dyDescent="0.25">
      <c r="A347" s="48">
        <f t="shared" si="234"/>
        <v>0.98333333333322059</v>
      </c>
      <c r="B347" s="47">
        <f t="shared" si="235"/>
        <v>17</v>
      </c>
      <c r="C347" s="49">
        <f t="shared" si="236"/>
        <v>10</v>
      </c>
      <c r="D347" s="49" t="str">
        <f t="shared" si="237"/>
        <v/>
      </c>
      <c r="E347" s="119" t="s">
        <v>108</v>
      </c>
      <c r="F347" s="119" t="s">
        <v>2</v>
      </c>
      <c r="G347" s="119" t="s">
        <v>3</v>
      </c>
      <c r="H347" s="119" t="s">
        <v>883</v>
      </c>
      <c r="I347" s="119" t="s">
        <v>119</v>
      </c>
      <c r="J347" s="119" t="s">
        <v>210</v>
      </c>
      <c r="K347" s="119" t="s">
        <v>884</v>
      </c>
      <c r="L347" s="119" t="s">
        <v>0</v>
      </c>
      <c r="M347" s="119" t="s">
        <v>23</v>
      </c>
      <c r="N347" s="119"/>
      <c r="O347" s="119"/>
      <c r="P347" s="119"/>
      <c r="Q347" s="119"/>
    </row>
    <row r="348" spans="1:17" x14ac:dyDescent="0.25">
      <c r="A348" s="48">
        <f t="shared" si="234"/>
        <v>2.0000000000001528</v>
      </c>
      <c r="B348" s="47">
        <f t="shared" si="235"/>
        <v>17</v>
      </c>
      <c r="C348" s="49">
        <f t="shared" si="236"/>
        <v>11</v>
      </c>
      <c r="D348" s="49" t="str">
        <f t="shared" si="237"/>
        <v/>
      </c>
      <c r="E348" s="119" t="s">
        <v>110</v>
      </c>
      <c r="F348" s="119" t="s">
        <v>2</v>
      </c>
      <c r="G348" s="119" t="s">
        <v>3</v>
      </c>
      <c r="H348" s="119" t="s">
        <v>885</v>
      </c>
      <c r="I348" s="119" t="s">
        <v>20</v>
      </c>
      <c r="J348" s="119" t="s">
        <v>210</v>
      </c>
      <c r="K348" s="119" t="s">
        <v>886</v>
      </c>
      <c r="L348" s="119" t="s">
        <v>0</v>
      </c>
      <c r="M348" s="119" t="s">
        <v>24</v>
      </c>
      <c r="N348" s="119"/>
      <c r="O348" s="119"/>
      <c r="P348" s="119"/>
      <c r="Q348" s="119"/>
    </row>
    <row r="349" spans="1:17" x14ac:dyDescent="0.25">
      <c r="A349" s="48">
        <f t="shared" si="234"/>
        <v>3.1333333333333968</v>
      </c>
      <c r="B349" s="47">
        <f t="shared" si="235"/>
        <v>17</v>
      </c>
      <c r="C349" s="49">
        <f t="shared" si="236"/>
        <v>12</v>
      </c>
      <c r="D349" s="49" t="str">
        <f t="shared" si="237"/>
        <v/>
      </c>
      <c r="E349" s="119" t="s">
        <v>120</v>
      </c>
      <c r="F349" s="119" t="s">
        <v>2</v>
      </c>
      <c r="G349" s="119" t="s">
        <v>3</v>
      </c>
      <c r="H349" s="119" t="s">
        <v>887</v>
      </c>
      <c r="I349" s="119" t="s">
        <v>22</v>
      </c>
      <c r="J349" s="119" t="s">
        <v>210</v>
      </c>
      <c r="K349" s="119" t="s">
        <v>888</v>
      </c>
      <c r="L349" s="119" t="s">
        <v>0</v>
      </c>
      <c r="M349" s="119" t="s">
        <v>25</v>
      </c>
      <c r="N349" s="119"/>
      <c r="O349" s="119"/>
      <c r="P349" s="119"/>
      <c r="Q349" s="119"/>
    </row>
    <row r="350" spans="1:17" x14ac:dyDescent="0.25">
      <c r="A350" s="48">
        <f t="shared" si="234"/>
        <v>0.41666666666651864</v>
      </c>
      <c r="B350" s="47">
        <f t="shared" si="235"/>
        <v>17</v>
      </c>
      <c r="C350" s="49">
        <f t="shared" si="236"/>
        <v>13</v>
      </c>
      <c r="D350" s="49" t="str">
        <f t="shared" si="237"/>
        <v/>
      </c>
      <c r="E350" s="119" t="s">
        <v>111</v>
      </c>
      <c r="F350" s="119" t="s">
        <v>2</v>
      </c>
      <c r="G350" s="119" t="s">
        <v>3</v>
      </c>
      <c r="H350" s="119" t="s">
        <v>889</v>
      </c>
      <c r="I350" s="119" t="s">
        <v>121</v>
      </c>
      <c r="J350" s="119" t="s">
        <v>210</v>
      </c>
      <c r="K350" s="119" t="s">
        <v>890</v>
      </c>
      <c r="L350" s="119" t="s">
        <v>0</v>
      </c>
      <c r="M350" s="119" t="s">
        <v>27</v>
      </c>
      <c r="N350" s="119"/>
      <c r="O350" s="119"/>
      <c r="P350" s="119"/>
      <c r="Q350" s="119"/>
    </row>
    <row r="351" spans="1:17" x14ac:dyDescent="0.25">
      <c r="A351" s="48">
        <f t="shared" si="234"/>
        <v>5.0166666666667581</v>
      </c>
      <c r="B351" s="47">
        <f t="shared" si="235"/>
        <v>17</v>
      </c>
      <c r="C351" s="49">
        <f t="shared" si="236"/>
        <v>14</v>
      </c>
      <c r="D351" s="49" t="str">
        <f t="shared" si="237"/>
        <v/>
      </c>
      <c r="E351" s="119" t="s">
        <v>112</v>
      </c>
      <c r="F351" s="119" t="s">
        <v>2</v>
      </c>
      <c r="G351" s="119" t="s">
        <v>3</v>
      </c>
      <c r="H351" s="119" t="s">
        <v>891</v>
      </c>
      <c r="I351" s="119" t="s">
        <v>134</v>
      </c>
      <c r="J351" s="119" t="s">
        <v>210</v>
      </c>
      <c r="K351" s="119" t="s">
        <v>892</v>
      </c>
      <c r="L351" s="119" t="s">
        <v>0</v>
      </c>
      <c r="M351" s="119" t="s">
        <v>29</v>
      </c>
      <c r="N351" s="119"/>
      <c r="O351" s="119"/>
      <c r="P351" s="119"/>
      <c r="Q351" s="119"/>
    </row>
    <row r="352" spans="1:17" x14ac:dyDescent="0.25">
      <c r="A352" s="48">
        <f t="shared" si="234"/>
        <v>1.5999999999999304</v>
      </c>
      <c r="B352" s="47">
        <f t="shared" si="235"/>
        <v>17</v>
      </c>
      <c r="C352" s="49">
        <f t="shared" si="236"/>
        <v>15</v>
      </c>
      <c r="D352" s="49" t="str">
        <f t="shared" si="237"/>
        <v/>
      </c>
      <c r="E352" s="119" t="s">
        <v>122</v>
      </c>
      <c r="F352" s="119" t="s">
        <v>2</v>
      </c>
      <c r="G352" s="119" t="s">
        <v>3</v>
      </c>
      <c r="H352" s="119" t="s">
        <v>893</v>
      </c>
      <c r="I352" s="119" t="s">
        <v>26</v>
      </c>
      <c r="J352" s="119" t="s">
        <v>210</v>
      </c>
      <c r="K352" s="119" t="s">
        <v>894</v>
      </c>
      <c r="L352" s="119" t="s">
        <v>0</v>
      </c>
      <c r="M352" s="119" t="s">
        <v>30</v>
      </c>
      <c r="N352" s="119"/>
      <c r="O352" s="119"/>
      <c r="P352" s="119"/>
      <c r="Q352" s="119"/>
    </row>
    <row r="353" spans="1:17" x14ac:dyDescent="0.25">
      <c r="A353" s="48">
        <f t="shared" si="234"/>
        <v>1.3500000000000512</v>
      </c>
      <c r="B353" s="47">
        <f t="shared" si="235"/>
        <v>17</v>
      </c>
      <c r="C353" s="49">
        <f t="shared" si="236"/>
        <v>16</v>
      </c>
      <c r="D353" s="49" t="str">
        <f t="shared" si="237"/>
        <v/>
      </c>
      <c r="E353" s="119" t="s">
        <v>123</v>
      </c>
      <c r="F353" s="119" t="s">
        <v>2</v>
      </c>
      <c r="G353" s="119" t="s">
        <v>3</v>
      </c>
      <c r="H353" s="119" t="s">
        <v>895</v>
      </c>
      <c r="I353" s="119" t="s">
        <v>124</v>
      </c>
      <c r="J353" s="119" t="s">
        <v>210</v>
      </c>
      <c r="K353" s="119" t="s">
        <v>896</v>
      </c>
      <c r="L353" s="119" t="s">
        <v>0</v>
      </c>
      <c r="M353" s="119" t="s">
        <v>31</v>
      </c>
      <c r="N353" s="119"/>
      <c r="O353" s="119"/>
      <c r="P353" s="119"/>
      <c r="Q353" s="119"/>
    </row>
    <row r="354" spans="1:17" x14ac:dyDescent="0.25">
      <c r="A354" s="48">
        <f t="shared" si="234"/>
        <v>3.4166666666666679</v>
      </c>
      <c r="B354" s="47">
        <f t="shared" si="235"/>
        <v>17</v>
      </c>
      <c r="C354" s="49">
        <f t="shared" si="236"/>
        <v>17</v>
      </c>
      <c r="D354" s="49" t="str">
        <f t="shared" si="237"/>
        <v/>
      </c>
      <c r="E354" s="119" t="s">
        <v>125</v>
      </c>
      <c r="F354" s="119" t="s">
        <v>2</v>
      </c>
      <c r="G354" s="119" t="s">
        <v>3</v>
      </c>
      <c r="H354" s="119" t="s">
        <v>897</v>
      </c>
      <c r="I354" s="119" t="s">
        <v>126</v>
      </c>
      <c r="J354" s="119" t="s">
        <v>210</v>
      </c>
      <c r="K354" s="119" t="s">
        <v>898</v>
      </c>
      <c r="L354" s="119" t="s">
        <v>0</v>
      </c>
      <c r="M354" s="119" t="s">
        <v>32</v>
      </c>
      <c r="N354" s="119"/>
      <c r="O354" s="119"/>
      <c r="P354" s="119"/>
      <c r="Q354" s="119"/>
    </row>
    <row r="355" spans="1:17" x14ac:dyDescent="0.25">
      <c r="A355" s="48">
        <f t="shared" si="234"/>
        <v>2.266666666666648</v>
      </c>
      <c r="B355" s="47">
        <f t="shared" si="235"/>
        <v>17</v>
      </c>
      <c r="C355" s="49">
        <f t="shared" si="236"/>
        <v>18</v>
      </c>
      <c r="D355" s="49" t="str">
        <f t="shared" si="237"/>
        <v/>
      </c>
      <c r="E355" s="119" t="s">
        <v>127</v>
      </c>
      <c r="F355" s="119" t="s">
        <v>2</v>
      </c>
      <c r="G355" s="119" t="s">
        <v>3</v>
      </c>
      <c r="H355" s="119" t="s">
        <v>899</v>
      </c>
      <c r="I355" s="119" t="s">
        <v>28</v>
      </c>
      <c r="J355" s="119" t="s">
        <v>210</v>
      </c>
      <c r="K355" s="119" t="s">
        <v>900</v>
      </c>
      <c r="L355" s="119" t="s">
        <v>0</v>
      </c>
      <c r="M355" s="119" t="s">
        <v>128</v>
      </c>
      <c r="N355" s="119"/>
      <c r="O355" s="119"/>
      <c r="P355" s="119"/>
      <c r="Q355" s="119"/>
    </row>
    <row r="356" spans="1:17" x14ac:dyDescent="0.25">
      <c r="A356" s="48">
        <f t="shared" si="234"/>
        <v>4.0333333333333776</v>
      </c>
      <c r="B356" s="47">
        <f t="shared" si="235"/>
        <v>17</v>
      </c>
      <c r="C356" s="49">
        <f t="shared" si="236"/>
        <v>19</v>
      </c>
      <c r="D356" s="49" t="str">
        <f t="shared" si="237"/>
        <v/>
      </c>
      <c r="E356" s="119" t="s">
        <v>113</v>
      </c>
      <c r="F356" s="119" t="s">
        <v>2</v>
      </c>
      <c r="G356" s="119" t="s">
        <v>3</v>
      </c>
      <c r="H356" s="119" t="s">
        <v>901</v>
      </c>
      <c r="I356" s="119" t="s">
        <v>132</v>
      </c>
      <c r="J356" s="119" t="s">
        <v>210</v>
      </c>
      <c r="K356" s="119" t="s">
        <v>902</v>
      </c>
      <c r="L356" s="119" t="s">
        <v>0</v>
      </c>
      <c r="M356" s="119" t="s">
        <v>129</v>
      </c>
      <c r="N356" s="119"/>
      <c r="O356" s="119"/>
      <c r="P356" s="119"/>
      <c r="Q356" s="119"/>
    </row>
    <row r="357" spans="1:17" x14ac:dyDescent="0.25">
      <c r="A357" s="48">
        <f t="shared" si="234"/>
        <v>2.6166666666667027</v>
      </c>
      <c r="B357" s="47">
        <f t="shared" si="235"/>
        <v>17</v>
      </c>
      <c r="C357" s="49">
        <f t="shared" si="236"/>
        <v>20</v>
      </c>
      <c r="D357" s="49" t="str">
        <f t="shared" si="237"/>
        <v/>
      </c>
      <c r="E357" s="119" t="s">
        <v>136</v>
      </c>
      <c r="F357" s="119" t="s">
        <v>2</v>
      </c>
      <c r="G357" s="119" t="s">
        <v>3</v>
      </c>
      <c r="H357" s="119" t="s">
        <v>903</v>
      </c>
      <c r="I357" s="119" t="s">
        <v>137</v>
      </c>
      <c r="J357" s="119" t="s">
        <v>210</v>
      </c>
      <c r="K357" s="119" t="s">
        <v>904</v>
      </c>
      <c r="L357" s="119" t="s">
        <v>0</v>
      </c>
      <c r="M357" s="119" t="s">
        <v>130</v>
      </c>
      <c r="N357" s="119"/>
      <c r="O357" s="119"/>
      <c r="P357" s="119"/>
      <c r="Q357" s="119"/>
    </row>
    <row r="358" spans="1:17" x14ac:dyDescent="0.25">
      <c r="A358" s="48">
        <f t="shared" ref="A358:A366" si="238">IF((K358-K357)*60*24&lt;0,0,(K358-K357)*60*24)</f>
        <v>4.0833333333333854</v>
      </c>
      <c r="B358" s="47">
        <f t="shared" ref="B358:B366" si="239">IF(E358="Gate 1",0, IF(B357=0,(B356 +1),B357))</f>
        <v>17</v>
      </c>
      <c r="C358" s="49">
        <f t="shared" ref="C358:C366" si="240">ABS(RIGHT(M358,2))</f>
        <v>21</v>
      </c>
      <c r="D358" s="49" t="str">
        <f t="shared" ref="D358:D366" si="241">IF(OR(C359-C358=1,C359-C358=-20,C359=""),"","MISTAKE")</f>
        <v/>
      </c>
      <c r="E358" s="119" t="s">
        <v>109</v>
      </c>
      <c r="F358" s="119" t="s">
        <v>2</v>
      </c>
      <c r="G358" s="119" t="s">
        <v>3</v>
      </c>
      <c r="H358" s="119" t="s">
        <v>905</v>
      </c>
      <c r="I358" s="119" t="s">
        <v>105</v>
      </c>
      <c r="J358" s="119" t="s">
        <v>210</v>
      </c>
      <c r="K358" s="119" t="s">
        <v>906</v>
      </c>
      <c r="L358" s="119" t="s">
        <v>0</v>
      </c>
      <c r="M358" s="119" t="s">
        <v>131</v>
      </c>
      <c r="N358" s="119"/>
      <c r="O358" s="119"/>
      <c r="P358" s="119"/>
      <c r="Q358" s="119"/>
    </row>
    <row r="359" spans="1:17" x14ac:dyDescent="0.25">
      <c r="A359" s="48">
        <f t="shared" si="238"/>
        <v>18.249999999999815</v>
      </c>
      <c r="B359" s="47">
        <f t="shared" si="239"/>
        <v>0</v>
      </c>
      <c r="C359" s="49">
        <f t="shared" si="240"/>
        <v>1</v>
      </c>
      <c r="D359" s="49" t="str">
        <f t="shared" si="241"/>
        <v/>
      </c>
      <c r="E359" s="119" t="s">
        <v>1</v>
      </c>
      <c r="F359" s="119" t="s">
        <v>2</v>
      </c>
      <c r="G359" s="119" t="s">
        <v>3</v>
      </c>
      <c r="H359" s="119" t="s">
        <v>907</v>
      </c>
      <c r="I359" s="119" t="s">
        <v>133</v>
      </c>
      <c r="J359" s="119" t="s">
        <v>210</v>
      </c>
      <c r="K359" s="119" t="s">
        <v>908</v>
      </c>
      <c r="L359" s="119" t="s">
        <v>0</v>
      </c>
      <c r="M359" s="119" t="s">
        <v>4</v>
      </c>
      <c r="N359" s="119"/>
      <c r="O359" s="119"/>
      <c r="P359" s="119"/>
      <c r="Q359" s="119"/>
    </row>
    <row r="360" spans="1:17" x14ac:dyDescent="0.25">
      <c r="A360" s="48">
        <f t="shared" si="238"/>
        <v>0.76666666666673322</v>
      </c>
      <c r="B360" s="47">
        <f t="shared" si="239"/>
        <v>18</v>
      </c>
      <c r="C360" s="49">
        <f t="shared" si="240"/>
        <v>2</v>
      </c>
      <c r="D360" s="49" t="str">
        <f t="shared" si="241"/>
        <v/>
      </c>
      <c r="E360" s="119" t="s">
        <v>5</v>
      </c>
      <c r="F360" s="119" t="s">
        <v>2</v>
      </c>
      <c r="G360" s="119" t="s">
        <v>3</v>
      </c>
      <c r="H360" s="119" t="s">
        <v>909</v>
      </c>
      <c r="I360" s="119" t="s">
        <v>115</v>
      </c>
      <c r="J360" s="119" t="s">
        <v>210</v>
      </c>
      <c r="K360" s="119" t="s">
        <v>910</v>
      </c>
      <c r="L360" s="119" t="s">
        <v>0</v>
      </c>
      <c r="M360" s="119" t="s">
        <v>6</v>
      </c>
      <c r="N360" s="119"/>
      <c r="O360" s="119"/>
      <c r="P360" s="119"/>
      <c r="Q360" s="119"/>
    </row>
    <row r="361" spans="1:17" x14ac:dyDescent="0.25">
      <c r="A361" s="48">
        <f t="shared" si="238"/>
        <v>0.96666666666660461</v>
      </c>
      <c r="B361" s="47">
        <f t="shared" si="239"/>
        <v>18</v>
      </c>
      <c r="C361" s="49">
        <f t="shared" si="240"/>
        <v>3</v>
      </c>
      <c r="D361" s="49" t="str">
        <f t="shared" si="241"/>
        <v/>
      </c>
      <c r="E361" s="119" t="s">
        <v>7</v>
      </c>
      <c r="F361" s="119" t="s">
        <v>2</v>
      </c>
      <c r="G361" s="119" t="s">
        <v>3</v>
      </c>
      <c r="H361" s="119" t="s">
        <v>911</v>
      </c>
      <c r="I361" s="119" t="s">
        <v>8</v>
      </c>
      <c r="J361" s="119" t="s">
        <v>210</v>
      </c>
      <c r="K361" s="119" t="s">
        <v>912</v>
      </c>
      <c r="L361" s="119" t="s">
        <v>0</v>
      </c>
      <c r="M361" s="119" t="s">
        <v>9</v>
      </c>
      <c r="N361" s="119"/>
      <c r="O361" s="119"/>
      <c r="P361" s="119"/>
      <c r="Q361" s="119"/>
    </row>
    <row r="362" spans="1:17" x14ac:dyDescent="0.25">
      <c r="A362" s="48">
        <f t="shared" si="238"/>
        <v>5.1333333333333897</v>
      </c>
      <c r="B362" s="47">
        <f t="shared" si="239"/>
        <v>18</v>
      </c>
      <c r="C362" s="49">
        <f t="shared" si="240"/>
        <v>4</v>
      </c>
      <c r="D362" s="49" t="str">
        <f t="shared" si="241"/>
        <v/>
      </c>
      <c r="E362" s="119" t="s">
        <v>116</v>
      </c>
      <c r="F362" s="119" t="s">
        <v>2</v>
      </c>
      <c r="G362" s="119" t="s">
        <v>3</v>
      </c>
      <c r="H362" s="119" t="s">
        <v>913</v>
      </c>
      <c r="I362" s="119" t="s">
        <v>117</v>
      </c>
      <c r="J362" s="119" t="s">
        <v>210</v>
      </c>
      <c r="K362" s="119" t="s">
        <v>914</v>
      </c>
      <c r="L362" s="119" t="s">
        <v>0</v>
      </c>
      <c r="M362" s="119" t="s">
        <v>11</v>
      </c>
      <c r="N362" s="119"/>
      <c r="O362" s="119"/>
      <c r="P362" s="119"/>
      <c r="Q362" s="119"/>
    </row>
    <row r="363" spans="1:17" x14ac:dyDescent="0.25">
      <c r="A363" s="48">
        <f t="shared" si="238"/>
        <v>2.2166666666666401</v>
      </c>
      <c r="B363" s="47">
        <f t="shared" si="239"/>
        <v>18</v>
      </c>
      <c r="C363" s="49">
        <f t="shared" si="240"/>
        <v>5</v>
      </c>
      <c r="D363" s="49" t="str">
        <f t="shared" si="241"/>
        <v/>
      </c>
      <c r="E363" s="119" t="s">
        <v>106</v>
      </c>
      <c r="F363" s="119" t="s">
        <v>2</v>
      </c>
      <c r="G363" s="119" t="s">
        <v>3</v>
      </c>
      <c r="H363" s="119" t="s">
        <v>915</v>
      </c>
      <c r="I363" s="119" t="s">
        <v>10</v>
      </c>
      <c r="J363" s="119" t="s">
        <v>210</v>
      </c>
      <c r="K363" s="119" t="s">
        <v>916</v>
      </c>
      <c r="L363" s="119" t="s">
        <v>0</v>
      </c>
      <c r="M363" s="119" t="s">
        <v>12</v>
      </c>
      <c r="N363" s="119"/>
      <c r="O363" s="119"/>
      <c r="P363" s="119"/>
      <c r="Q363" s="119"/>
    </row>
    <row r="364" spans="1:17" x14ac:dyDescent="0.25">
      <c r="A364" s="48">
        <f t="shared" si="238"/>
        <v>1.2000000000001876</v>
      </c>
      <c r="B364" s="47">
        <f t="shared" si="239"/>
        <v>18</v>
      </c>
      <c r="C364" s="49">
        <f t="shared" si="240"/>
        <v>6</v>
      </c>
      <c r="D364" s="49" t="str">
        <f t="shared" si="241"/>
        <v/>
      </c>
      <c r="E364" s="119" t="s">
        <v>107</v>
      </c>
      <c r="F364" s="119" t="s">
        <v>2</v>
      </c>
      <c r="G364" s="119" t="s">
        <v>3</v>
      </c>
      <c r="H364" s="119" t="s">
        <v>917</v>
      </c>
      <c r="I364" s="119" t="s">
        <v>90</v>
      </c>
      <c r="J364" s="119" t="s">
        <v>210</v>
      </c>
      <c r="K364" s="119" t="s">
        <v>918</v>
      </c>
      <c r="L364" s="119" t="s">
        <v>0</v>
      </c>
      <c r="M364" s="119" t="s">
        <v>15</v>
      </c>
      <c r="N364" s="119"/>
      <c r="O364" s="119"/>
      <c r="P364" s="119"/>
      <c r="Q364" s="119"/>
    </row>
    <row r="365" spans="1:17" x14ac:dyDescent="0.25">
      <c r="A365" s="48">
        <f t="shared" si="238"/>
        <v>1.466666666666363</v>
      </c>
      <c r="B365" s="47">
        <f t="shared" si="239"/>
        <v>18</v>
      </c>
      <c r="C365" s="49">
        <f t="shared" si="240"/>
        <v>7</v>
      </c>
      <c r="D365" s="49" t="str">
        <f t="shared" si="241"/>
        <v/>
      </c>
      <c r="E365" s="119" t="s">
        <v>13</v>
      </c>
      <c r="F365" s="119" t="s">
        <v>2</v>
      </c>
      <c r="G365" s="119" t="s">
        <v>3</v>
      </c>
      <c r="H365" s="119" t="s">
        <v>919</v>
      </c>
      <c r="I365" s="119" t="s">
        <v>14</v>
      </c>
      <c r="J365" s="119" t="s">
        <v>210</v>
      </c>
      <c r="K365" s="119" t="s">
        <v>920</v>
      </c>
      <c r="L365" s="119" t="s">
        <v>0</v>
      </c>
      <c r="M365" s="119" t="s">
        <v>18</v>
      </c>
      <c r="N365" s="119"/>
      <c r="O365" s="119"/>
      <c r="P365" s="119"/>
      <c r="Q365" s="119"/>
    </row>
    <row r="366" spans="1:17" x14ac:dyDescent="0.25">
      <c r="A366" s="48">
        <f t="shared" si="238"/>
        <v>0.86666666666690872</v>
      </c>
      <c r="B366" s="47">
        <f t="shared" si="239"/>
        <v>18</v>
      </c>
      <c r="C366" s="49">
        <f t="shared" si="240"/>
        <v>8</v>
      </c>
      <c r="D366" s="49" t="str">
        <f t="shared" si="241"/>
        <v/>
      </c>
      <c r="E366" s="119" t="s">
        <v>16</v>
      </c>
      <c r="F366" s="119" t="s">
        <v>2</v>
      </c>
      <c r="G366" s="119" t="s">
        <v>3</v>
      </c>
      <c r="H366" s="119" t="s">
        <v>921</v>
      </c>
      <c r="I366" s="119" t="s">
        <v>118</v>
      </c>
      <c r="J366" s="119" t="s">
        <v>210</v>
      </c>
      <c r="K366" s="119" t="s">
        <v>922</v>
      </c>
      <c r="L366" s="119" t="s">
        <v>0</v>
      </c>
      <c r="M366" s="119" t="s">
        <v>19</v>
      </c>
      <c r="N366" s="119"/>
      <c r="O366" s="119"/>
      <c r="P366" s="119"/>
      <c r="Q366" s="119"/>
    </row>
    <row r="367" spans="1:17" x14ac:dyDescent="0.25">
      <c r="A367" s="48">
        <f t="shared" ref="A367:A403" si="242">IF((K367-K366)*60*24&lt;0,0,(K367-K366)*60*24)</f>
        <v>3.7999999999999545</v>
      </c>
      <c r="B367" s="47">
        <f t="shared" ref="B367:B403" si="243">IF(E367="Gate 1",0, IF(B366=0,(B365 +1),B366))</f>
        <v>18</v>
      </c>
      <c r="C367" s="49">
        <f t="shared" ref="C367:C403" si="244">ABS(RIGHT(M367,2))</f>
        <v>9</v>
      </c>
      <c r="D367" s="49" t="str">
        <f t="shared" ref="D367:D403" si="245">IF(OR(C368-C367=1,C368-C367=-20,C368=""),"","MISTAKE")</f>
        <v/>
      </c>
      <c r="E367" s="119" t="s">
        <v>16</v>
      </c>
      <c r="F367" s="119" t="s">
        <v>2</v>
      </c>
      <c r="G367" s="119" t="s">
        <v>3</v>
      </c>
      <c r="H367" s="119" t="s">
        <v>923</v>
      </c>
      <c r="I367" s="119" t="s">
        <v>17</v>
      </c>
      <c r="J367" s="119" t="s">
        <v>210</v>
      </c>
      <c r="K367" s="119" t="s">
        <v>924</v>
      </c>
      <c r="L367" s="119" t="s">
        <v>0</v>
      </c>
      <c r="M367" s="119" t="s">
        <v>21</v>
      </c>
      <c r="N367" s="119"/>
      <c r="O367" s="119"/>
      <c r="P367" s="119"/>
      <c r="Q367" s="119"/>
    </row>
    <row r="368" spans="1:17" x14ac:dyDescent="0.25">
      <c r="A368" s="48">
        <f t="shared" ref="A368:A375" si="246">IF((K368-K367)*60*24&lt;0,0,(K368-K367)*60*24)</f>
        <v>1.0666666666666202</v>
      </c>
      <c r="B368" s="47">
        <f t="shared" ref="B368:B375" si="247">IF(E368="Gate 1",0, IF(B367=0,(B366 +1),B367))</f>
        <v>18</v>
      </c>
      <c r="C368" s="49">
        <f t="shared" ref="C368:C375" si="248">ABS(RIGHT(M368,2))</f>
        <v>10</v>
      </c>
      <c r="D368" s="49" t="str">
        <f t="shared" ref="D368:D375" si="249">IF(OR(C369-C368=1,C369-C368=-20,C369=""),"","MISTAKE")</f>
        <v/>
      </c>
      <c r="E368" s="119" t="s">
        <v>108</v>
      </c>
      <c r="F368" s="119" t="s">
        <v>2</v>
      </c>
      <c r="G368" s="119" t="s">
        <v>3</v>
      </c>
      <c r="H368" s="119" t="s">
        <v>925</v>
      </c>
      <c r="I368" s="119" t="s">
        <v>119</v>
      </c>
      <c r="J368" s="119" t="s">
        <v>210</v>
      </c>
      <c r="K368" s="119" t="s">
        <v>926</v>
      </c>
      <c r="L368" s="119" t="s">
        <v>0</v>
      </c>
      <c r="M368" s="119" t="s">
        <v>23</v>
      </c>
      <c r="N368" s="119"/>
      <c r="O368" s="119"/>
      <c r="P368" s="119"/>
      <c r="Q368" s="119"/>
    </row>
    <row r="369" spans="1:17" x14ac:dyDescent="0.25">
      <c r="A369" s="48">
        <f t="shared" si="246"/>
        <v>1.2833333333332675</v>
      </c>
      <c r="B369" s="47">
        <f t="shared" si="247"/>
        <v>18</v>
      </c>
      <c r="C369" s="49">
        <f t="shared" si="248"/>
        <v>11</v>
      </c>
      <c r="D369" s="49" t="str">
        <f t="shared" si="249"/>
        <v/>
      </c>
      <c r="E369" s="119" t="s">
        <v>110</v>
      </c>
      <c r="F369" s="119" t="s">
        <v>2</v>
      </c>
      <c r="G369" s="119" t="s">
        <v>3</v>
      </c>
      <c r="H369" s="119" t="s">
        <v>927</v>
      </c>
      <c r="I369" s="119" t="s">
        <v>20</v>
      </c>
      <c r="J369" s="119" t="s">
        <v>210</v>
      </c>
      <c r="K369" s="119" t="s">
        <v>928</v>
      </c>
      <c r="L369" s="119" t="s">
        <v>0</v>
      </c>
      <c r="M369" s="119" t="s">
        <v>24</v>
      </c>
      <c r="N369" s="119"/>
      <c r="O369" s="119"/>
      <c r="P369" s="119"/>
      <c r="Q369" s="119"/>
    </row>
    <row r="370" spans="1:17" x14ac:dyDescent="0.25">
      <c r="A370" s="48">
        <f t="shared" si="246"/>
        <v>1.4166666666668348</v>
      </c>
      <c r="B370" s="47">
        <f t="shared" si="247"/>
        <v>18</v>
      </c>
      <c r="C370" s="49">
        <f t="shared" si="248"/>
        <v>12</v>
      </c>
      <c r="D370" s="49" t="str">
        <f t="shared" si="249"/>
        <v/>
      </c>
      <c r="E370" s="119" t="s">
        <v>120</v>
      </c>
      <c r="F370" s="119" t="s">
        <v>2</v>
      </c>
      <c r="G370" s="119" t="s">
        <v>3</v>
      </c>
      <c r="H370" s="119" t="s">
        <v>929</v>
      </c>
      <c r="I370" s="119" t="s">
        <v>22</v>
      </c>
      <c r="J370" s="119" t="s">
        <v>210</v>
      </c>
      <c r="K370" s="119" t="s">
        <v>930</v>
      </c>
      <c r="L370" s="119" t="s">
        <v>0</v>
      </c>
      <c r="M370" s="119" t="s">
        <v>25</v>
      </c>
      <c r="N370" s="119"/>
      <c r="O370" s="119"/>
      <c r="P370" s="119"/>
      <c r="Q370" s="119"/>
    </row>
    <row r="371" spans="1:17" x14ac:dyDescent="0.25">
      <c r="A371" s="48">
        <f t="shared" si="246"/>
        <v>3.3333333333331083</v>
      </c>
      <c r="B371" s="47">
        <f t="shared" si="247"/>
        <v>18</v>
      </c>
      <c r="C371" s="49">
        <f t="shared" si="248"/>
        <v>13</v>
      </c>
      <c r="D371" s="49" t="str">
        <f t="shared" si="249"/>
        <v/>
      </c>
      <c r="E371" s="119" t="s">
        <v>111</v>
      </c>
      <c r="F371" s="119" t="s">
        <v>2</v>
      </c>
      <c r="G371" s="119" t="s">
        <v>3</v>
      </c>
      <c r="H371" s="119" t="s">
        <v>931</v>
      </c>
      <c r="I371" s="119" t="s">
        <v>121</v>
      </c>
      <c r="J371" s="119" t="s">
        <v>210</v>
      </c>
      <c r="K371" s="119" t="s">
        <v>932</v>
      </c>
      <c r="L371" s="119" t="s">
        <v>0</v>
      </c>
      <c r="M371" s="119" t="s">
        <v>27</v>
      </c>
      <c r="N371" s="119"/>
      <c r="O371" s="119"/>
      <c r="P371" s="119"/>
      <c r="Q371" s="119"/>
    </row>
    <row r="372" spans="1:17" x14ac:dyDescent="0.25">
      <c r="A372" s="48">
        <f t="shared" si="246"/>
        <v>2.0500000000001606</v>
      </c>
      <c r="B372" s="47">
        <f t="shared" si="247"/>
        <v>18</v>
      </c>
      <c r="C372" s="49">
        <f t="shared" si="248"/>
        <v>14</v>
      </c>
      <c r="D372" s="49" t="str">
        <f t="shared" si="249"/>
        <v/>
      </c>
      <c r="E372" s="119" t="s">
        <v>112</v>
      </c>
      <c r="F372" s="119" t="s">
        <v>2</v>
      </c>
      <c r="G372" s="119" t="s">
        <v>3</v>
      </c>
      <c r="H372" s="119" t="s">
        <v>933</v>
      </c>
      <c r="I372" s="119" t="s">
        <v>134</v>
      </c>
      <c r="J372" s="119" t="s">
        <v>210</v>
      </c>
      <c r="K372" s="119" t="s">
        <v>934</v>
      </c>
      <c r="L372" s="119" t="s">
        <v>0</v>
      </c>
      <c r="M372" s="119" t="s">
        <v>29</v>
      </c>
      <c r="N372" s="119"/>
      <c r="O372" s="119"/>
      <c r="P372" s="119"/>
      <c r="Q372" s="119"/>
    </row>
    <row r="373" spans="1:17" x14ac:dyDescent="0.25">
      <c r="A373" s="48">
        <f t="shared" si="246"/>
        <v>0.89999999999998082</v>
      </c>
      <c r="B373" s="47">
        <f t="shared" si="247"/>
        <v>18</v>
      </c>
      <c r="C373" s="49">
        <f t="shared" si="248"/>
        <v>15</v>
      </c>
      <c r="D373" s="49" t="str">
        <f t="shared" si="249"/>
        <v/>
      </c>
      <c r="E373" s="119" t="s">
        <v>122</v>
      </c>
      <c r="F373" s="119" t="s">
        <v>2</v>
      </c>
      <c r="G373" s="119" t="s">
        <v>3</v>
      </c>
      <c r="H373" s="119" t="s">
        <v>935</v>
      </c>
      <c r="I373" s="119" t="s">
        <v>26</v>
      </c>
      <c r="J373" s="119" t="s">
        <v>210</v>
      </c>
      <c r="K373" s="119" t="s">
        <v>936</v>
      </c>
      <c r="L373" s="119" t="s">
        <v>0</v>
      </c>
      <c r="M373" s="119" t="s">
        <v>30</v>
      </c>
      <c r="N373" s="119"/>
      <c r="O373" s="119"/>
      <c r="P373" s="119"/>
      <c r="Q373" s="119"/>
    </row>
    <row r="374" spans="1:17" x14ac:dyDescent="0.25">
      <c r="A374" s="48">
        <f t="shared" si="246"/>
        <v>1.7166666666667219</v>
      </c>
      <c r="B374" s="47">
        <f t="shared" si="247"/>
        <v>18</v>
      </c>
      <c r="C374" s="49">
        <f t="shared" si="248"/>
        <v>16</v>
      </c>
      <c r="D374" s="49" t="str">
        <f t="shared" si="249"/>
        <v/>
      </c>
      <c r="E374" s="119" t="s">
        <v>123</v>
      </c>
      <c r="F374" s="119" t="s">
        <v>2</v>
      </c>
      <c r="G374" s="119" t="s">
        <v>3</v>
      </c>
      <c r="H374" s="119" t="s">
        <v>937</v>
      </c>
      <c r="I374" s="119" t="s">
        <v>124</v>
      </c>
      <c r="J374" s="119" t="s">
        <v>210</v>
      </c>
      <c r="K374" s="119" t="s">
        <v>938</v>
      </c>
      <c r="L374" s="119" t="s">
        <v>0</v>
      </c>
      <c r="M374" s="119" t="s">
        <v>31</v>
      </c>
      <c r="N374" s="119"/>
      <c r="O374" s="119"/>
      <c r="P374" s="119"/>
      <c r="Q374" s="119"/>
    </row>
    <row r="375" spans="1:17" x14ac:dyDescent="0.25">
      <c r="A375" s="48">
        <f t="shared" si="246"/>
        <v>3.416666666666508</v>
      </c>
      <c r="B375" s="47">
        <f t="shared" si="247"/>
        <v>18</v>
      </c>
      <c r="C375" s="49">
        <f t="shared" si="248"/>
        <v>17</v>
      </c>
      <c r="D375" s="49" t="str">
        <f t="shared" si="249"/>
        <v/>
      </c>
      <c r="E375" s="119" t="s">
        <v>125</v>
      </c>
      <c r="F375" s="119" t="s">
        <v>2</v>
      </c>
      <c r="G375" s="119" t="s">
        <v>3</v>
      </c>
      <c r="H375" s="119" t="s">
        <v>939</v>
      </c>
      <c r="I375" s="119" t="s">
        <v>126</v>
      </c>
      <c r="J375" s="119" t="s">
        <v>210</v>
      </c>
      <c r="K375" s="119" t="s">
        <v>940</v>
      </c>
      <c r="L375" s="119" t="s">
        <v>0</v>
      </c>
      <c r="M375" s="119" t="s">
        <v>32</v>
      </c>
      <c r="N375" s="119"/>
      <c r="O375" s="119"/>
      <c r="P375" s="119"/>
      <c r="Q375" s="119"/>
    </row>
    <row r="376" spans="1:17" x14ac:dyDescent="0.25">
      <c r="A376" s="48">
        <f t="shared" ref="A376:A382" si="250">IF((K376-K375)*60*24&lt;0,0,(K376-K375)*60*24)</f>
        <v>1.4166666666668348</v>
      </c>
      <c r="B376" s="47">
        <f t="shared" ref="B376:B382" si="251">IF(E376="Gate 1",0, IF(B375=0,(B374 +1),B375))</f>
        <v>18</v>
      </c>
      <c r="C376" s="49">
        <f t="shared" ref="C376:C382" si="252">ABS(RIGHT(M376,2))</f>
        <v>18</v>
      </c>
      <c r="D376" s="49" t="str">
        <f t="shared" ref="D376:D382" si="253">IF(OR(C377-C376=1,C377-C376=-20,C377=""),"","MISTAKE")</f>
        <v/>
      </c>
      <c r="E376" s="119" t="s">
        <v>127</v>
      </c>
      <c r="F376" s="119" t="s">
        <v>2</v>
      </c>
      <c r="G376" s="119" t="s">
        <v>3</v>
      </c>
      <c r="H376" s="119" t="s">
        <v>941</v>
      </c>
      <c r="I376" s="119" t="s">
        <v>28</v>
      </c>
      <c r="J376" s="119" t="s">
        <v>210</v>
      </c>
      <c r="K376" s="119" t="s">
        <v>942</v>
      </c>
      <c r="L376" s="119" t="s">
        <v>0</v>
      </c>
      <c r="M376" s="119" t="s">
        <v>128</v>
      </c>
      <c r="N376" s="119"/>
      <c r="O376" s="119"/>
      <c r="P376" s="119"/>
      <c r="Q376" s="119"/>
    </row>
    <row r="377" spans="1:17" x14ac:dyDescent="0.25">
      <c r="A377" s="48">
        <f t="shared" si="250"/>
        <v>0.89999999999998082</v>
      </c>
      <c r="B377" s="47">
        <f t="shared" si="251"/>
        <v>18</v>
      </c>
      <c r="C377" s="49">
        <f t="shared" si="252"/>
        <v>19</v>
      </c>
      <c r="D377" s="49" t="str">
        <f t="shared" si="253"/>
        <v/>
      </c>
      <c r="E377" s="119" t="s">
        <v>113</v>
      </c>
      <c r="F377" s="119" t="s">
        <v>2</v>
      </c>
      <c r="G377" s="119" t="s">
        <v>3</v>
      </c>
      <c r="H377" s="119" t="s">
        <v>943</v>
      </c>
      <c r="I377" s="119" t="s">
        <v>132</v>
      </c>
      <c r="J377" s="119" t="s">
        <v>210</v>
      </c>
      <c r="K377" s="119" t="s">
        <v>944</v>
      </c>
      <c r="L377" s="119" t="s">
        <v>0</v>
      </c>
      <c r="M377" s="119" t="s">
        <v>129</v>
      </c>
      <c r="N377" s="119"/>
      <c r="O377" s="119"/>
      <c r="P377" s="119"/>
      <c r="Q377" s="119"/>
    </row>
    <row r="378" spans="1:17" x14ac:dyDescent="0.25">
      <c r="A378" s="48">
        <f t="shared" si="250"/>
        <v>3.5999999999999233</v>
      </c>
      <c r="B378" s="47">
        <f t="shared" si="251"/>
        <v>18</v>
      </c>
      <c r="C378" s="49">
        <f t="shared" si="252"/>
        <v>20</v>
      </c>
      <c r="D378" s="49" t="str">
        <f t="shared" si="253"/>
        <v/>
      </c>
      <c r="E378" s="119" t="s">
        <v>136</v>
      </c>
      <c r="F378" s="119" t="s">
        <v>2</v>
      </c>
      <c r="G378" s="119" t="s">
        <v>3</v>
      </c>
      <c r="H378" s="119" t="s">
        <v>945</v>
      </c>
      <c r="I378" s="119" t="s">
        <v>137</v>
      </c>
      <c r="J378" s="119" t="s">
        <v>210</v>
      </c>
      <c r="K378" s="119" t="s">
        <v>946</v>
      </c>
      <c r="L378" s="119" t="s">
        <v>0</v>
      </c>
      <c r="M378" s="119" t="s">
        <v>130</v>
      </c>
      <c r="N378" s="119"/>
      <c r="O378" s="119"/>
      <c r="P378" s="119"/>
      <c r="Q378" s="119"/>
    </row>
    <row r="379" spans="1:17" x14ac:dyDescent="0.25">
      <c r="A379" s="48">
        <f t="shared" si="250"/>
        <v>1.8333333333333535</v>
      </c>
      <c r="B379" s="47">
        <f t="shared" si="251"/>
        <v>18</v>
      </c>
      <c r="C379" s="49">
        <f t="shared" si="252"/>
        <v>21</v>
      </c>
      <c r="D379" s="49" t="str">
        <f t="shared" si="253"/>
        <v/>
      </c>
      <c r="E379" s="119" t="s">
        <v>109</v>
      </c>
      <c r="F379" s="119" t="s">
        <v>2</v>
      </c>
      <c r="G379" s="119" t="s">
        <v>3</v>
      </c>
      <c r="H379" s="119" t="s">
        <v>947</v>
      </c>
      <c r="I379" s="119" t="s">
        <v>105</v>
      </c>
      <c r="J379" s="119" t="s">
        <v>210</v>
      </c>
      <c r="K379" s="119" t="s">
        <v>948</v>
      </c>
      <c r="L379" s="119" t="s">
        <v>0</v>
      </c>
      <c r="M379" s="119" t="s">
        <v>131</v>
      </c>
      <c r="N379" s="119"/>
      <c r="O379" s="119"/>
      <c r="P379" s="119"/>
      <c r="Q379" s="119"/>
    </row>
    <row r="380" spans="1:17" x14ac:dyDescent="0.25">
      <c r="A380" s="48">
        <f t="shared" si="250"/>
        <v>20.766666666666822</v>
      </c>
      <c r="B380" s="47">
        <f t="shared" si="251"/>
        <v>0</v>
      </c>
      <c r="C380" s="49">
        <f t="shared" si="252"/>
        <v>1</v>
      </c>
      <c r="D380" s="49" t="str">
        <f t="shared" si="253"/>
        <v/>
      </c>
      <c r="E380" s="119" t="s">
        <v>1</v>
      </c>
      <c r="F380" s="119" t="s">
        <v>2</v>
      </c>
      <c r="G380" s="119" t="s">
        <v>3</v>
      </c>
      <c r="H380" s="119" t="s">
        <v>949</v>
      </c>
      <c r="I380" s="119" t="s">
        <v>133</v>
      </c>
      <c r="J380" s="119" t="s">
        <v>210</v>
      </c>
      <c r="K380" s="119" t="s">
        <v>950</v>
      </c>
      <c r="L380" s="119" t="s">
        <v>0</v>
      </c>
      <c r="M380" s="119" t="s">
        <v>4</v>
      </c>
      <c r="N380" s="119"/>
      <c r="O380" s="119"/>
      <c r="P380" s="119"/>
      <c r="Q380" s="119"/>
    </row>
    <row r="381" spans="1:17" x14ac:dyDescent="0.25">
      <c r="A381" s="48">
        <f t="shared" si="250"/>
        <v>0.91666666666643692</v>
      </c>
      <c r="B381" s="47">
        <f t="shared" si="251"/>
        <v>19</v>
      </c>
      <c r="C381" s="49">
        <f t="shared" si="252"/>
        <v>2</v>
      </c>
      <c r="D381" s="49" t="str">
        <f t="shared" si="253"/>
        <v/>
      </c>
      <c r="E381" s="119" t="s">
        <v>5</v>
      </c>
      <c r="F381" s="119" t="s">
        <v>2</v>
      </c>
      <c r="G381" s="119" t="s">
        <v>3</v>
      </c>
      <c r="H381" s="119" t="s">
        <v>951</v>
      </c>
      <c r="I381" s="119" t="s">
        <v>115</v>
      </c>
      <c r="J381" s="119" t="s">
        <v>210</v>
      </c>
      <c r="K381" s="119" t="s">
        <v>952</v>
      </c>
      <c r="L381" s="119" t="s">
        <v>0</v>
      </c>
      <c r="M381" s="119" t="s">
        <v>6</v>
      </c>
      <c r="N381" s="119"/>
      <c r="O381" s="119"/>
      <c r="P381" s="119"/>
      <c r="Q381" s="119"/>
    </row>
    <row r="382" spans="1:17" x14ac:dyDescent="0.25">
      <c r="A382" s="48">
        <f t="shared" si="250"/>
        <v>1.8500000000001293</v>
      </c>
      <c r="B382" s="47">
        <f t="shared" si="251"/>
        <v>19</v>
      </c>
      <c r="C382" s="49">
        <f t="shared" si="252"/>
        <v>3</v>
      </c>
      <c r="D382" s="49" t="str">
        <f t="shared" si="253"/>
        <v/>
      </c>
      <c r="E382" s="119" t="s">
        <v>7</v>
      </c>
      <c r="F382" s="119" t="s">
        <v>2</v>
      </c>
      <c r="G382" s="119" t="s">
        <v>3</v>
      </c>
      <c r="H382" s="119" t="s">
        <v>953</v>
      </c>
      <c r="I382" s="119" t="s">
        <v>8</v>
      </c>
      <c r="J382" s="119" t="s">
        <v>210</v>
      </c>
      <c r="K382" s="119" t="s">
        <v>954</v>
      </c>
      <c r="L382" s="119" t="s">
        <v>0</v>
      </c>
      <c r="M382" s="119" t="s">
        <v>9</v>
      </c>
      <c r="N382" s="119"/>
      <c r="O382" s="119"/>
      <c r="P382" s="119"/>
      <c r="Q382" s="119"/>
    </row>
    <row r="383" spans="1:17" x14ac:dyDescent="0.25">
      <c r="A383" s="48">
        <f t="shared" si="242"/>
        <v>1.3666666666665073</v>
      </c>
      <c r="B383" s="47">
        <f t="shared" si="243"/>
        <v>19</v>
      </c>
      <c r="C383" s="49">
        <f t="shared" si="244"/>
        <v>4</v>
      </c>
      <c r="D383" s="49" t="str">
        <f t="shared" si="245"/>
        <v/>
      </c>
      <c r="E383" s="119" t="s">
        <v>116</v>
      </c>
      <c r="F383" s="119" t="s">
        <v>2</v>
      </c>
      <c r="G383" s="119" t="s">
        <v>3</v>
      </c>
      <c r="H383" s="119" t="s">
        <v>955</v>
      </c>
      <c r="I383" s="119" t="s">
        <v>117</v>
      </c>
      <c r="J383" s="119" t="s">
        <v>210</v>
      </c>
      <c r="K383" s="119" t="s">
        <v>956</v>
      </c>
      <c r="L383" s="119" t="s">
        <v>0</v>
      </c>
      <c r="M383" s="119" t="s">
        <v>11</v>
      </c>
      <c r="N383" s="119"/>
      <c r="O383" s="119"/>
      <c r="P383" s="119"/>
      <c r="Q383" s="119"/>
    </row>
    <row r="384" spans="1:17" x14ac:dyDescent="0.25">
      <c r="A384" s="48">
        <f t="shared" si="242"/>
        <v>1.950000000000145</v>
      </c>
      <c r="B384" s="47">
        <f t="shared" si="243"/>
        <v>19</v>
      </c>
      <c r="C384" s="49">
        <f t="shared" si="244"/>
        <v>5</v>
      </c>
      <c r="D384" s="49" t="str">
        <f t="shared" si="245"/>
        <v/>
      </c>
      <c r="E384" s="119" t="s">
        <v>106</v>
      </c>
      <c r="F384" s="119" t="s">
        <v>2</v>
      </c>
      <c r="G384" s="119" t="s">
        <v>3</v>
      </c>
      <c r="H384" s="119" t="s">
        <v>957</v>
      </c>
      <c r="I384" s="119" t="s">
        <v>10</v>
      </c>
      <c r="J384" s="119" t="s">
        <v>210</v>
      </c>
      <c r="K384" s="119" t="s">
        <v>958</v>
      </c>
      <c r="L384" s="119" t="s">
        <v>0</v>
      </c>
      <c r="M384" s="119" t="s">
        <v>12</v>
      </c>
      <c r="N384" s="119"/>
      <c r="O384" s="119"/>
      <c r="P384" s="119"/>
      <c r="Q384" s="119"/>
    </row>
    <row r="385" spans="1:17" x14ac:dyDescent="0.25">
      <c r="A385" s="48">
        <f t="shared" si="242"/>
        <v>2.6999999999999424</v>
      </c>
      <c r="B385" s="47">
        <f t="shared" si="243"/>
        <v>19</v>
      </c>
      <c r="C385" s="49">
        <f t="shared" si="244"/>
        <v>6</v>
      </c>
      <c r="D385" s="49" t="str">
        <f t="shared" si="245"/>
        <v/>
      </c>
      <c r="E385" s="119" t="s">
        <v>107</v>
      </c>
      <c r="F385" s="119" t="s">
        <v>2</v>
      </c>
      <c r="G385" s="119" t="s">
        <v>3</v>
      </c>
      <c r="H385" s="119" t="s">
        <v>959</v>
      </c>
      <c r="I385" s="119" t="s">
        <v>90</v>
      </c>
      <c r="J385" s="119" t="s">
        <v>210</v>
      </c>
      <c r="K385" s="119" t="s">
        <v>960</v>
      </c>
      <c r="L385" s="119" t="s">
        <v>0</v>
      </c>
      <c r="M385" s="119" t="s">
        <v>15</v>
      </c>
      <c r="N385" s="119"/>
      <c r="O385" s="119"/>
      <c r="P385" s="119"/>
      <c r="Q385" s="119"/>
    </row>
    <row r="386" spans="1:17" x14ac:dyDescent="0.25">
      <c r="A386" s="48">
        <f t="shared" si="242"/>
        <v>2.549999999999919</v>
      </c>
      <c r="B386" s="47">
        <f t="shared" si="243"/>
        <v>19</v>
      </c>
      <c r="C386" s="49">
        <f t="shared" si="244"/>
        <v>7</v>
      </c>
      <c r="D386" s="49" t="str">
        <f t="shared" si="245"/>
        <v/>
      </c>
      <c r="E386" s="119" t="s">
        <v>13</v>
      </c>
      <c r="F386" s="119" t="s">
        <v>2</v>
      </c>
      <c r="G386" s="119" t="s">
        <v>3</v>
      </c>
      <c r="H386" s="119" t="s">
        <v>961</v>
      </c>
      <c r="I386" s="119" t="s">
        <v>14</v>
      </c>
      <c r="J386" s="119" t="s">
        <v>210</v>
      </c>
      <c r="K386" s="119" t="s">
        <v>962</v>
      </c>
      <c r="L386" s="119" t="s">
        <v>0</v>
      </c>
      <c r="M386" s="119" t="s">
        <v>18</v>
      </c>
      <c r="N386" s="119"/>
      <c r="O386" s="119"/>
      <c r="P386" s="119"/>
      <c r="Q386" s="119"/>
    </row>
    <row r="387" spans="1:17" x14ac:dyDescent="0.25">
      <c r="A387" s="48">
        <f t="shared" si="242"/>
        <v>1.4666666666666828</v>
      </c>
      <c r="B387" s="47">
        <f t="shared" si="243"/>
        <v>19</v>
      </c>
      <c r="C387" s="49">
        <f t="shared" si="244"/>
        <v>8</v>
      </c>
      <c r="D387" s="49" t="str">
        <f t="shared" si="245"/>
        <v/>
      </c>
      <c r="E387" s="119" t="s">
        <v>16</v>
      </c>
      <c r="F387" s="119" t="s">
        <v>2</v>
      </c>
      <c r="G387" s="119" t="s">
        <v>3</v>
      </c>
      <c r="H387" s="119" t="s">
        <v>963</v>
      </c>
      <c r="I387" s="119" t="s">
        <v>118</v>
      </c>
      <c r="J387" s="119" t="s">
        <v>210</v>
      </c>
      <c r="K387" s="119" t="s">
        <v>964</v>
      </c>
      <c r="L387" s="119" t="s">
        <v>0</v>
      </c>
      <c r="M387" s="119" t="s">
        <v>19</v>
      </c>
      <c r="N387" s="119"/>
      <c r="O387" s="119"/>
      <c r="P387" s="119"/>
      <c r="Q387" s="119"/>
    </row>
    <row r="388" spans="1:17" x14ac:dyDescent="0.25">
      <c r="A388" s="48">
        <f t="shared" ref="A388:A392" si="254">IF((K388-K387)*60*24&lt;0,0,(K388-K387)*60*24)</f>
        <v>3.100000000000005</v>
      </c>
      <c r="B388" s="47">
        <f t="shared" ref="B388:B392" si="255">IF(E388="Gate 1",0, IF(B387=0,(B386 +1),B387))</f>
        <v>19</v>
      </c>
      <c r="C388" s="49">
        <f t="shared" ref="C388:C392" si="256">ABS(RIGHT(M388,2))</f>
        <v>9</v>
      </c>
      <c r="D388" s="49" t="str">
        <f t="shared" ref="D388:D392" si="257">IF(OR(C389-C388=1,C389-C388=-20,C389=""),"","MISTAKE")</f>
        <v/>
      </c>
      <c r="E388" s="119" t="s">
        <v>16</v>
      </c>
      <c r="F388" s="119" t="s">
        <v>2</v>
      </c>
      <c r="G388" s="119" t="s">
        <v>3</v>
      </c>
      <c r="H388" s="119" t="s">
        <v>965</v>
      </c>
      <c r="I388" s="119" t="s">
        <v>17</v>
      </c>
      <c r="J388" s="119" t="s">
        <v>210</v>
      </c>
      <c r="K388" s="119" t="s">
        <v>966</v>
      </c>
      <c r="L388" s="119" t="s">
        <v>0</v>
      </c>
      <c r="M388" s="119" t="s">
        <v>21</v>
      </c>
      <c r="N388" s="119"/>
      <c r="O388" s="119"/>
      <c r="P388" s="119"/>
      <c r="Q388" s="119"/>
    </row>
    <row r="389" spans="1:17" x14ac:dyDescent="0.25">
      <c r="A389" s="48">
        <f t="shared" si="254"/>
        <v>1.0500000000001641</v>
      </c>
      <c r="B389" s="47">
        <f t="shared" si="255"/>
        <v>19</v>
      </c>
      <c r="C389" s="49">
        <f t="shared" si="256"/>
        <v>10</v>
      </c>
      <c r="D389" s="49" t="str">
        <f t="shared" si="257"/>
        <v/>
      </c>
      <c r="E389" s="119" t="s">
        <v>108</v>
      </c>
      <c r="F389" s="119" t="s">
        <v>2</v>
      </c>
      <c r="G389" s="119" t="s">
        <v>3</v>
      </c>
      <c r="H389" s="119" t="s">
        <v>967</v>
      </c>
      <c r="I389" s="119" t="s">
        <v>119</v>
      </c>
      <c r="J389" s="119" t="s">
        <v>210</v>
      </c>
      <c r="K389" s="119" t="s">
        <v>968</v>
      </c>
      <c r="L389" s="119" t="s">
        <v>0</v>
      </c>
      <c r="M389" s="119" t="s">
        <v>23</v>
      </c>
      <c r="N389" s="119"/>
      <c r="O389" s="119"/>
      <c r="P389" s="119"/>
      <c r="Q389" s="119"/>
    </row>
    <row r="390" spans="1:17" s="123" customFormat="1" x14ac:dyDescent="0.25">
      <c r="A390" s="48">
        <f t="shared" si="254"/>
        <v>1.5833333333333144</v>
      </c>
      <c r="B390" s="47">
        <f t="shared" si="255"/>
        <v>19</v>
      </c>
      <c r="C390" s="49">
        <f t="shared" si="256"/>
        <v>11</v>
      </c>
      <c r="D390" s="49" t="str">
        <f t="shared" si="257"/>
        <v/>
      </c>
      <c r="E390" s="124" t="s">
        <v>110</v>
      </c>
      <c r="F390" s="124" t="s">
        <v>2</v>
      </c>
      <c r="G390" s="124" t="s">
        <v>3</v>
      </c>
      <c r="H390" s="124" t="s">
        <v>927</v>
      </c>
      <c r="I390" s="124" t="s">
        <v>20</v>
      </c>
      <c r="J390" s="124" t="s">
        <v>210</v>
      </c>
      <c r="K390" s="124" t="s">
        <v>1257</v>
      </c>
      <c r="L390" s="124" t="s">
        <v>0</v>
      </c>
      <c r="M390" s="124" t="s">
        <v>24</v>
      </c>
      <c r="N390" s="124"/>
      <c r="O390" s="124"/>
      <c r="P390" s="124"/>
      <c r="Q390" s="124"/>
    </row>
    <row r="391" spans="1:17" x14ac:dyDescent="0.25">
      <c r="A391" s="48">
        <f t="shared" si="254"/>
        <v>3.2500000000000284</v>
      </c>
      <c r="B391" s="47">
        <f t="shared" si="255"/>
        <v>19</v>
      </c>
      <c r="C391" s="49">
        <f t="shared" si="256"/>
        <v>12</v>
      </c>
      <c r="D391" s="49" t="str">
        <f t="shared" si="257"/>
        <v/>
      </c>
      <c r="E391" s="119" t="s">
        <v>120</v>
      </c>
      <c r="F391" s="119" t="s">
        <v>2</v>
      </c>
      <c r="G391" s="119" t="s">
        <v>3</v>
      </c>
      <c r="H391" s="119" t="s">
        <v>969</v>
      </c>
      <c r="I391" s="119" t="s">
        <v>22</v>
      </c>
      <c r="J391" s="119" t="s">
        <v>210</v>
      </c>
      <c r="K391" s="119" t="s">
        <v>970</v>
      </c>
      <c r="L391" s="119" t="s">
        <v>0</v>
      </c>
      <c r="M391" s="119" t="s">
        <v>25</v>
      </c>
      <c r="N391" s="119"/>
      <c r="O391" s="119"/>
      <c r="P391" s="119"/>
      <c r="Q391" s="119"/>
    </row>
    <row r="392" spans="1:17" x14ac:dyDescent="0.25">
      <c r="A392" s="48">
        <f t="shared" si="254"/>
        <v>2.0666666666664568</v>
      </c>
      <c r="B392" s="47">
        <f t="shared" si="255"/>
        <v>19</v>
      </c>
      <c r="C392" s="49">
        <f t="shared" si="256"/>
        <v>13</v>
      </c>
      <c r="D392" s="49" t="str">
        <f t="shared" si="257"/>
        <v/>
      </c>
      <c r="E392" s="119" t="s">
        <v>111</v>
      </c>
      <c r="F392" s="119" t="s">
        <v>2</v>
      </c>
      <c r="G392" s="119" t="s">
        <v>3</v>
      </c>
      <c r="H392" s="119" t="s">
        <v>971</v>
      </c>
      <c r="I392" s="119" t="s">
        <v>121</v>
      </c>
      <c r="J392" s="119" t="s">
        <v>210</v>
      </c>
      <c r="K392" s="119" t="s">
        <v>972</v>
      </c>
      <c r="L392" s="119" t="s">
        <v>0</v>
      </c>
      <c r="M392" s="119" t="s">
        <v>27</v>
      </c>
      <c r="N392" s="119"/>
      <c r="O392" s="119"/>
      <c r="P392" s="119"/>
      <c r="Q392" s="119"/>
    </row>
    <row r="393" spans="1:17" x14ac:dyDescent="0.25">
      <c r="A393" s="48">
        <f t="shared" ref="A393:A399" si="258">IF((K393-K392)*60*24&lt;0,0,(K393-K392)*60*24)</f>
        <v>0.83333333333335702</v>
      </c>
      <c r="B393" s="47">
        <f t="shared" ref="B393:B399" si="259">IF(E393="Gate 1",0, IF(B392=0,(B391 +1),B392))</f>
        <v>19</v>
      </c>
      <c r="C393" s="49">
        <f t="shared" ref="C393:C399" si="260">ABS(RIGHT(M393,2))</f>
        <v>14</v>
      </c>
      <c r="D393" s="49" t="str">
        <f t="shared" ref="D393:D399" si="261">IF(OR(C394-C393=1,C394-C393=-20,C394=""),"","MISTAKE")</f>
        <v/>
      </c>
      <c r="E393" s="119" t="s">
        <v>112</v>
      </c>
      <c r="F393" s="119" t="s">
        <v>2</v>
      </c>
      <c r="G393" s="119" t="s">
        <v>3</v>
      </c>
      <c r="H393" s="119" t="s">
        <v>973</v>
      </c>
      <c r="I393" s="119" t="s">
        <v>134</v>
      </c>
      <c r="J393" s="119" t="s">
        <v>210</v>
      </c>
      <c r="K393" s="119" t="s">
        <v>974</v>
      </c>
      <c r="L393" s="119" t="s">
        <v>0</v>
      </c>
      <c r="M393" s="119" t="s">
        <v>29</v>
      </c>
      <c r="N393" s="119"/>
      <c r="O393" s="119"/>
      <c r="P393" s="119"/>
      <c r="Q393" s="119"/>
    </row>
    <row r="394" spans="1:17" x14ac:dyDescent="0.25">
      <c r="A394" s="48">
        <f t="shared" si="258"/>
        <v>0.85000000000013287</v>
      </c>
      <c r="B394" s="47">
        <f t="shared" si="259"/>
        <v>19</v>
      </c>
      <c r="C394" s="49">
        <f t="shared" si="260"/>
        <v>15</v>
      </c>
      <c r="D394" s="49" t="str">
        <f t="shared" si="261"/>
        <v/>
      </c>
      <c r="E394" s="119" t="s">
        <v>122</v>
      </c>
      <c r="F394" s="119" t="s">
        <v>2</v>
      </c>
      <c r="G394" s="119" t="s">
        <v>3</v>
      </c>
      <c r="H394" s="119" t="s">
        <v>975</v>
      </c>
      <c r="I394" s="119" t="s">
        <v>26</v>
      </c>
      <c r="J394" s="119" t="s">
        <v>210</v>
      </c>
      <c r="K394" s="119" t="s">
        <v>976</v>
      </c>
      <c r="L394" s="119" t="s">
        <v>0</v>
      </c>
      <c r="M394" s="119" t="s">
        <v>30</v>
      </c>
      <c r="N394" s="119"/>
      <c r="O394" s="119"/>
      <c r="P394" s="119"/>
      <c r="Q394" s="119"/>
    </row>
    <row r="395" spans="1:17" x14ac:dyDescent="0.25">
      <c r="A395" s="48">
        <f t="shared" si="258"/>
        <v>1.4833333333331389</v>
      </c>
      <c r="B395" s="47">
        <f t="shared" si="259"/>
        <v>19</v>
      </c>
      <c r="C395" s="49">
        <f t="shared" si="260"/>
        <v>16</v>
      </c>
      <c r="D395" s="49" t="str">
        <f t="shared" si="261"/>
        <v/>
      </c>
      <c r="E395" s="119" t="s">
        <v>123</v>
      </c>
      <c r="F395" s="119" t="s">
        <v>2</v>
      </c>
      <c r="G395" s="119" t="s">
        <v>3</v>
      </c>
      <c r="H395" s="119" t="s">
        <v>977</v>
      </c>
      <c r="I395" s="119" t="s">
        <v>124</v>
      </c>
      <c r="J395" s="119" t="s">
        <v>210</v>
      </c>
      <c r="K395" s="119" t="s">
        <v>978</v>
      </c>
      <c r="L395" s="119" t="s">
        <v>0</v>
      </c>
      <c r="M395" s="119" t="s">
        <v>31</v>
      </c>
      <c r="N395" s="119"/>
      <c r="O395" s="119"/>
      <c r="P395" s="119"/>
      <c r="Q395" s="119"/>
    </row>
    <row r="396" spans="1:17" x14ac:dyDescent="0.25">
      <c r="A396" s="48">
        <f t="shared" si="258"/>
        <v>8.0333333333335233</v>
      </c>
      <c r="B396" s="47">
        <f t="shared" si="259"/>
        <v>19</v>
      </c>
      <c r="C396" s="49">
        <f t="shared" si="260"/>
        <v>17</v>
      </c>
      <c r="D396" s="49" t="str">
        <f t="shared" si="261"/>
        <v/>
      </c>
      <c r="E396" s="119" t="s">
        <v>125</v>
      </c>
      <c r="F396" s="119" t="s">
        <v>2</v>
      </c>
      <c r="G396" s="119" t="s">
        <v>3</v>
      </c>
      <c r="H396" s="119" t="s">
        <v>979</v>
      </c>
      <c r="I396" s="119" t="s">
        <v>126</v>
      </c>
      <c r="J396" s="119" t="s">
        <v>210</v>
      </c>
      <c r="K396" s="119" t="s">
        <v>980</v>
      </c>
      <c r="L396" s="119" t="s">
        <v>0</v>
      </c>
      <c r="M396" s="119" t="s">
        <v>32</v>
      </c>
      <c r="N396" s="119"/>
      <c r="O396" s="119"/>
      <c r="P396" s="119"/>
      <c r="Q396" s="119"/>
    </row>
    <row r="397" spans="1:17" x14ac:dyDescent="0.25">
      <c r="A397" s="48">
        <f t="shared" si="258"/>
        <v>1.716666666666562</v>
      </c>
      <c r="B397" s="47">
        <f t="shared" si="259"/>
        <v>19</v>
      </c>
      <c r="C397" s="49">
        <f t="shared" si="260"/>
        <v>18</v>
      </c>
      <c r="D397" s="49" t="str">
        <f t="shared" si="261"/>
        <v/>
      </c>
      <c r="E397" s="119" t="s">
        <v>127</v>
      </c>
      <c r="F397" s="119" t="s">
        <v>2</v>
      </c>
      <c r="G397" s="119" t="s">
        <v>3</v>
      </c>
      <c r="H397" s="119" t="s">
        <v>981</v>
      </c>
      <c r="I397" s="119" t="s">
        <v>28</v>
      </c>
      <c r="J397" s="119" t="s">
        <v>210</v>
      </c>
      <c r="K397" s="119" t="s">
        <v>982</v>
      </c>
      <c r="L397" s="119" t="s">
        <v>0</v>
      </c>
      <c r="M397" s="119" t="s">
        <v>128</v>
      </c>
      <c r="N397" s="119"/>
      <c r="O397" s="119"/>
      <c r="P397" s="119"/>
      <c r="Q397" s="119"/>
    </row>
    <row r="398" spans="1:17" x14ac:dyDescent="0.25">
      <c r="A398" s="48">
        <f t="shared" si="258"/>
        <v>2.0000000000001528</v>
      </c>
      <c r="B398" s="47">
        <f t="shared" si="259"/>
        <v>19</v>
      </c>
      <c r="C398" s="49">
        <f t="shared" si="260"/>
        <v>19</v>
      </c>
      <c r="D398" s="49" t="str">
        <f t="shared" si="261"/>
        <v/>
      </c>
      <c r="E398" s="119" t="s">
        <v>113</v>
      </c>
      <c r="F398" s="119" t="s">
        <v>2</v>
      </c>
      <c r="G398" s="119" t="s">
        <v>3</v>
      </c>
      <c r="H398" s="119" t="s">
        <v>983</v>
      </c>
      <c r="I398" s="119" t="s">
        <v>132</v>
      </c>
      <c r="J398" s="119" t="s">
        <v>210</v>
      </c>
      <c r="K398" s="119" t="s">
        <v>984</v>
      </c>
      <c r="L398" s="119" t="s">
        <v>0</v>
      </c>
      <c r="M398" s="119" t="s">
        <v>129</v>
      </c>
      <c r="N398" s="119"/>
      <c r="O398" s="119"/>
      <c r="P398" s="119"/>
      <c r="Q398" s="119"/>
    </row>
    <row r="399" spans="1:17" x14ac:dyDescent="0.25">
      <c r="A399" s="48">
        <f t="shared" si="258"/>
        <v>0.68333333333333357</v>
      </c>
      <c r="B399" s="47">
        <f t="shared" si="259"/>
        <v>19</v>
      </c>
      <c r="C399" s="49">
        <f t="shared" si="260"/>
        <v>20</v>
      </c>
      <c r="D399" s="49" t="str">
        <f t="shared" si="261"/>
        <v/>
      </c>
      <c r="E399" s="119" t="s">
        <v>136</v>
      </c>
      <c r="F399" s="119" t="s">
        <v>2</v>
      </c>
      <c r="G399" s="119" t="s">
        <v>3</v>
      </c>
      <c r="H399" s="119" t="s">
        <v>985</v>
      </c>
      <c r="I399" s="119" t="s">
        <v>137</v>
      </c>
      <c r="J399" s="119" t="s">
        <v>210</v>
      </c>
      <c r="K399" s="119" t="s">
        <v>986</v>
      </c>
      <c r="L399" s="119" t="s">
        <v>0</v>
      </c>
      <c r="M399" s="119" t="s">
        <v>130</v>
      </c>
      <c r="N399" s="119"/>
      <c r="O399" s="119"/>
      <c r="P399" s="119"/>
      <c r="Q399" s="119"/>
    </row>
    <row r="400" spans="1:17" x14ac:dyDescent="0.25">
      <c r="A400" s="48">
        <f t="shared" si="242"/>
        <v>1.166666666666476</v>
      </c>
      <c r="B400" s="47">
        <f t="shared" si="243"/>
        <v>19</v>
      </c>
      <c r="C400" s="49">
        <f t="shared" si="244"/>
        <v>21</v>
      </c>
      <c r="D400" s="49" t="str">
        <f t="shared" si="245"/>
        <v/>
      </c>
      <c r="E400" s="119" t="s">
        <v>109</v>
      </c>
      <c r="F400" s="119" t="s">
        <v>2</v>
      </c>
      <c r="G400" s="119" t="s">
        <v>3</v>
      </c>
      <c r="H400" s="119" t="s">
        <v>987</v>
      </c>
      <c r="I400" s="119" t="s">
        <v>105</v>
      </c>
      <c r="J400" s="119" t="s">
        <v>210</v>
      </c>
      <c r="K400" s="119" t="s">
        <v>988</v>
      </c>
      <c r="L400" s="119" t="s">
        <v>0</v>
      </c>
      <c r="M400" s="119" t="s">
        <v>131</v>
      </c>
      <c r="N400" s="119"/>
      <c r="O400" s="119"/>
      <c r="P400" s="119"/>
      <c r="Q400" s="119"/>
    </row>
    <row r="401" spans="1:17" x14ac:dyDescent="0.25">
      <c r="A401" s="48">
        <f t="shared" si="242"/>
        <v>19.683333333333426</v>
      </c>
      <c r="B401" s="47">
        <f t="shared" si="243"/>
        <v>0</v>
      </c>
      <c r="C401" s="49">
        <f t="shared" si="244"/>
        <v>1</v>
      </c>
      <c r="D401" s="49" t="str">
        <f t="shared" si="245"/>
        <v/>
      </c>
      <c r="E401" s="119" t="s">
        <v>1</v>
      </c>
      <c r="F401" s="119" t="s">
        <v>2</v>
      </c>
      <c r="G401" s="119" t="s">
        <v>3</v>
      </c>
      <c r="H401" s="119" t="s">
        <v>989</v>
      </c>
      <c r="I401" s="119" t="s">
        <v>133</v>
      </c>
      <c r="J401" s="119" t="s">
        <v>210</v>
      </c>
      <c r="K401" s="119" t="s">
        <v>990</v>
      </c>
      <c r="L401" s="119" t="s">
        <v>0</v>
      </c>
      <c r="M401" s="119" t="s">
        <v>4</v>
      </c>
      <c r="N401" s="119"/>
      <c r="O401" s="119"/>
      <c r="P401" s="119"/>
      <c r="Q401" s="119"/>
    </row>
    <row r="402" spans="1:17" x14ac:dyDescent="0.25">
      <c r="A402" s="48">
        <f t="shared" si="242"/>
        <v>1.0666666666666202</v>
      </c>
      <c r="B402" s="47">
        <f t="shared" si="243"/>
        <v>20</v>
      </c>
      <c r="C402" s="49">
        <f t="shared" si="244"/>
        <v>2</v>
      </c>
      <c r="D402" s="49" t="str">
        <f t="shared" si="245"/>
        <v/>
      </c>
      <c r="E402" s="119" t="s">
        <v>5</v>
      </c>
      <c r="F402" s="119" t="s">
        <v>2</v>
      </c>
      <c r="G402" s="119" t="s">
        <v>3</v>
      </c>
      <c r="H402" s="119" t="s">
        <v>991</v>
      </c>
      <c r="I402" s="119" t="s">
        <v>115</v>
      </c>
      <c r="J402" s="119" t="s">
        <v>210</v>
      </c>
      <c r="K402" s="119" t="s">
        <v>992</v>
      </c>
      <c r="L402" s="119" t="s">
        <v>0</v>
      </c>
      <c r="M402" s="119" t="s">
        <v>6</v>
      </c>
      <c r="N402" s="119"/>
      <c r="O402" s="119"/>
      <c r="P402" s="119"/>
      <c r="Q402" s="119"/>
    </row>
    <row r="403" spans="1:17" x14ac:dyDescent="0.25">
      <c r="A403" s="48">
        <f t="shared" si="242"/>
        <v>4.9833333333335261</v>
      </c>
      <c r="B403" s="47">
        <f t="shared" si="243"/>
        <v>20</v>
      </c>
      <c r="C403" s="49">
        <f t="shared" si="244"/>
        <v>3</v>
      </c>
      <c r="D403" s="49" t="str">
        <f t="shared" si="245"/>
        <v/>
      </c>
      <c r="E403" s="119" t="s">
        <v>7</v>
      </c>
      <c r="F403" s="119" t="s">
        <v>2</v>
      </c>
      <c r="G403" s="119" t="s">
        <v>3</v>
      </c>
      <c r="H403" s="119" t="s">
        <v>993</v>
      </c>
      <c r="I403" s="119" t="s">
        <v>8</v>
      </c>
      <c r="J403" s="119" t="s">
        <v>210</v>
      </c>
      <c r="K403" s="119" t="s">
        <v>994</v>
      </c>
      <c r="L403" s="119" t="s">
        <v>0</v>
      </c>
      <c r="M403" s="119" t="s">
        <v>9</v>
      </c>
      <c r="N403" s="119"/>
      <c r="O403" s="119"/>
      <c r="P403" s="119"/>
      <c r="Q403" s="119"/>
    </row>
    <row r="404" spans="1:17" x14ac:dyDescent="0.25">
      <c r="A404" s="48">
        <f t="shared" ref="A404:A407" si="262">IF((K404-K403)*60*24&lt;0,0,(K404-K403)*60*24)</f>
        <v>0.88333333333320496</v>
      </c>
      <c r="B404" s="47">
        <f t="shared" ref="B404:B407" si="263">IF(E404="Gate 1",0, IF(B403=0,(B402 +1),B403))</f>
        <v>20</v>
      </c>
      <c r="C404" s="49">
        <f t="shared" ref="C404:C407" si="264">ABS(RIGHT(M404,2))</f>
        <v>4</v>
      </c>
      <c r="D404" s="49" t="str">
        <f t="shared" ref="D404:D407" si="265">IF(OR(C405-C404=1,C405-C404=-20,C405=""),"","MISTAKE")</f>
        <v/>
      </c>
      <c r="E404" s="119" t="s">
        <v>116</v>
      </c>
      <c r="F404" s="119" t="s">
        <v>2</v>
      </c>
      <c r="G404" s="119" t="s">
        <v>3</v>
      </c>
      <c r="H404" s="119" t="s">
        <v>995</v>
      </c>
      <c r="I404" s="119" t="s">
        <v>117</v>
      </c>
      <c r="J404" s="119" t="s">
        <v>210</v>
      </c>
      <c r="K404" s="119" t="s">
        <v>996</v>
      </c>
      <c r="L404" s="119" t="s">
        <v>0</v>
      </c>
      <c r="M404" s="119" t="s">
        <v>11</v>
      </c>
      <c r="N404" s="119"/>
      <c r="O404" s="119"/>
      <c r="P404" s="119"/>
      <c r="Q404" s="119"/>
    </row>
    <row r="405" spans="1:17" x14ac:dyDescent="0.25">
      <c r="A405" s="48">
        <f t="shared" si="262"/>
        <v>5.4666666666666686</v>
      </c>
      <c r="B405" s="47">
        <f t="shared" si="263"/>
        <v>20</v>
      </c>
      <c r="C405" s="49">
        <f t="shared" si="264"/>
        <v>5</v>
      </c>
      <c r="D405" s="49" t="str">
        <f t="shared" si="265"/>
        <v/>
      </c>
      <c r="E405" s="119" t="s">
        <v>106</v>
      </c>
      <c r="F405" s="119" t="s">
        <v>2</v>
      </c>
      <c r="G405" s="119" t="s">
        <v>3</v>
      </c>
      <c r="H405" s="119" t="s">
        <v>997</v>
      </c>
      <c r="I405" s="119" t="s">
        <v>10</v>
      </c>
      <c r="J405" s="119" t="s">
        <v>210</v>
      </c>
      <c r="K405" s="119" t="s">
        <v>998</v>
      </c>
      <c r="L405" s="119" t="s">
        <v>0</v>
      </c>
      <c r="M405" s="119" t="s">
        <v>12</v>
      </c>
      <c r="N405" s="119"/>
      <c r="O405" s="119"/>
      <c r="P405" s="119"/>
      <c r="Q405" s="119"/>
    </row>
    <row r="406" spans="1:17" x14ac:dyDescent="0.25">
      <c r="A406" s="48">
        <f t="shared" si="262"/>
        <v>1.1666666666666359</v>
      </c>
      <c r="B406" s="47">
        <f t="shared" si="263"/>
        <v>20</v>
      </c>
      <c r="C406" s="49">
        <f t="shared" si="264"/>
        <v>6</v>
      </c>
      <c r="D406" s="49" t="str">
        <f t="shared" si="265"/>
        <v/>
      </c>
      <c r="E406" s="119" t="s">
        <v>107</v>
      </c>
      <c r="F406" s="119" t="s">
        <v>2</v>
      </c>
      <c r="G406" s="119" t="s">
        <v>3</v>
      </c>
      <c r="H406" s="119" t="s">
        <v>999</v>
      </c>
      <c r="I406" s="119" t="s">
        <v>90</v>
      </c>
      <c r="J406" s="119" t="s">
        <v>210</v>
      </c>
      <c r="K406" s="119" t="s">
        <v>1000</v>
      </c>
      <c r="L406" s="119" t="s">
        <v>0</v>
      </c>
      <c r="M406" s="119" t="s">
        <v>15</v>
      </c>
      <c r="N406" s="119"/>
      <c r="O406" s="119"/>
      <c r="P406" s="119"/>
      <c r="Q406" s="119"/>
    </row>
    <row r="407" spans="1:17" x14ac:dyDescent="0.25">
      <c r="A407" s="48">
        <f t="shared" si="262"/>
        <v>1.3999999999998991</v>
      </c>
      <c r="B407" s="47">
        <f t="shared" si="263"/>
        <v>20</v>
      </c>
      <c r="C407" s="49">
        <f t="shared" si="264"/>
        <v>7</v>
      </c>
      <c r="D407" s="49" t="str">
        <f t="shared" si="265"/>
        <v/>
      </c>
      <c r="E407" s="119" t="s">
        <v>13</v>
      </c>
      <c r="F407" s="119" t="s">
        <v>2</v>
      </c>
      <c r="G407" s="119" t="s">
        <v>3</v>
      </c>
      <c r="H407" s="119" t="s">
        <v>1001</v>
      </c>
      <c r="I407" s="119" t="s">
        <v>14</v>
      </c>
      <c r="J407" s="119" t="s">
        <v>210</v>
      </c>
      <c r="K407" s="119" t="s">
        <v>1002</v>
      </c>
      <c r="L407" s="119" t="s">
        <v>0</v>
      </c>
      <c r="M407" s="119" t="s">
        <v>18</v>
      </c>
      <c r="N407" s="119"/>
      <c r="O407" s="119"/>
      <c r="P407" s="119"/>
      <c r="Q407" s="119"/>
    </row>
    <row r="408" spans="1:17" x14ac:dyDescent="0.25">
      <c r="A408" s="48">
        <f t="shared" ref="A408:A410" si="266">IF((K408-K407)*60*24&lt;0,0,(K408-K407)*60*24)</f>
        <v>0.81666666666674104</v>
      </c>
      <c r="B408" s="47">
        <f t="shared" ref="B408:B410" si="267">IF(E408="Gate 1",0, IF(B407=0,(B406 +1),B407))</f>
        <v>20</v>
      </c>
      <c r="C408" s="49">
        <f t="shared" ref="C408:C410" si="268">ABS(RIGHT(M408,2))</f>
        <v>8</v>
      </c>
      <c r="D408" s="49" t="str">
        <f t="shared" ref="D408:D410" si="269">IF(OR(C409-C408=1,C409-C408=-20,C409=""),"","MISTAKE")</f>
        <v/>
      </c>
      <c r="E408" s="119" t="s">
        <v>16</v>
      </c>
      <c r="F408" s="119" t="s">
        <v>2</v>
      </c>
      <c r="G408" s="119" t="s">
        <v>3</v>
      </c>
      <c r="H408" s="119" t="s">
        <v>1003</v>
      </c>
      <c r="I408" s="119" t="s">
        <v>118</v>
      </c>
      <c r="J408" s="119" t="s">
        <v>210</v>
      </c>
      <c r="K408" s="119" t="s">
        <v>1004</v>
      </c>
      <c r="L408" s="119" t="s">
        <v>0</v>
      </c>
      <c r="M408" s="119" t="s">
        <v>19</v>
      </c>
      <c r="N408" s="119"/>
      <c r="O408" s="119"/>
      <c r="P408" s="119"/>
      <c r="Q408" s="119"/>
    </row>
    <row r="409" spans="1:17" x14ac:dyDescent="0.25">
      <c r="A409" s="48">
        <f t="shared" si="266"/>
        <v>1.0500000000000043</v>
      </c>
      <c r="B409" s="47">
        <f t="shared" si="267"/>
        <v>20</v>
      </c>
      <c r="C409" s="49">
        <f t="shared" si="268"/>
        <v>9</v>
      </c>
      <c r="D409" s="49" t="str">
        <f t="shared" si="269"/>
        <v/>
      </c>
      <c r="E409" s="119" t="s">
        <v>16</v>
      </c>
      <c r="F409" s="119" t="s">
        <v>2</v>
      </c>
      <c r="G409" s="119" t="s">
        <v>3</v>
      </c>
      <c r="H409" s="119" t="s">
        <v>1005</v>
      </c>
      <c r="I409" s="119" t="s">
        <v>17</v>
      </c>
      <c r="J409" s="119" t="s">
        <v>210</v>
      </c>
      <c r="K409" s="119" t="s">
        <v>1006</v>
      </c>
      <c r="L409" s="119" t="s">
        <v>0</v>
      </c>
      <c r="M409" s="119" t="s">
        <v>21</v>
      </c>
      <c r="N409" s="119"/>
      <c r="O409" s="119"/>
      <c r="P409" s="119"/>
      <c r="Q409" s="119"/>
    </row>
    <row r="410" spans="1:17" x14ac:dyDescent="0.25">
      <c r="A410" s="48">
        <f t="shared" si="266"/>
        <v>0.93333333333337265</v>
      </c>
      <c r="B410" s="47">
        <f t="shared" si="267"/>
        <v>20</v>
      </c>
      <c r="C410" s="49">
        <f t="shared" si="268"/>
        <v>10</v>
      </c>
      <c r="D410" s="49" t="str">
        <f t="shared" si="269"/>
        <v/>
      </c>
      <c r="E410" s="119" t="s">
        <v>108</v>
      </c>
      <c r="F410" s="119" t="s">
        <v>2</v>
      </c>
      <c r="G410" s="119" t="s">
        <v>3</v>
      </c>
      <c r="H410" s="119" t="s">
        <v>1007</v>
      </c>
      <c r="I410" s="119" t="s">
        <v>119</v>
      </c>
      <c r="J410" s="119" t="s">
        <v>210</v>
      </c>
      <c r="K410" s="119" t="s">
        <v>1008</v>
      </c>
      <c r="L410" s="119" t="s">
        <v>0</v>
      </c>
      <c r="M410" s="119" t="s">
        <v>23</v>
      </c>
      <c r="N410" s="119"/>
      <c r="O410" s="119"/>
      <c r="P410" s="119"/>
      <c r="Q410" s="119"/>
    </row>
    <row r="411" spans="1:17" x14ac:dyDescent="0.25">
      <c r="A411" s="48">
        <f t="shared" ref="A411:A424" si="270">IF((K411-K410)*60*24&lt;0,0,(K411-K410)*60*24)</f>
        <v>1.1500000000000199</v>
      </c>
      <c r="B411" s="47">
        <f t="shared" ref="B411:B424" si="271">IF(E411="Gate 1",0, IF(B410=0,(B409 +1),B410))</f>
        <v>20</v>
      </c>
      <c r="C411" s="49">
        <f t="shared" ref="C411:C424" si="272">ABS(RIGHT(M411,2))</f>
        <v>11</v>
      </c>
      <c r="D411" s="49" t="str">
        <f t="shared" ref="D411:D424" si="273">IF(OR(C412-C411=1,C412-C411=-20,C412=""),"","MISTAKE")</f>
        <v/>
      </c>
      <c r="E411" s="119" t="s">
        <v>110</v>
      </c>
      <c r="F411" s="119" t="s">
        <v>2</v>
      </c>
      <c r="G411" s="119" t="s">
        <v>3</v>
      </c>
      <c r="H411" s="119" t="s">
        <v>1009</v>
      </c>
      <c r="I411" s="119" t="s">
        <v>20</v>
      </c>
      <c r="J411" s="119" t="s">
        <v>210</v>
      </c>
      <c r="K411" s="119" t="s">
        <v>1010</v>
      </c>
      <c r="L411" s="119" t="s">
        <v>0</v>
      </c>
      <c r="M411" s="119" t="s">
        <v>24</v>
      </c>
      <c r="N411" s="119"/>
      <c r="O411" s="119"/>
      <c r="P411" s="119"/>
      <c r="Q411" s="119"/>
    </row>
    <row r="412" spans="1:17" x14ac:dyDescent="0.25">
      <c r="A412" s="48">
        <f t="shared" si="270"/>
        <v>0.94999999999998863</v>
      </c>
      <c r="B412" s="47">
        <f t="shared" si="271"/>
        <v>20</v>
      </c>
      <c r="C412" s="49">
        <f t="shared" si="272"/>
        <v>12</v>
      </c>
      <c r="D412" s="49" t="str">
        <f t="shared" si="273"/>
        <v/>
      </c>
      <c r="E412" s="119" t="s">
        <v>120</v>
      </c>
      <c r="F412" s="119" t="s">
        <v>2</v>
      </c>
      <c r="G412" s="119" t="s">
        <v>3</v>
      </c>
      <c r="H412" s="119" t="s">
        <v>1011</v>
      </c>
      <c r="I412" s="119" t="s">
        <v>22</v>
      </c>
      <c r="J412" s="119" t="s">
        <v>210</v>
      </c>
      <c r="K412" s="119" t="s">
        <v>1012</v>
      </c>
      <c r="L412" s="119" t="s">
        <v>0</v>
      </c>
      <c r="M412" s="119" t="s">
        <v>25</v>
      </c>
      <c r="N412" s="119"/>
      <c r="O412" s="119"/>
      <c r="P412" s="119"/>
      <c r="Q412" s="119"/>
    </row>
    <row r="413" spans="1:17" x14ac:dyDescent="0.25">
      <c r="A413" s="48">
        <f t="shared" si="270"/>
        <v>5.5166666666665165</v>
      </c>
      <c r="B413" s="47">
        <f t="shared" si="271"/>
        <v>20</v>
      </c>
      <c r="C413" s="49">
        <f t="shared" si="272"/>
        <v>13</v>
      </c>
      <c r="D413" s="49" t="str">
        <f t="shared" si="273"/>
        <v/>
      </c>
      <c r="E413" s="119" t="s">
        <v>111</v>
      </c>
      <c r="F413" s="119" t="s">
        <v>2</v>
      </c>
      <c r="G413" s="119" t="s">
        <v>3</v>
      </c>
      <c r="H413" s="119" t="s">
        <v>1013</v>
      </c>
      <c r="I413" s="119" t="s">
        <v>121</v>
      </c>
      <c r="J413" s="119" t="s">
        <v>210</v>
      </c>
      <c r="K413" s="119" t="s">
        <v>1014</v>
      </c>
      <c r="L413" s="119" t="s">
        <v>0</v>
      </c>
      <c r="M413" s="119" t="s">
        <v>27</v>
      </c>
      <c r="N413" s="119"/>
      <c r="O413" s="119"/>
      <c r="P413" s="119"/>
      <c r="Q413" s="119"/>
    </row>
    <row r="414" spans="1:17" x14ac:dyDescent="0.25">
      <c r="A414" s="48">
        <f t="shared" si="270"/>
        <v>0.86666666666690872</v>
      </c>
      <c r="B414" s="47">
        <f t="shared" si="271"/>
        <v>20</v>
      </c>
      <c r="C414" s="49">
        <f t="shared" si="272"/>
        <v>14</v>
      </c>
      <c r="D414" s="49" t="str">
        <f t="shared" si="273"/>
        <v/>
      </c>
      <c r="E414" s="119" t="s">
        <v>112</v>
      </c>
      <c r="F414" s="119" t="s">
        <v>2</v>
      </c>
      <c r="G414" s="119" t="s">
        <v>3</v>
      </c>
      <c r="H414" s="119" t="s">
        <v>1015</v>
      </c>
      <c r="I414" s="119" t="s">
        <v>134</v>
      </c>
      <c r="J414" s="119" t="s">
        <v>210</v>
      </c>
      <c r="K414" s="119" t="s">
        <v>1016</v>
      </c>
      <c r="L414" s="119" t="s">
        <v>0</v>
      </c>
      <c r="M414" s="119" t="s">
        <v>29</v>
      </c>
      <c r="N414" s="119"/>
      <c r="O414" s="119"/>
      <c r="P414" s="119"/>
      <c r="Q414" s="119"/>
    </row>
    <row r="415" spans="1:17" x14ac:dyDescent="0.25">
      <c r="A415" s="48">
        <f t="shared" si="270"/>
        <v>0.84999999999981313</v>
      </c>
      <c r="B415" s="47">
        <f t="shared" si="271"/>
        <v>20</v>
      </c>
      <c r="C415" s="49">
        <f t="shared" si="272"/>
        <v>15</v>
      </c>
      <c r="D415" s="49" t="str">
        <f t="shared" si="273"/>
        <v/>
      </c>
      <c r="E415" s="119" t="s">
        <v>122</v>
      </c>
      <c r="F415" s="119" t="s">
        <v>2</v>
      </c>
      <c r="G415" s="119" t="s">
        <v>3</v>
      </c>
      <c r="H415" s="119" t="s">
        <v>1017</v>
      </c>
      <c r="I415" s="119" t="s">
        <v>26</v>
      </c>
      <c r="J415" s="119" t="s">
        <v>210</v>
      </c>
      <c r="K415" s="119" t="s">
        <v>1018</v>
      </c>
      <c r="L415" s="119" t="s">
        <v>0</v>
      </c>
      <c r="M415" s="119" t="s">
        <v>30</v>
      </c>
      <c r="N415" s="119"/>
      <c r="O415" s="119"/>
      <c r="P415" s="119"/>
      <c r="Q415" s="119"/>
    </row>
    <row r="416" spans="1:17" x14ac:dyDescent="0.25">
      <c r="A416" s="48">
        <f t="shared" si="270"/>
        <v>2.1333333333334004</v>
      </c>
      <c r="B416" s="47">
        <f t="shared" si="271"/>
        <v>20</v>
      </c>
      <c r="C416" s="49">
        <f t="shared" si="272"/>
        <v>16</v>
      </c>
      <c r="D416" s="49" t="str">
        <f t="shared" si="273"/>
        <v/>
      </c>
      <c r="E416" s="119" t="s">
        <v>123</v>
      </c>
      <c r="F416" s="119" t="s">
        <v>2</v>
      </c>
      <c r="G416" s="119" t="s">
        <v>3</v>
      </c>
      <c r="H416" s="119" t="s">
        <v>1019</v>
      </c>
      <c r="I416" s="119" t="s">
        <v>124</v>
      </c>
      <c r="J416" s="119" t="s">
        <v>210</v>
      </c>
      <c r="K416" s="119" t="s">
        <v>1020</v>
      </c>
      <c r="L416" s="119" t="s">
        <v>0</v>
      </c>
      <c r="M416" s="119" t="s">
        <v>31</v>
      </c>
      <c r="N416" s="119"/>
      <c r="O416" s="119"/>
      <c r="P416" s="119"/>
      <c r="Q416" s="119"/>
    </row>
    <row r="417" spans="1:17" x14ac:dyDescent="0.25">
      <c r="A417" s="48">
        <f t="shared" si="270"/>
        <v>1.6166666666665463</v>
      </c>
      <c r="B417" s="47">
        <f t="shared" si="271"/>
        <v>20</v>
      </c>
      <c r="C417" s="49">
        <f t="shared" si="272"/>
        <v>17</v>
      </c>
      <c r="D417" s="49" t="str">
        <f t="shared" si="273"/>
        <v/>
      </c>
      <c r="E417" s="119" t="s">
        <v>125</v>
      </c>
      <c r="F417" s="119" t="s">
        <v>2</v>
      </c>
      <c r="G417" s="119" t="s">
        <v>3</v>
      </c>
      <c r="H417" s="119" t="s">
        <v>1021</v>
      </c>
      <c r="I417" s="119" t="s">
        <v>126</v>
      </c>
      <c r="J417" s="119" t="s">
        <v>210</v>
      </c>
      <c r="K417" s="119" t="s">
        <v>1022</v>
      </c>
      <c r="L417" s="119" t="s">
        <v>0</v>
      </c>
      <c r="M417" s="119" t="s">
        <v>32</v>
      </c>
      <c r="N417" s="119"/>
      <c r="O417" s="119"/>
      <c r="P417" s="119"/>
      <c r="Q417" s="119"/>
    </row>
    <row r="418" spans="1:17" x14ac:dyDescent="0.25">
      <c r="A418" s="48">
        <f t="shared" si="270"/>
        <v>1.5833333333336341</v>
      </c>
      <c r="B418" s="47">
        <f t="shared" si="271"/>
        <v>20</v>
      </c>
      <c r="C418" s="49">
        <f t="shared" si="272"/>
        <v>18</v>
      </c>
      <c r="D418" s="49" t="str">
        <f t="shared" si="273"/>
        <v/>
      </c>
      <c r="E418" s="119" t="s">
        <v>127</v>
      </c>
      <c r="F418" s="119" t="s">
        <v>2</v>
      </c>
      <c r="G418" s="119" t="s">
        <v>3</v>
      </c>
      <c r="H418" s="119" t="s">
        <v>1023</v>
      </c>
      <c r="I418" s="119" t="s">
        <v>28</v>
      </c>
      <c r="J418" s="119" t="s">
        <v>210</v>
      </c>
      <c r="K418" s="119" t="s">
        <v>1024</v>
      </c>
      <c r="L418" s="119" t="s">
        <v>0</v>
      </c>
      <c r="M418" s="119" t="s">
        <v>128</v>
      </c>
      <c r="N418" s="119"/>
      <c r="O418" s="119"/>
      <c r="P418" s="119"/>
      <c r="Q418" s="119"/>
    </row>
    <row r="419" spans="1:17" x14ac:dyDescent="0.25">
      <c r="A419" s="48">
        <f t="shared" si="270"/>
        <v>1.8666666666664256</v>
      </c>
      <c r="B419" s="47">
        <f t="shared" si="271"/>
        <v>20</v>
      </c>
      <c r="C419" s="49">
        <f t="shared" si="272"/>
        <v>19</v>
      </c>
      <c r="D419" s="49" t="str">
        <f t="shared" si="273"/>
        <v/>
      </c>
      <c r="E419" s="119" t="s">
        <v>113</v>
      </c>
      <c r="F419" s="119" t="s">
        <v>2</v>
      </c>
      <c r="G419" s="119" t="s">
        <v>3</v>
      </c>
      <c r="H419" s="119" t="s">
        <v>1025</v>
      </c>
      <c r="I419" s="119" t="s">
        <v>132</v>
      </c>
      <c r="J419" s="119" t="s">
        <v>210</v>
      </c>
      <c r="K419" s="119" t="s">
        <v>1026</v>
      </c>
      <c r="L419" s="119" t="s">
        <v>0</v>
      </c>
      <c r="M419" s="119" t="s">
        <v>129</v>
      </c>
      <c r="N419" s="119"/>
      <c r="O419" s="119"/>
      <c r="P419" s="119"/>
      <c r="Q419" s="119"/>
    </row>
    <row r="420" spans="1:17" x14ac:dyDescent="0.25">
      <c r="A420" s="48">
        <f t="shared" si="270"/>
        <v>1.400000000000059</v>
      </c>
      <c r="B420" s="47">
        <f t="shared" si="271"/>
        <v>20</v>
      </c>
      <c r="C420" s="49">
        <f t="shared" si="272"/>
        <v>20</v>
      </c>
      <c r="D420" s="49" t="str">
        <f t="shared" si="273"/>
        <v/>
      </c>
      <c r="E420" s="119" t="s">
        <v>136</v>
      </c>
      <c r="F420" s="119" t="s">
        <v>2</v>
      </c>
      <c r="G420" s="119" t="s">
        <v>3</v>
      </c>
      <c r="H420" s="119" t="s">
        <v>1027</v>
      </c>
      <c r="I420" s="119" t="s">
        <v>137</v>
      </c>
      <c r="J420" s="119" t="s">
        <v>210</v>
      </c>
      <c r="K420" s="119" t="s">
        <v>1028</v>
      </c>
      <c r="L420" s="119" t="s">
        <v>0</v>
      </c>
      <c r="M420" s="119" t="s">
        <v>130</v>
      </c>
      <c r="N420" s="119"/>
      <c r="O420" s="119"/>
      <c r="P420" s="119"/>
      <c r="Q420" s="119"/>
    </row>
    <row r="421" spans="1:17" x14ac:dyDescent="0.25">
      <c r="A421" s="48">
        <f t="shared" si="270"/>
        <v>3.5166666666666835</v>
      </c>
      <c r="B421" s="47">
        <f t="shared" si="271"/>
        <v>20</v>
      </c>
      <c r="C421" s="49">
        <f t="shared" si="272"/>
        <v>21</v>
      </c>
      <c r="D421" s="49" t="str">
        <f t="shared" si="273"/>
        <v/>
      </c>
      <c r="E421" s="119" t="s">
        <v>109</v>
      </c>
      <c r="F421" s="119" t="s">
        <v>2</v>
      </c>
      <c r="G421" s="119" t="s">
        <v>3</v>
      </c>
      <c r="H421" s="119" t="s">
        <v>1029</v>
      </c>
      <c r="I421" s="119" t="s">
        <v>105</v>
      </c>
      <c r="J421" s="119" t="s">
        <v>210</v>
      </c>
      <c r="K421" s="119" t="s">
        <v>1030</v>
      </c>
      <c r="L421" s="119" t="s">
        <v>0</v>
      </c>
      <c r="M421" s="119" t="s">
        <v>131</v>
      </c>
      <c r="N421" s="119"/>
      <c r="O421" s="119"/>
      <c r="P421" s="119"/>
      <c r="Q421" s="119"/>
    </row>
    <row r="422" spans="1:17" x14ac:dyDescent="0.25">
      <c r="A422" s="48">
        <f t="shared" si="270"/>
        <v>20.583333333333407</v>
      </c>
      <c r="B422" s="47">
        <f t="shared" si="271"/>
        <v>0</v>
      </c>
      <c r="C422" s="49">
        <f t="shared" si="272"/>
        <v>1</v>
      </c>
      <c r="D422" s="49" t="str">
        <f t="shared" si="273"/>
        <v/>
      </c>
      <c r="E422" s="119" t="s">
        <v>1</v>
      </c>
      <c r="F422" s="119" t="s">
        <v>2</v>
      </c>
      <c r="G422" s="119" t="s">
        <v>3</v>
      </c>
      <c r="H422" s="119" t="s">
        <v>1031</v>
      </c>
      <c r="I422" s="119" t="s">
        <v>133</v>
      </c>
      <c r="J422" s="119" t="s">
        <v>210</v>
      </c>
      <c r="K422" s="119" t="s">
        <v>1032</v>
      </c>
      <c r="L422" s="119" t="s">
        <v>0</v>
      </c>
      <c r="M422" s="119" t="s">
        <v>4</v>
      </c>
      <c r="N422" s="119"/>
      <c r="O422" s="119"/>
      <c r="P422" s="119"/>
      <c r="Q422" s="119"/>
    </row>
    <row r="423" spans="1:17" x14ac:dyDescent="0.25">
      <c r="A423" s="48">
        <f t="shared" si="270"/>
        <v>1.2833333333332675</v>
      </c>
      <c r="B423" s="47">
        <f t="shared" si="271"/>
        <v>21</v>
      </c>
      <c r="C423" s="49">
        <f t="shared" si="272"/>
        <v>2</v>
      </c>
      <c r="D423" s="49" t="str">
        <f t="shared" si="273"/>
        <v/>
      </c>
      <c r="E423" s="119" t="s">
        <v>5</v>
      </c>
      <c r="F423" s="119" t="s">
        <v>2</v>
      </c>
      <c r="G423" s="119" t="s">
        <v>3</v>
      </c>
      <c r="H423" s="119" t="s">
        <v>1033</v>
      </c>
      <c r="I423" s="119" t="s">
        <v>115</v>
      </c>
      <c r="J423" s="119" t="s">
        <v>210</v>
      </c>
      <c r="K423" s="119" t="s">
        <v>1034</v>
      </c>
      <c r="L423" s="119" t="s">
        <v>0</v>
      </c>
      <c r="M423" s="119" t="s">
        <v>6</v>
      </c>
      <c r="N423" s="119"/>
      <c r="O423" s="119"/>
      <c r="P423" s="119"/>
      <c r="Q423" s="119"/>
    </row>
    <row r="424" spans="1:17" x14ac:dyDescent="0.25">
      <c r="A424" s="48">
        <f t="shared" si="270"/>
        <v>1.3166666666666593</v>
      </c>
      <c r="B424" s="47">
        <f t="shared" si="271"/>
        <v>21</v>
      </c>
      <c r="C424" s="49">
        <f t="shared" si="272"/>
        <v>3</v>
      </c>
      <c r="D424" s="49" t="str">
        <f t="shared" si="273"/>
        <v/>
      </c>
      <c r="E424" s="119" t="s">
        <v>7</v>
      </c>
      <c r="F424" s="119" t="s">
        <v>2</v>
      </c>
      <c r="G424" s="119" t="s">
        <v>3</v>
      </c>
      <c r="H424" s="119" t="s">
        <v>1035</v>
      </c>
      <c r="I424" s="119" t="s">
        <v>8</v>
      </c>
      <c r="J424" s="119" t="s">
        <v>210</v>
      </c>
      <c r="K424" s="119" t="s">
        <v>1036</v>
      </c>
      <c r="L424" s="119" t="s">
        <v>0</v>
      </c>
      <c r="M424" s="119" t="s">
        <v>9</v>
      </c>
      <c r="N424" s="119"/>
      <c r="O424" s="119"/>
      <c r="P424" s="119"/>
      <c r="Q424" s="119"/>
    </row>
    <row r="425" spans="1:17" x14ac:dyDescent="0.25">
      <c r="A425" s="48">
        <f t="shared" ref="A425" si="274">IF((K425-K424)*60*24&lt;0,0,(K425-K424)*60*24)</f>
        <v>1.2666666666666515</v>
      </c>
      <c r="B425" s="47">
        <f t="shared" ref="B425" si="275">IF(E425="Gate 1",0, IF(B424=0,(B423 +1),B424))</f>
        <v>21</v>
      </c>
      <c r="C425" s="49">
        <f t="shared" ref="C425" si="276">ABS(RIGHT(M425,2))</f>
        <v>4</v>
      </c>
      <c r="D425" s="49" t="str">
        <f t="shared" ref="D425" si="277">IF(OR(C426-C425=1,C426-C425=-20,C426=""),"","MISTAKE")</f>
        <v/>
      </c>
      <c r="E425" s="119" t="s">
        <v>116</v>
      </c>
      <c r="F425" s="119" t="s">
        <v>2</v>
      </c>
      <c r="G425" s="119" t="s">
        <v>3</v>
      </c>
      <c r="H425" s="119" t="s">
        <v>1037</v>
      </c>
      <c r="I425" s="119" t="s">
        <v>117</v>
      </c>
      <c r="J425" s="119" t="s">
        <v>210</v>
      </c>
      <c r="K425" s="119" t="s">
        <v>1038</v>
      </c>
      <c r="L425" s="119" t="s">
        <v>0</v>
      </c>
      <c r="M425" s="119" t="s">
        <v>11</v>
      </c>
      <c r="N425" s="119"/>
      <c r="O425" s="119"/>
      <c r="P425" s="119"/>
      <c r="Q425" s="119"/>
    </row>
    <row r="426" spans="1:17" x14ac:dyDescent="0.25">
      <c r="A426" s="48">
        <f t="shared" ref="A426:A429" si="278">IF((K426-K425)*60*24&lt;0,0,(K426-K425)*60*24)</f>
        <v>1.8666666666667453</v>
      </c>
      <c r="B426" s="47">
        <f t="shared" ref="B426:B429" si="279">IF(E426="Gate 1",0, IF(B425=0,(B424 +1),B425))</f>
        <v>21</v>
      </c>
      <c r="C426" s="49">
        <f t="shared" ref="C426:C429" si="280">ABS(RIGHT(M426,2))</f>
        <v>5</v>
      </c>
      <c r="D426" s="49" t="str">
        <f t="shared" ref="D426:D429" si="281">IF(OR(C427-C426=1,C427-C426=-20,C427=""),"","MISTAKE")</f>
        <v/>
      </c>
      <c r="E426" s="119" t="s">
        <v>106</v>
      </c>
      <c r="F426" s="119" t="s">
        <v>2</v>
      </c>
      <c r="G426" s="119" t="s">
        <v>3</v>
      </c>
      <c r="H426" s="119" t="s">
        <v>1039</v>
      </c>
      <c r="I426" s="119" t="s">
        <v>10</v>
      </c>
      <c r="J426" s="119" t="s">
        <v>210</v>
      </c>
      <c r="K426" s="119" t="s">
        <v>1040</v>
      </c>
      <c r="L426" s="119" t="s">
        <v>0</v>
      </c>
      <c r="M426" s="119" t="s">
        <v>12</v>
      </c>
      <c r="N426" s="119"/>
      <c r="O426" s="119"/>
      <c r="P426" s="119"/>
      <c r="Q426" s="119"/>
    </row>
    <row r="427" spans="1:17" x14ac:dyDescent="0.25">
      <c r="A427" s="48">
        <f t="shared" si="278"/>
        <v>2.566666666666535</v>
      </c>
      <c r="B427" s="47">
        <f t="shared" si="279"/>
        <v>21</v>
      </c>
      <c r="C427" s="49">
        <f t="shared" si="280"/>
        <v>6</v>
      </c>
      <c r="D427" s="49" t="str">
        <f t="shared" si="281"/>
        <v/>
      </c>
      <c r="E427" s="119" t="s">
        <v>107</v>
      </c>
      <c r="F427" s="119" t="s">
        <v>2</v>
      </c>
      <c r="G427" s="119" t="s">
        <v>3</v>
      </c>
      <c r="H427" s="119" t="s">
        <v>1041</v>
      </c>
      <c r="I427" s="119" t="s">
        <v>90</v>
      </c>
      <c r="J427" s="119" t="s">
        <v>210</v>
      </c>
      <c r="K427" s="119" t="s">
        <v>1042</v>
      </c>
      <c r="L427" s="119" t="s">
        <v>0</v>
      </c>
      <c r="M427" s="119" t="s">
        <v>15</v>
      </c>
      <c r="N427" s="119"/>
      <c r="O427" s="119"/>
      <c r="P427" s="119"/>
      <c r="Q427" s="119"/>
    </row>
    <row r="428" spans="1:17" x14ac:dyDescent="0.25">
      <c r="A428" s="48">
        <f t="shared" si="278"/>
        <v>2.1500000000001762</v>
      </c>
      <c r="B428" s="47">
        <f t="shared" si="279"/>
        <v>21</v>
      </c>
      <c r="C428" s="49">
        <f t="shared" si="280"/>
        <v>7</v>
      </c>
      <c r="D428" s="49" t="str">
        <f t="shared" si="281"/>
        <v/>
      </c>
      <c r="E428" s="119" t="s">
        <v>13</v>
      </c>
      <c r="F428" s="119" t="s">
        <v>2</v>
      </c>
      <c r="G428" s="119" t="s">
        <v>3</v>
      </c>
      <c r="H428" s="119" t="s">
        <v>1043</v>
      </c>
      <c r="I428" s="119" t="s">
        <v>14</v>
      </c>
      <c r="J428" s="119" t="s">
        <v>210</v>
      </c>
      <c r="K428" s="119" t="s">
        <v>1044</v>
      </c>
      <c r="L428" s="119" t="s">
        <v>0</v>
      </c>
      <c r="M428" s="119" t="s">
        <v>18</v>
      </c>
      <c r="N428" s="119"/>
      <c r="O428" s="119"/>
      <c r="P428" s="119"/>
      <c r="Q428" s="119"/>
    </row>
    <row r="429" spans="1:17" x14ac:dyDescent="0.25">
      <c r="A429" s="48">
        <f t="shared" si="278"/>
        <v>1.3166666666666593</v>
      </c>
      <c r="B429" s="47">
        <f t="shared" si="279"/>
        <v>21</v>
      </c>
      <c r="C429" s="49">
        <f t="shared" si="280"/>
        <v>8</v>
      </c>
      <c r="D429" s="49" t="str">
        <f t="shared" si="281"/>
        <v/>
      </c>
      <c r="E429" s="119" t="s">
        <v>16</v>
      </c>
      <c r="F429" s="119" t="s">
        <v>2</v>
      </c>
      <c r="G429" s="119" t="s">
        <v>3</v>
      </c>
      <c r="H429" s="119" t="s">
        <v>1045</v>
      </c>
      <c r="I429" s="119" t="s">
        <v>118</v>
      </c>
      <c r="J429" s="119" t="s">
        <v>210</v>
      </c>
      <c r="K429" s="119" t="s">
        <v>1046</v>
      </c>
      <c r="L429" s="119" t="s">
        <v>0</v>
      </c>
      <c r="M429" s="119" t="s">
        <v>19</v>
      </c>
      <c r="N429" s="119"/>
      <c r="O429" s="119"/>
      <c r="P429" s="119"/>
      <c r="Q429" s="119"/>
    </row>
    <row r="430" spans="1:17" x14ac:dyDescent="0.25">
      <c r="A430" s="48">
        <f t="shared" ref="A430:A433" si="282">IF((K430-K429)*60*24&lt;0,0,(K430-K429)*60*24)</f>
        <v>1.8666666666664256</v>
      </c>
      <c r="B430" s="47">
        <f t="shared" ref="B430:B433" si="283">IF(E430="Gate 1",0, IF(B429=0,(B428 +1),B429))</f>
        <v>21</v>
      </c>
      <c r="C430" s="49">
        <f t="shared" ref="C430:C433" si="284">ABS(RIGHT(M430,2))</f>
        <v>9</v>
      </c>
      <c r="D430" s="49" t="str">
        <f t="shared" ref="D430:D433" si="285">IF(OR(C431-C430=1,C431-C430=-20,C431=""),"","MISTAKE")</f>
        <v/>
      </c>
      <c r="E430" s="119" t="s">
        <v>16</v>
      </c>
      <c r="F430" s="119" t="s">
        <v>2</v>
      </c>
      <c r="G430" s="119" t="s">
        <v>3</v>
      </c>
      <c r="H430" s="119" t="s">
        <v>1047</v>
      </c>
      <c r="I430" s="119" t="s">
        <v>17</v>
      </c>
      <c r="J430" s="119" t="s">
        <v>210</v>
      </c>
      <c r="K430" s="119" t="s">
        <v>1048</v>
      </c>
      <c r="L430" s="119" t="s">
        <v>0</v>
      </c>
      <c r="M430" s="119" t="s">
        <v>21</v>
      </c>
      <c r="N430" s="119"/>
      <c r="O430" s="119"/>
      <c r="P430" s="119"/>
      <c r="Q430" s="119"/>
    </row>
    <row r="431" spans="1:17" x14ac:dyDescent="0.25">
      <c r="A431" s="48">
        <f t="shared" si="282"/>
        <v>1.5666666666668583</v>
      </c>
      <c r="B431" s="47">
        <f t="shared" si="283"/>
        <v>21</v>
      </c>
      <c r="C431" s="49">
        <f t="shared" si="284"/>
        <v>10</v>
      </c>
      <c r="D431" s="49" t="str">
        <f t="shared" si="285"/>
        <v/>
      </c>
      <c r="E431" s="119" t="s">
        <v>108</v>
      </c>
      <c r="F431" s="119" t="s">
        <v>2</v>
      </c>
      <c r="G431" s="119" t="s">
        <v>3</v>
      </c>
      <c r="H431" s="119" t="s">
        <v>1049</v>
      </c>
      <c r="I431" s="119" t="s">
        <v>119</v>
      </c>
      <c r="J431" s="119" t="s">
        <v>210</v>
      </c>
      <c r="K431" s="119" t="s">
        <v>1050</v>
      </c>
      <c r="L431" s="119" t="s">
        <v>0</v>
      </c>
      <c r="M431" s="119" t="s">
        <v>23</v>
      </c>
      <c r="N431" s="119"/>
      <c r="O431" s="119"/>
      <c r="P431" s="119"/>
      <c r="Q431" s="119"/>
    </row>
    <row r="432" spans="1:17" x14ac:dyDescent="0.25">
      <c r="A432" s="48">
        <f t="shared" si="282"/>
        <v>1.7499999999999538</v>
      </c>
      <c r="B432" s="47">
        <f t="shared" si="283"/>
        <v>21</v>
      </c>
      <c r="C432" s="49">
        <f t="shared" si="284"/>
        <v>11</v>
      </c>
      <c r="D432" s="49" t="str">
        <f t="shared" si="285"/>
        <v/>
      </c>
      <c r="E432" s="119" t="s">
        <v>110</v>
      </c>
      <c r="F432" s="119" t="s">
        <v>2</v>
      </c>
      <c r="G432" s="119" t="s">
        <v>3</v>
      </c>
      <c r="H432" s="119" t="s">
        <v>1051</v>
      </c>
      <c r="I432" s="119" t="s">
        <v>20</v>
      </c>
      <c r="J432" s="119" t="s">
        <v>210</v>
      </c>
      <c r="K432" s="119" t="s">
        <v>1052</v>
      </c>
      <c r="L432" s="119" t="s">
        <v>0</v>
      </c>
      <c r="M432" s="119" t="s">
        <v>24</v>
      </c>
      <c r="N432" s="119"/>
      <c r="O432" s="119"/>
      <c r="P432" s="119"/>
      <c r="Q432" s="119"/>
    </row>
    <row r="433" spans="1:17" x14ac:dyDescent="0.25">
      <c r="A433" s="48">
        <f t="shared" si="282"/>
        <v>1.4333333333334508</v>
      </c>
      <c r="B433" s="47">
        <f t="shared" si="283"/>
        <v>21</v>
      </c>
      <c r="C433" s="49">
        <f t="shared" si="284"/>
        <v>12</v>
      </c>
      <c r="D433" s="49" t="str">
        <f t="shared" si="285"/>
        <v/>
      </c>
      <c r="E433" s="119" t="s">
        <v>120</v>
      </c>
      <c r="F433" s="119" t="s">
        <v>2</v>
      </c>
      <c r="G433" s="119" t="s">
        <v>3</v>
      </c>
      <c r="H433" s="119" t="s">
        <v>1053</v>
      </c>
      <c r="I433" s="119" t="s">
        <v>22</v>
      </c>
      <c r="J433" s="119" t="s">
        <v>210</v>
      </c>
      <c r="K433" s="119" t="s">
        <v>1054</v>
      </c>
      <c r="L433" s="119" t="s">
        <v>0</v>
      </c>
      <c r="M433" s="119" t="s">
        <v>25</v>
      </c>
      <c r="N433" s="119"/>
      <c r="O433" s="119"/>
      <c r="P433" s="119"/>
      <c r="Q433" s="119"/>
    </row>
    <row r="434" spans="1:17" x14ac:dyDescent="0.25">
      <c r="A434" s="48">
        <f t="shared" ref="A434:A451" si="286">IF((K434-K433)*60*24&lt;0,0,(K434-K433)*60*24)</f>
        <v>6.5833333333331367</v>
      </c>
      <c r="B434" s="47">
        <f t="shared" ref="B434:B451" si="287">IF(E434="Gate 1",0, IF(B433=0,(B432 +1),B433))</f>
        <v>21</v>
      </c>
      <c r="C434" s="49">
        <f t="shared" ref="C434:C451" si="288">ABS(RIGHT(M434,2))</f>
        <v>13</v>
      </c>
      <c r="D434" s="49" t="str">
        <f t="shared" ref="D434:D451" si="289">IF(OR(C435-C434=1,C435-C434=-20,C435=""),"","MISTAKE")</f>
        <v/>
      </c>
      <c r="E434" s="119" t="s">
        <v>111</v>
      </c>
      <c r="F434" s="119" t="s">
        <v>2</v>
      </c>
      <c r="G434" s="119" t="s">
        <v>3</v>
      </c>
      <c r="H434" s="119" t="s">
        <v>1055</v>
      </c>
      <c r="I434" s="119" t="s">
        <v>121</v>
      </c>
      <c r="J434" s="119" t="s">
        <v>210</v>
      </c>
      <c r="K434" s="119" t="s">
        <v>1056</v>
      </c>
      <c r="L434" s="119" t="s">
        <v>0</v>
      </c>
      <c r="M434" s="119" t="s">
        <v>27</v>
      </c>
      <c r="N434" s="119"/>
      <c r="O434" s="119"/>
      <c r="P434" s="119"/>
      <c r="Q434" s="119"/>
    </row>
    <row r="435" spans="1:17" x14ac:dyDescent="0.25">
      <c r="A435" s="48">
        <f t="shared" si="286"/>
        <v>0.98333333333354034</v>
      </c>
      <c r="B435" s="47">
        <f t="shared" si="287"/>
        <v>21</v>
      </c>
      <c r="C435" s="49">
        <f t="shared" si="288"/>
        <v>14</v>
      </c>
      <c r="D435" s="49" t="str">
        <f t="shared" si="289"/>
        <v/>
      </c>
      <c r="E435" s="119" t="s">
        <v>112</v>
      </c>
      <c r="F435" s="119" t="s">
        <v>2</v>
      </c>
      <c r="G435" s="119" t="s">
        <v>3</v>
      </c>
      <c r="H435" s="119" t="s">
        <v>1057</v>
      </c>
      <c r="I435" s="119" t="s">
        <v>134</v>
      </c>
      <c r="J435" s="119" t="s">
        <v>210</v>
      </c>
      <c r="K435" s="119" t="s">
        <v>1058</v>
      </c>
      <c r="L435" s="119" t="s">
        <v>0</v>
      </c>
      <c r="M435" s="119" t="s">
        <v>29</v>
      </c>
      <c r="N435" s="119"/>
      <c r="O435" s="119"/>
      <c r="P435" s="119"/>
      <c r="Q435" s="119"/>
    </row>
    <row r="436" spans="1:17" x14ac:dyDescent="0.25">
      <c r="A436" s="48">
        <f t="shared" si="286"/>
        <v>1.1999999999998678</v>
      </c>
      <c r="B436" s="47">
        <f t="shared" si="287"/>
        <v>21</v>
      </c>
      <c r="C436" s="49">
        <f t="shared" si="288"/>
        <v>15</v>
      </c>
      <c r="D436" s="49" t="str">
        <f t="shared" si="289"/>
        <v/>
      </c>
      <c r="E436" s="119" t="s">
        <v>122</v>
      </c>
      <c r="F436" s="119" t="s">
        <v>2</v>
      </c>
      <c r="G436" s="119" t="s">
        <v>3</v>
      </c>
      <c r="H436" s="119" t="s">
        <v>1059</v>
      </c>
      <c r="I436" s="119" t="s">
        <v>26</v>
      </c>
      <c r="J436" s="119" t="s">
        <v>210</v>
      </c>
      <c r="K436" s="119" t="s">
        <v>1060</v>
      </c>
      <c r="L436" s="119" t="s">
        <v>0</v>
      </c>
      <c r="M436" s="119" t="s">
        <v>30</v>
      </c>
      <c r="N436" s="119"/>
      <c r="O436" s="119"/>
      <c r="P436" s="119"/>
      <c r="Q436" s="119"/>
    </row>
    <row r="437" spans="1:17" x14ac:dyDescent="0.25">
      <c r="A437" s="48">
        <f t="shared" si="286"/>
        <v>1.8666666666665854</v>
      </c>
      <c r="B437" s="47">
        <f t="shared" si="287"/>
        <v>21</v>
      </c>
      <c r="C437" s="49">
        <f t="shared" si="288"/>
        <v>16</v>
      </c>
      <c r="D437" s="49" t="str">
        <f t="shared" si="289"/>
        <v/>
      </c>
      <c r="E437" s="119" t="s">
        <v>123</v>
      </c>
      <c r="F437" s="119" t="s">
        <v>2</v>
      </c>
      <c r="G437" s="119" t="s">
        <v>3</v>
      </c>
      <c r="H437" s="119" t="s">
        <v>1061</v>
      </c>
      <c r="I437" s="119" t="s">
        <v>124</v>
      </c>
      <c r="J437" s="119" t="s">
        <v>210</v>
      </c>
      <c r="K437" s="119" t="s">
        <v>1062</v>
      </c>
      <c r="L437" s="119" t="s">
        <v>0</v>
      </c>
      <c r="M437" s="119" t="s">
        <v>31</v>
      </c>
      <c r="N437" s="119"/>
      <c r="O437" s="119"/>
      <c r="P437" s="119"/>
      <c r="Q437" s="119"/>
    </row>
    <row r="438" spans="1:17" x14ac:dyDescent="0.25">
      <c r="A438" s="48">
        <f t="shared" ref="A438:A444" si="290">IF((K438-K437)*60*24&lt;0,0,(K438-K437)*60*24)</f>
        <v>1.9833333333333769</v>
      </c>
      <c r="B438" s="47">
        <f t="shared" ref="B438:B444" si="291">IF(E438="Gate 1",0, IF(B437=0,(B436 +1),B437))</f>
        <v>21</v>
      </c>
      <c r="C438" s="49">
        <f t="shared" ref="C438:C444" si="292">ABS(RIGHT(M438,2))</f>
        <v>17</v>
      </c>
      <c r="D438" s="49" t="str">
        <f t="shared" ref="D438:D444" si="293">IF(OR(C439-C438=1,C439-C438=-20,C439=""),"","MISTAKE")</f>
        <v/>
      </c>
      <c r="E438" s="119" t="s">
        <v>125</v>
      </c>
      <c r="F438" s="119" t="s">
        <v>2</v>
      </c>
      <c r="G438" s="119" t="s">
        <v>3</v>
      </c>
      <c r="H438" s="119" t="s">
        <v>1063</v>
      </c>
      <c r="I438" s="119" t="s">
        <v>126</v>
      </c>
      <c r="J438" s="119" t="s">
        <v>210</v>
      </c>
      <c r="K438" s="119" t="s">
        <v>1064</v>
      </c>
      <c r="L438" s="119" t="s">
        <v>0</v>
      </c>
      <c r="M438" s="119" t="s">
        <v>32</v>
      </c>
      <c r="N438" s="119"/>
      <c r="O438" s="119"/>
      <c r="P438" s="119"/>
      <c r="Q438" s="119"/>
    </row>
    <row r="439" spans="1:17" x14ac:dyDescent="0.25">
      <c r="A439" s="48">
        <f t="shared" si="290"/>
        <v>2.0000000000001528</v>
      </c>
      <c r="B439" s="47">
        <f t="shared" si="291"/>
        <v>21</v>
      </c>
      <c r="C439" s="49">
        <f t="shared" si="292"/>
        <v>18</v>
      </c>
      <c r="D439" s="49" t="str">
        <f t="shared" si="293"/>
        <v/>
      </c>
      <c r="E439" s="119" t="s">
        <v>127</v>
      </c>
      <c r="F439" s="119" t="s">
        <v>2</v>
      </c>
      <c r="G439" s="119" t="s">
        <v>3</v>
      </c>
      <c r="H439" s="119" t="s">
        <v>1065</v>
      </c>
      <c r="I439" s="119" t="s">
        <v>28</v>
      </c>
      <c r="J439" s="119" t="s">
        <v>210</v>
      </c>
      <c r="K439" s="119" t="s">
        <v>1066</v>
      </c>
      <c r="L439" s="119" t="s">
        <v>0</v>
      </c>
      <c r="M439" s="119" t="s">
        <v>128</v>
      </c>
      <c r="N439" s="119"/>
      <c r="O439" s="119"/>
      <c r="P439" s="119"/>
      <c r="Q439" s="119"/>
    </row>
    <row r="440" spans="1:17" x14ac:dyDescent="0.25">
      <c r="A440" s="48">
        <f t="shared" si="290"/>
        <v>1.4999999999999147</v>
      </c>
      <c r="B440" s="47">
        <f t="shared" si="291"/>
        <v>21</v>
      </c>
      <c r="C440" s="49">
        <f t="shared" si="292"/>
        <v>19</v>
      </c>
      <c r="D440" s="49" t="str">
        <f t="shared" si="293"/>
        <v/>
      </c>
      <c r="E440" s="119" t="s">
        <v>113</v>
      </c>
      <c r="F440" s="119" t="s">
        <v>2</v>
      </c>
      <c r="G440" s="119" t="s">
        <v>3</v>
      </c>
      <c r="H440" s="119" t="s">
        <v>1067</v>
      </c>
      <c r="I440" s="119" t="s">
        <v>132</v>
      </c>
      <c r="J440" s="119" t="s">
        <v>210</v>
      </c>
      <c r="K440" s="119" t="s">
        <v>1068</v>
      </c>
      <c r="L440" s="119" t="s">
        <v>0</v>
      </c>
      <c r="M440" s="119" t="s">
        <v>129</v>
      </c>
      <c r="N440" s="119"/>
      <c r="O440" s="119"/>
      <c r="P440" s="119"/>
      <c r="Q440" s="119"/>
    </row>
    <row r="441" spans="1:17" x14ac:dyDescent="0.25">
      <c r="A441" s="48">
        <f t="shared" si="290"/>
        <v>2.8166666666667339</v>
      </c>
      <c r="B441" s="47">
        <f t="shared" si="291"/>
        <v>21</v>
      </c>
      <c r="C441" s="49">
        <f t="shared" si="292"/>
        <v>20</v>
      </c>
      <c r="D441" s="49" t="str">
        <f t="shared" si="293"/>
        <v/>
      </c>
      <c r="E441" s="119" t="s">
        <v>136</v>
      </c>
      <c r="F441" s="119" t="s">
        <v>2</v>
      </c>
      <c r="G441" s="119" t="s">
        <v>3</v>
      </c>
      <c r="H441" s="119" t="s">
        <v>1069</v>
      </c>
      <c r="I441" s="119" t="s">
        <v>137</v>
      </c>
      <c r="J441" s="119" t="s">
        <v>210</v>
      </c>
      <c r="K441" s="119" t="s">
        <v>1070</v>
      </c>
      <c r="L441" s="119" t="s">
        <v>0</v>
      </c>
      <c r="M441" s="119" t="s">
        <v>130</v>
      </c>
      <c r="N441" s="119"/>
      <c r="O441" s="119"/>
      <c r="P441" s="119"/>
      <c r="Q441" s="119"/>
    </row>
    <row r="442" spans="1:17" x14ac:dyDescent="0.25">
      <c r="A442" s="48">
        <f t="shared" si="290"/>
        <v>3.36666666666666</v>
      </c>
      <c r="B442" s="47">
        <f t="shared" si="291"/>
        <v>21</v>
      </c>
      <c r="C442" s="49">
        <f t="shared" si="292"/>
        <v>21</v>
      </c>
      <c r="D442" s="49" t="str">
        <f t="shared" si="293"/>
        <v/>
      </c>
      <c r="E442" s="119" t="s">
        <v>109</v>
      </c>
      <c r="F442" s="119" t="s">
        <v>2</v>
      </c>
      <c r="G442" s="119" t="s">
        <v>3</v>
      </c>
      <c r="H442" s="119" t="s">
        <v>1071</v>
      </c>
      <c r="I442" s="119" t="s">
        <v>105</v>
      </c>
      <c r="J442" s="119" t="s">
        <v>210</v>
      </c>
      <c r="K442" s="119" t="s">
        <v>1072</v>
      </c>
      <c r="L442" s="119" t="s">
        <v>0</v>
      </c>
      <c r="M442" s="119" t="s">
        <v>131</v>
      </c>
      <c r="N442" s="119"/>
      <c r="O442" s="119"/>
      <c r="P442" s="119"/>
      <c r="Q442" s="119"/>
    </row>
    <row r="443" spans="1:17" x14ac:dyDescent="0.25">
      <c r="A443" s="48">
        <f t="shared" si="290"/>
        <v>18.866666666666525</v>
      </c>
      <c r="B443" s="47">
        <f t="shared" si="291"/>
        <v>0</v>
      </c>
      <c r="C443" s="49">
        <f t="shared" si="292"/>
        <v>1</v>
      </c>
      <c r="D443" s="49" t="str">
        <f t="shared" si="293"/>
        <v/>
      </c>
      <c r="E443" s="119" t="s">
        <v>1</v>
      </c>
      <c r="F443" s="119" t="s">
        <v>2</v>
      </c>
      <c r="G443" s="119" t="s">
        <v>3</v>
      </c>
      <c r="H443" s="119" t="s">
        <v>1073</v>
      </c>
      <c r="I443" s="119" t="s">
        <v>133</v>
      </c>
      <c r="J443" s="119" t="s">
        <v>210</v>
      </c>
      <c r="K443" s="119" t="s">
        <v>1074</v>
      </c>
      <c r="L443" s="119" t="s">
        <v>0</v>
      </c>
      <c r="M443" s="119" t="s">
        <v>4</v>
      </c>
      <c r="N443" s="119"/>
      <c r="O443" s="119"/>
      <c r="P443" s="119"/>
      <c r="Q443" s="119"/>
    </row>
    <row r="444" spans="1:17" x14ac:dyDescent="0.25">
      <c r="A444" s="48">
        <f t="shared" si="290"/>
        <v>1.3833333333332831</v>
      </c>
      <c r="B444" s="47">
        <f t="shared" si="291"/>
        <v>22</v>
      </c>
      <c r="C444" s="49">
        <f t="shared" si="292"/>
        <v>2</v>
      </c>
      <c r="D444" s="49" t="str">
        <f t="shared" si="293"/>
        <v/>
      </c>
      <c r="E444" s="119" t="s">
        <v>5</v>
      </c>
      <c r="F444" s="119" t="s">
        <v>2</v>
      </c>
      <c r="G444" s="119" t="s">
        <v>3</v>
      </c>
      <c r="H444" s="119" t="s">
        <v>1075</v>
      </c>
      <c r="I444" s="119" t="s">
        <v>115</v>
      </c>
      <c r="J444" s="119" t="s">
        <v>210</v>
      </c>
      <c r="K444" s="119" t="s">
        <v>1076</v>
      </c>
      <c r="L444" s="119" t="s">
        <v>0</v>
      </c>
      <c r="M444" s="119" t="s">
        <v>6</v>
      </c>
      <c r="N444" s="119"/>
      <c r="O444" s="119"/>
      <c r="P444" s="119"/>
      <c r="Q444" s="119"/>
    </row>
    <row r="445" spans="1:17" x14ac:dyDescent="0.25">
      <c r="A445" s="48">
        <f t="shared" si="286"/>
        <v>2.8666666666667417</v>
      </c>
      <c r="B445" s="47">
        <f t="shared" si="287"/>
        <v>22</v>
      </c>
      <c r="C445" s="49">
        <f t="shared" si="288"/>
        <v>3</v>
      </c>
      <c r="D445" s="49" t="str">
        <f t="shared" si="289"/>
        <v/>
      </c>
      <c r="E445" s="119" t="s">
        <v>7</v>
      </c>
      <c r="F445" s="119" t="s">
        <v>2</v>
      </c>
      <c r="G445" s="119" t="s">
        <v>3</v>
      </c>
      <c r="H445" s="119" t="s">
        <v>1077</v>
      </c>
      <c r="I445" s="119" t="s">
        <v>8</v>
      </c>
      <c r="J445" s="119" t="s">
        <v>210</v>
      </c>
      <c r="K445" s="119" t="s">
        <v>1078</v>
      </c>
      <c r="L445" s="119" t="s">
        <v>0</v>
      </c>
      <c r="M445" s="119" t="s">
        <v>9</v>
      </c>
      <c r="N445" s="119"/>
      <c r="O445" s="119"/>
      <c r="P445" s="119"/>
      <c r="Q445" s="119"/>
    </row>
    <row r="446" spans="1:17" x14ac:dyDescent="0.25">
      <c r="A446" s="48">
        <f t="shared" si="286"/>
        <v>1.3500000000000512</v>
      </c>
      <c r="B446" s="47">
        <f t="shared" si="287"/>
        <v>22</v>
      </c>
      <c r="C446" s="49">
        <f t="shared" si="288"/>
        <v>4</v>
      </c>
      <c r="D446" s="49" t="str">
        <f t="shared" si="289"/>
        <v/>
      </c>
      <c r="E446" s="119" t="s">
        <v>116</v>
      </c>
      <c r="F446" s="119" t="s">
        <v>2</v>
      </c>
      <c r="G446" s="119" t="s">
        <v>3</v>
      </c>
      <c r="H446" s="119" t="s">
        <v>1079</v>
      </c>
      <c r="I446" s="119" t="s">
        <v>117</v>
      </c>
      <c r="J446" s="119" t="s">
        <v>210</v>
      </c>
      <c r="K446" s="119" t="s">
        <v>1080</v>
      </c>
      <c r="L446" s="119" t="s">
        <v>0</v>
      </c>
      <c r="M446" s="119" t="s">
        <v>11</v>
      </c>
      <c r="N446" s="119"/>
      <c r="O446" s="119"/>
      <c r="P446" s="119"/>
      <c r="Q446" s="119"/>
    </row>
    <row r="447" spans="1:17" x14ac:dyDescent="0.25">
      <c r="A447" s="48">
        <f t="shared" si="286"/>
        <v>1.8666666666667453</v>
      </c>
      <c r="B447" s="47">
        <f t="shared" si="287"/>
        <v>22</v>
      </c>
      <c r="C447" s="49">
        <f t="shared" si="288"/>
        <v>5</v>
      </c>
      <c r="D447" s="49" t="str">
        <f t="shared" si="289"/>
        <v/>
      </c>
      <c r="E447" s="119" t="s">
        <v>106</v>
      </c>
      <c r="F447" s="119" t="s">
        <v>2</v>
      </c>
      <c r="G447" s="119" t="s">
        <v>3</v>
      </c>
      <c r="H447" s="119" t="s">
        <v>1081</v>
      </c>
      <c r="I447" s="119" t="s">
        <v>10</v>
      </c>
      <c r="J447" s="119" t="s">
        <v>210</v>
      </c>
      <c r="K447" s="119" t="s">
        <v>1082</v>
      </c>
      <c r="L447" s="119" t="s">
        <v>0</v>
      </c>
      <c r="M447" s="119" t="s">
        <v>12</v>
      </c>
      <c r="N447" s="119"/>
      <c r="O447" s="119"/>
      <c r="P447" s="119"/>
      <c r="Q447" s="119"/>
    </row>
    <row r="448" spans="1:17" x14ac:dyDescent="0.25">
      <c r="A448" s="48">
        <f t="shared" si="286"/>
        <v>1.9666666666666011</v>
      </c>
      <c r="B448" s="47">
        <f t="shared" si="287"/>
        <v>22</v>
      </c>
      <c r="C448" s="49">
        <f t="shared" si="288"/>
        <v>6</v>
      </c>
      <c r="D448" s="49" t="str">
        <f t="shared" si="289"/>
        <v/>
      </c>
      <c r="E448" s="119" t="s">
        <v>107</v>
      </c>
      <c r="F448" s="119" t="s">
        <v>2</v>
      </c>
      <c r="G448" s="119" t="s">
        <v>3</v>
      </c>
      <c r="H448" s="119" t="s">
        <v>1083</v>
      </c>
      <c r="I448" s="119" t="s">
        <v>90</v>
      </c>
      <c r="J448" s="119" t="s">
        <v>210</v>
      </c>
      <c r="K448" s="119" t="s">
        <v>1084</v>
      </c>
      <c r="L448" s="119" t="s">
        <v>0</v>
      </c>
      <c r="M448" s="119" t="s">
        <v>15</v>
      </c>
      <c r="N448" s="119"/>
      <c r="O448" s="119"/>
      <c r="P448" s="119"/>
      <c r="Q448" s="119"/>
    </row>
    <row r="449" spans="1:17" x14ac:dyDescent="0.25">
      <c r="A449" s="48">
        <f t="shared" si="286"/>
        <v>1.4166666666665151</v>
      </c>
      <c r="B449" s="47">
        <f t="shared" si="287"/>
        <v>22</v>
      </c>
      <c r="C449" s="49">
        <f t="shared" si="288"/>
        <v>7</v>
      </c>
      <c r="D449" s="49" t="str">
        <f t="shared" si="289"/>
        <v/>
      </c>
      <c r="E449" s="119" t="s">
        <v>13</v>
      </c>
      <c r="F449" s="119" t="s">
        <v>2</v>
      </c>
      <c r="G449" s="119" t="s">
        <v>3</v>
      </c>
      <c r="H449" s="119" t="s">
        <v>1085</v>
      </c>
      <c r="I449" s="119" t="s">
        <v>14</v>
      </c>
      <c r="J449" s="119" t="s">
        <v>210</v>
      </c>
      <c r="K449" s="119" t="s">
        <v>1086</v>
      </c>
      <c r="L449" s="119" t="s">
        <v>0</v>
      </c>
      <c r="M449" s="119" t="s">
        <v>18</v>
      </c>
      <c r="N449" s="119"/>
      <c r="O449" s="119"/>
      <c r="P449" s="119"/>
      <c r="Q449" s="119"/>
    </row>
    <row r="450" spans="1:17" x14ac:dyDescent="0.25">
      <c r="A450" s="48">
        <f t="shared" si="286"/>
        <v>0.83333333333335702</v>
      </c>
      <c r="B450" s="47">
        <f t="shared" si="287"/>
        <v>22</v>
      </c>
      <c r="C450" s="49">
        <f t="shared" si="288"/>
        <v>8</v>
      </c>
      <c r="D450" s="49" t="str">
        <f t="shared" si="289"/>
        <v/>
      </c>
      <c r="E450" s="119" t="s">
        <v>16</v>
      </c>
      <c r="F450" s="119" t="s">
        <v>2</v>
      </c>
      <c r="G450" s="119" t="s">
        <v>3</v>
      </c>
      <c r="H450" s="119" t="s">
        <v>1087</v>
      </c>
      <c r="I450" s="119" t="s">
        <v>118</v>
      </c>
      <c r="J450" s="119" t="s">
        <v>210</v>
      </c>
      <c r="K450" s="119" t="s">
        <v>1088</v>
      </c>
      <c r="L450" s="119" t="s">
        <v>0</v>
      </c>
      <c r="M450" s="119" t="s">
        <v>19</v>
      </c>
      <c r="N450" s="119"/>
      <c r="O450" s="119"/>
      <c r="P450" s="119"/>
      <c r="Q450" s="119"/>
    </row>
    <row r="451" spans="1:17" x14ac:dyDescent="0.25">
      <c r="A451" s="48">
        <f t="shared" si="286"/>
        <v>1.2166666666668036</v>
      </c>
      <c r="B451" s="47">
        <f t="shared" si="287"/>
        <v>22</v>
      </c>
      <c r="C451" s="49">
        <f t="shared" si="288"/>
        <v>9</v>
      </c>
      <c r="D451" s="49" t="str">
        <f t="shared" si="289"/>
        <v/>
      </c>
      <c r="E451" s="119" t="s">
        <v>16</v>
      </c>
      <c r="F451" s="119" t="s">
        <v>2</v>
      </c>
      <c r="G451" s="119" t="s">
        <v>3</v>
      </c>
      <c r="H451" s="119" t="s">
        <v>1089</v>
      </c>
      <c r="I451" s="119" t="s">
        <v>17</v>
      </c>
      <c r="J451" s="119" t="s">
        <v>210</v>
      </c>
      <c r="K451" s="119" t="s">
        <v>1090</v>
      </c>
      <c r="L451" s="119" t="s">
        <v>0</v>
      </c>
      <c r="M451" s="119" t="s">
        <v>21</v>
      </c>
      <c r="N451" s="119"/>
      <c r="O451" s="119"/>
      <c r="P451" s="119"/>
      <c r="Q451" s="119"/>
    </row>
    <row r="452" spans="1:17" x14ac:dyDescent="0.25">
      <c r="A452" s="48">
        <f t="shared" ref="A452:A454" si="294">IF((K452-K451)*60*24&lt;0,0,(K452-K451)*60*24)</f>
        <v>1.0833333333332362</v>
      </c>
      <c r="B452" s="47">
        <f t="shared" ref="B452:B454" si="295">IF(E452="Gate 1",0, IF(B451=0,(B450 +1),B451))</f>
        <v>22</v>
      </c>
      <c r="C452" s="49">
        <f t="shared" ref="C452:C454" si="296">ABS(RIGHT(M452,2))</f>
        <v>10</v>
      </c>
      <c r="D452" s="49" t="str">
        <f t="shared" ref="D452:D454" si="297">IF(OR(C453-C452=1,C453-C452=-20,C453=""),"","MISTAKE")</f>
        <v/>
      </c>
      <c r="E452" s="119" t="s">
        <v>108</v>
      </c>
      <c r="F452" s="119" t="s">
        <v>2</v>
      </c>
      <c r="G452" s="119" t="s">
        <v>3</v>
      </c>
      <c r="H452" s="119" t="s">
        <v>1091</v>
      </c>
      <c r="I452" s="119" t="s">
        <v>119</v>
      </c>
      <c r="J452" s="119" t="s">
        <v>210</v>
      </c>
      <c r="K452" s="119" t="s">
        <v>1092</v>
      </c>
      <c r="L452" s="119" t="s">
        <v>0</v>
      </c>
      <c r="M452" s="119" t="s">
        <v>23</v>
      </c>
      <c r="N452" s="119"/>
      <c r="O452" s="119"/>
      <c r="P452" s="119"/>
      <c r="Q452" s="119"/>
    </row>
    <row r="453" spans="1:17" x14ac:dyDescent="0.25">
      <c r="A453" s="48">
        <f t="shared" si="294"/>
        <v>1.2333333333334195</v>
      </c>
      <c r="B453" s="47">
        <f t="shared" si="295"/>
        <v>22</v>
      </c>
      <c r="C453" s="49">
        <f t="shared" si="296"/>
        <v>11</v>
      </c>
      <c r="D453" s="49" t="str">
        <f t="shared" si="297"/>
        <v/>
      </c>
      <c r="E453" s="119" t="s">
        <v>110</v>
      </c>
      <c r="F453" s="119" t="s">
        <v>2</v>
      </c>
      <c r="G453" s="119" t="s">
        <v>3</v>
      </c>
      <c r="H453" s="119" t="s">
        <v>1093</v>
      </c>
      <c r="I453" s="119" t="s">
        <v>20</v>
      </c>
      <c r="J453" s="119" t="s">
        <v>210</v>
      </c>
      <c r="K453" s="119" t="s">
        <v>1094</v>
      </c>
      <c r="L453" s="119" t="s">
        <v>0</v>
      </c>
      <c r="M453" s="119" t="s">
        <v>24</v>
      </c>
      <c r="N453" s="119"/>
      <c r="O453" s="119"/>
      <c r="P453" s="119"/>
      <c r="Q453" s="119"/>
    </row>
    <row r="454" spans="1:17" x14ac:dyDescent="0.25">
      <c r="A454" s="48">
        <f t="shared" si="294"/>
        <v>4.9999999999999822</v>
      </c>
      <c r="B454" s="47">
        <f t="shared" si="295"/>
        <v>22</v>
      </c>
      <c r="C454" s="49">
        <f t="shared" si="296"/>
        <v>12</v>
      </c>
      <c r="D454" s="49" t="str">
        <f t="shared" si="297"/>
        <v/>
      </c>
      <c r="E454" s="119" t="s">
        <v>120</v>
      </c>
      <c r="F454" s="119" t="s">
        <v>2</v>
      </c>
      <c r="G454" s="119" t="s">
        <v>3</v>
      </c>
      <c r="H454" s="119" t="s">
        <v>1095</v>
      </c>
      <c r="I454" s="119" t="s">
        <v>22</v>
      </c>
      <c r="J454" s="119" t="s">
        <v>210</v>
      </c>
      <c r="K454" s="119" t="s">
        <v>1096</v>
      </c>
      <c r="L454" s="119" t="s">
        <v>0</v>
      </c>
      <c r="M454" s="119" t="s">
        <v>25</v>
      </c>
      <c r="N454" s="119"/>
      <c r="O454" s="119"/>
      <c r="P454" s="119"/>
      <c r="Q454" s="119"/>
    </row>
    <row r="455" spans="1:17" x14ac:dyDescent="0.25">
      <c r="A455" s="48">
        <f t="shared" ref="A455:A460" si="298">IF((K455-K454)*60*24&lt;0,0,(K455-K454)*60*24)</f>
        <v>0.6166666666665499</v>
      </c>
      <c r="B455" s="47">
        <f t="shared" ref="B455:B460" si="299">IF(E455="Gate 1",0, IF(B454=0,(B453 +1),B454))</f>
        <v>22</v>
      </c>
      <c r="C455" s="49">
        <f t="shared" ref="C455:C460" si="300">ABS(RIGHT(M455,2))</f>
        <v>13</v>
      </c>
      <c r="D455" s="49" t="str">
        <f t="shared" ref="D455:D460" si="301">IF(OR(C456-C455=1,C456-C455=-20,C456=""),"","MISTAKE")</f>
        <v/>
      </c>
      <c r="E455" s="119" t="s">
        <v>111</v>
      </c>
      <c r="F455" s="119" t="s">
        <v>2</v>
      </c>
      <c r="G455" s="119" t="s">
        <v>3</v>
      </c>
      <c r="H455" s="119" t="s">
        <v>1097</v>
      </c>
      <c r="I455" s="119" t="s">
        <v>121</v>
      </c>
      <c r="J455" s="119" t="s">
        <v>210</v>
      </c>
      <c r="K455" s="119" t="s">
        <v>1098</v>
      </c>
      <c r="L455" s="119" t="s">
        <v>0</v>
      </c>
      <c r="M455" s="119" t="s">
        <v>27</v>
      </c>
      <c r="N455" s="119"/>
      <c r="O455" s="119"/>
      <c r="P455" s="119"/>
      <c r="Q455" s="119"/>
    </row>
    <row r="456" spans="1:17" x14ac:dyDescent="0.25">
      <c r="A456" s="48">
        <f t="shared" si="298"/>
        <v>1.2166666666668036</v>
      </c>
      <c r="B456" s="47">
        <f t="shared" si="299"/>
        <v>22</v>
      </c>
      <c r="C456" s="49">
        <f t="shared" si="300"/>
        <v>14</v>
      </c>
      <c r="D456" s="49" t="str">
        <f t="shared" si="301"/>
        <v/>
      </c>
      <c r="E456" s="119" t="s">
        <v>112</v>
      </c>
      <c r="F456" s="119" t="s">
        <v>2</v>
      </c>
      <c r="G456" s="119" t="s">
        <v>3</v>
      </c>
      <c r="H456" s="119" t="s">
        <v>1099</v>
      </c>
      <c r="I456" s="119" t="s">
        <v>134</v>
      </c>
      <c r="J456" s="119" t="s">
        <v>210</v>
      </c>
      <c r="K456" s="119" t="s">
        <v>1100</v>
      </c>
      <c r="L456" s="119" t="s">
        <v>0</v>
      </c>
      <c r="M456" s="119" t="s">
        <v>29</v>
      </c>
      <c r="N456" s="119"/>
      <c r="O456" s="119"/>
      <c r="P456" s="119"/>
      <c r="Q456" s="119"/>
    </row>
    <row r="457" spans="1:17" x14ac:dyDescent="0.25">
      <c r="A457" s="48">
        <f t="shared" si="298"/>
        <v>1.3000000000000433</v>
      </c>
      <c r="B457" s="47">
        <f t="shared" si="299"/>
        <v>22</v>
      </c>
      <c r="C457" s="49">
        <f t="shared" si="300"/>
        <v>15</v>
      </c>
      <c r="D457" s="49" t="str">
        <f t="shared" si="301"/>
        <v/>
      </c>
      <c r="E457" s="119" t="s">
        <v>122</v>
      </c>
      <c r="F457" s="119" t="s">
        <v>2</v>
      </c>
      <c r="G457" s="119" t="s">
        <v>3</v>
      </c>
      <c r="H457" s="119" t="s">
        <v>1101</v>
      </c>
      <c r="I457" s="119" t="s">
        <v>26</v>
      </c>
      <c r="J457" s="119" t="s">
        <v>210</v>
      </c>
      <c r="K457" s="119" t="s">
        <v>1102</v>
      </c>
      <c r="L457" s="119" t="s">
        <v>0</v>
      </c>
      <c r="M457" s="119" t="s">
        <v>30</v>
      </c>
      <c r="N457" s="119"/>
      <c r="O457" s="119"/>
      <c r="P457" s="119"/>
      <c r="Q457" s="119"/>
    </row>
    <row r="458" spans="1:17" x14ac:dyDescent="0.25">
      <c r="A458" s="48">
        <f t="shared" si="298"/>
        <v>2.3666666666665037</v>
      </c>
      <c r="B458" s="47">
        <f t="shared" si="299"/>
        <v>22</v>
      </c>
      <c r="C458" s="49">
        <f t="shared" si="300"/>
        <v>16</v>
      </c>
      <c r="D458" s="49" t="str">
        <f t="shared" si="301"/>
        <v/>
      </c>
      <c r="E458" s="119" t="s">
        <v>123</v>
      </c>
      <c r="F458" s="119" t="s">
        <v>2</v>
      </c>
      <c r="G458" s="119" t="s">
        <v>3</v>
      </c>
      <c r="H458" s="119" t="s">
        <v>1103</v>
      </c>
      <c r="I458" s="119" t="s">
        <v>124</v>
      </c>
      <c r="J458" s="119" t="s">
        <v>210</v>
      </c>
      <c r="K458" s="119" t="s">
        <v>1104</v>
      </c>
      <c r="L458" s="119" t="s">
        <v>0</v>
      </c>
      <c r="M458" s="119" t="s">
        <v>31</v>
      </c>
      <c r="N458" s="119"/>
      <c r="O458" s="119"/>
      <c r="P458" s="119"/>
      <c r="Q458" s="119"/>
    </row>
    <row r="459" spans="1:17" x14ac:dyDescent="0.25">
      <c r="A459" s="48">
        <f t="shared" si="298"/>
        <v>5.6833333333334757</v>
      </c>
      <c r="B459" s="47">
        <f t="shared" si="299"/>
        <v>22</v>
      </c>
      <c r="C459" s="49">
        <f t="shared" si="300"/>
        <v>17</v>
      </c>
      <c r="D459" s="49" t="str">
        <f t="shared" si="301"/>
        <v/>
      </c>
      <c r="E459" s="119" t="s">
        <v>125</v>
      </c>
      <c r="F459" s="119" t="s">
        <v>2</v>
      </c>
      <c r="G459" s="119" t="s">
        <v>3</v>
      </c>
      <c r="H459" s="119" t="s">
        <v>1105</v>
      </c>
      <c r="I459" s="119" t="s">
        <v>126</v>
      </c>
      <c r="J459" s="119" t="s">
        <v>210</v>
      </c>
      <c r="K459" s="119" t="s">
        <v>1106</v>
      </c>
      <c r="L459" s="119" t="s">
        <v>0</v>
      </c>
      <c r="M459" s="119" t="s">
        <v>32</v>
      </c>
      <c r="N459" s="119"/>
      <c r="O459" s="119"/>
      <c r="P459" s="119"/>
      <c r="Q459" s="119"/>
    </row>
    <row r="460" spans="1:17" x14ac:dyDescent="0.25">
      <c r="A460" s="48">
        <f t="shared" si="298"/>
        <v>2.5666666666666949</v>
      </c>
      <c r="B460" s="47">
        <f t="shared" si="299"/>
        <v>22</v>
      </c>
      <c r="C460" s="49">
        <f t="shared" si="300"/>
        <v>18</v>
      </c>
      <c r="D460" s="49" t="str">
        <f t="shared" si="301"/>
        <v/>
      </c>
      <c r="E460" s="119" t="s">
        <v>127</v>
      </c>
      <c r="F460" s="119" t="s">
        <v>2</v>
      </c>
      <c r="G460" s="119" t="s">
        <v>3</v>
      </c>
      <c r="H460" s="119" t="s">
        <v>1107</v>
      </c>
      <c r="I460" s="119" t="s">
        <v>28</v>
      </c>
      <c r="J460" s="119" t="s">
        <v>210</v>
      </c>
      <c r="K460" s="119" t="s">
        <v>1108</v>
      </c>
      <c r="L460" s="119" t="s">
        <v>0</v>
      </c>
      <c r="M460" s="119" t="s">
        <v>128</v>
      </c>
      <c r="N460" s="119"/>
      <c r="O460" s="119"/>
      <c r="P460" s="119"/>
      <c r="Q460" s="119"/>
    </row>
    <row r="461" spans="1:17" x14ac:dyDescent="0.25">
      <c r="A461" s="48">
        <f t="shared" ref="A461:A499" si="302">IF((K461-K460)*60*24&lt;0,0,(K461-K460)*60*24)</f>
        <v>1.400000000000059</v>
      </c>
      <c r="B461" s="47">
        <f t="shared" ref="B461:B499" si="303">IF(E461="Gate 1",0, IF(B460=0,(B459 +1),B460))</f>
        <v>22</v>
      </c>
      <c r="C461" s="49">
        <f t="shared" ref="C461:C499" si="304">ABS(RIGHT(M461,2))</f>
        <v>19</v>
      </c>
      <c r="D461" s="49" t="str">
        <f t="shared" ref="D461:D499" si="305">IF(OR(C462-C461=1,C462-C461=-20,C462=""),"","MISTAKE")</f>
        <v/>
      </c>
      <c r="E461" s="119" t="s">
        <v>113</v>
      </c>
      <c r="F461" s="119" t="s">
        <v>2</v>
      </c>
      <c r="G461" s="119" t="s">
        <v>3</v>
      </c>
      <c r="H461" s="119" t="s">
        <v>1109</v>
      </c>
      <c r="I461" s="119" t="s">
        <v>132</v>
      </c>
      <c r="J461" s="119" t="s">
        <v>210</v>
      </c>
      <c r="K461" s="119" t="s">
        <v>1110</v>
      </c>
      <c r="L461" s="119" t="s">
        <v>0</v>
      </c>
      <c r="M461" s="119" t="s">
        <v>129</v>
      </c>
      <c r="N461" s="119"/>
      <c r="O461" s="119"/>
      <c r="P461" s="119"/>
      <c r="Q461" s="119"/>
    </row>
    <row r="462" spans="1:17" x14ac:dyDescent="0.25">
      <c r="A462" s="48">
        <f t="shared" si="302"/>
        <v>1.3999999999998991</v>
      </c>
      <c r="B462" s="47">
        <f t="shared" si="303"/>
        <v>22</v>
      </c>
      <c r="C462" s="49">
        <f t="shared" si="304"/>
        <v>20</v>
      </c>
      <c r="D462" s="49" t="str">
        <f t="shared" si="305"/>
        <v/>
      </c>
      <c r="E462" s="119" t="s">
        <v>136</v>
      </c>
      <c r="F462" s="119" t="s">
        <v>2</v>
      </c>
      <c r="G462" s="119" t="s">
        <v>3</v>
      </c>
      <c r="H462" s="119" t="s">
        <v>1111</v>
      </c>
      <c r="I462" s="119" t="s">
        <v>137</v>
      </c>
      <c r="J462" s="119" t="s">
        <v>210</v>
      </c>
      <c r="K462" s="119" t="s">
        <v>1112</v>
      </c>
      <c r="L462" s="119" t="s">
        <v>0</v>
      </c>
      <c r="M462" s="119" t="s">
        <v>130</v>
      </c>
      <c r="N462" s="119"/>
      <c r="O462" s="119"/>
      <c r="P462" s="119"/>
      <c r="Q462" s="119"/>
    </row>
    <row r="463" spans="1:17" x14ac:dyDescent="0.25">
      <c r="A463" s="48">
        <f t="shared" si="302"/>
        <v>3.1166666666667808</v>
      </c>
      <c r="B463" s="47">
        <f t="shared" si="303"/>
        <v>22</v>
      </c>
      <c r="C463" s="49">
        <f t="shared" si="304"/>
        <v>21</v>
      </c>
      <c r="D463" s="49" t="str">
        <f t="shared" si="305"/>
        <v/>
      </c>
      <c r="E463" s="119" t="s">
        <v>109</v>
      </c>
      <c r="F463" s="119" t="s">
        <v>2</v>
      </c>
      <c r="G463" s="119" t="s">
        <v>3</v>
      </c>
      <c r="H463" s="119" t="s">
        <v>1113</v>
      </c>
      <c r="I463" s="119" t="s">
        <v>105</v>
      </c>
      <c r="J463" s="119" t="s">
        <v>210</v>
      </c>
      <c r="K463" s="119" t="s">
        <v>1114</v>
      </c>
      <c r="L463" s="119" t="s">
        <v>0</v>
      </c>
      <c r="M463" s="119" t="s">
        <v>131</v>
      </c>
      <c r="N463" s="119"/>
      <c r="O463" s="119"/>
      <c r="P463" s="119"/>
      <c r="Q463" s="119"/>
    </row>
    <row r="464" spans="1:17" s="120" customFormat="1" x14ac:dyDescent="0.25">
      <c r="A464" s="48">
        <f t="shared" si="302"/>
        <v>19.949999999999921</v>
      </c>
      <c r="B464" s="47">
        <f t="shared" si="303"/>
        <v>0</v>
      </c>
      <c r="C464" s="49">
        <f t="shared" si="304"/>
        <v>1</v>
      </c>
      <c r="D464" s="49" t="str">
        <f t="shared" si="305"/>
        <v/>
      </c>
      <c r="E464" s="121" t="s">
        <v>1</v>
      </c>
      <c r="F464" s="121" t="s">
        <v>2</v>
      </c>
      <c r="G464" s="121" t="s">
        <v>3</v>
      </c>
      <c r="H464" s="121" t="s">
        <v>168</v>
      </c>
      <c r="I464" s="121" t="s">
        <v>133</v>
      </c>
      <c r="J464" s="121" t="s">
        <v>210</v>
      </c>
      <c r="K464" s="121" t="s">
        <v>169</v>
      </c>
      <c r="L464" s="121" t="s">
        <v>0</v>
      </c>
      <c r="M464" s="121" t="s">
        <v>4</v>
      </c>
      <c r="N464" s="121"/>
      <c r="O464" s="121"/>
      <c r="P464" s="121"/>
      <c r="Q464" s="121"/>
    </row>
    <row r="465" spans="1:17" s="120" customFormat="1" x14ac:dyDescent="0.25">
      <c r="A465" s="48">
        <f t="shared" ref="A465:A486" si="306">IF((K465-K464)*60*24&lt;0,0,(K465-K464)*60*24)</f>
        <v>2.1166666666664646</v>
      </c>
      <c r="B465" s="47">
        <f t="shared" ref="B465:B486" si="307">IF(E465="Gate 1",0, IF(B464=0,(B463 +1),B464))</f>
        <v>23</v>
      </c>
      <c r="C465" s="49">
        <f t="shared" ref="C465:C486" si="308">ABS(RIGHT(M465,2))</f>
        <v>2</v>
      </c>
      <c r="D465" s="49" t="str">
        <f t="shared" ref="D465:D486" si="309">IF(OR(C466-C465=1,C466-C465=-20,C466=""),"","MISTAKE")</f>
        <v/>
      </c>
      <c r="E465" s="121" t="s">
        <v>5</v>
      </c>
      <c r="F465" s="121" t="s">
        <v>2</v>
      </c>
      <c r="G465" s="121" t="s">
        <v>3</v>
      </c>
      <c r="H465" s="121" t="s">
        <v>170</v>
      </c>
      <c r="I465" s="121" t="s">
        <v>115</v>
      </c>
      <c r="J465" s="121" t="s">
        <v>210</v>
      </c>
      <c r="K465" s="121" t="s">
        <v>171</v>
      </c>
      <c r="L465" s="121" t="s">
        <v>0</v>
      </c>
      <c r="M465" s="121" t="s">
        <v>6</v>
      </c>
      <c r="N465" s="121"/>
      <c r="O465" s="121"/>
      <c r="P465" s="121"/>
      <c r="Q465" s="121"/>
    </row>
    <row r="466" spans="1:17" s="120" customFormat="1" x14ac:dyDescent="0.25">
      <c r="A466" s="48">
        <f t="shared" si="306"/>
        <v>2.9666666666669173</v>
      </c>
      <c r="B466" s="47">
        <f t="shared" si="307"/>
        <v>23</v>
      </c>
      <c r="C466" s="49">
        <f t="shared" si="308"/>
        <v>3</v>
      </c>
      <c r="D466" s="49" t="str">
        <f t="shared" si="309"/>
        <v/>
      </c>
      <c r="E466" s="121" t="s">
        <v>7</v>
      </c>
      <c r="F466" s="121" t="s">
        <v>2</v>
      </c>
      <c r="G466" s="121" t="s">
        <v>3</v>
      </c>
      <c r="H466" s="121" t="s">
        <v>172</v>
      </c>
      <c r="I466" s="121" t="s">
        <v>8</v>
      </c>
      <c r="J466" s="121" t="s">
        <v>210</v>
      </c>
      <c r="K466" s="121" t="s">
        <v>173</v>
      </c>
      <c r="L466" s="121" t="s">
        <v>0</v>
      </c>
      <c r="M466" s="121" t="s">
        <v>9</v>
      </c>
      <c r="N466" s="121"/>
      <c r="O466" s="121"/>
      <c r="P466" s="121"/>
      <c r="Q466" s="121"/>
    </row>
    <row r="467" spans="1:17" s="120" customFormat="1" x14ac:dyDescent="0.25">
      <c r="A467" s="48">
        <f t="shared" si="306"/>
        <v>2.8666666666665819</v>
      </c>
      <c r="B467" s="47">
        <f t="shared" si="307"/>
        <v>23</v>
      </c>
      <c r="C467" s="49">
        <f t="shared" si="308"/>
        <v>4</v>
      </c>
      <c r="D467" s="49" t="str">
        <f t="shared" si="309"/>
        <v/>
      </c>
      <c r="E467" s="121" t="s">
        <v>116</v>
      </c>
      <c r="F467" s="121" t="s">
        <v>2</v>
      </c>
      <c r="G467" s="121" t="s">
        <v>3</v>
      </c>
      <c r="H467" s="121" t="s">
        <v>174</v>
      </c>
      <c r="I467" s="121" t="s">
        <v>117</v>
      </c>
      <c r="J467" s="121" t="s">
        <v>210</v>
      </c>
      <c r="K467" s="121" t="s">
        <v>175</v>
      </c>
      <c r="L467" s="121" t="s">
        <v>0</v>
      </c>
      <c r="M467" s="121" t="s">
        <v>11</v>
      </c>
      <c r="N467" s="121"/>
      <c r="O467" s="121"/>
      <c r="P467" s="121"/>
      <c r="Q467" s="121"/>
    </row>
    <row r="468" spans="1:17" s="120" customFormat="1" x14ac:dyDescent="0.25">
      <c r="A468" s="48">
        <f t="shared" si="306"/>
        <v>4.4666666666665122</v>
      </c>
      <c r="B468" s="47">
        <f t="shared" si="307"/>
        <v>23</v>
      </c>
      <c r="C468" s="49">
        <f t="shared" si="308"/>
        <v>5</v>
      </c>
      <c r="D468" s="49" t="str">
        <f t="shared" si="309"/>
        <v/>
      </c>
      <c r="E468" s="121" t="s">
        <v>106</v>
      </c>
      <c r="F468" s="121" t="s">
        <v>2</v>
      </c>
      <c r="G468" s="121" t="s">
        <v>3</v>
      </c>
      <c r="H468" s="121" t="s">
        <v>176</v>
      </c>
      <c r="I468" s="121" t="s">
        <v>10</v>
      </c>
      <c r="J468" s="121" t="s">
        <v>210</v>
      </c>
      <c r="K468" s="121" t="s">
        <v>177</v>
      </c>
      <c r="L468" s="121" t="s">
        <v>0</v>
      </c>
      <c r="M468" s="121" t="s">
        <v>12</v>
      </c>
      <c r="N468" s="121"/>
      <c r="O468" s="121"/>
      <c r="P468" s="121"/>
      <c r="Q468" s="121"/>
    </row>
    <row r="469" spans="1:17" s="120" customFormat="1" x14ac:dyDescent="0.25">
      <c r="A469" s="48">
        <f t="shared" si="306"/>
        <v>1.0500000000001641</v>
      </c>
      <c r="B469" s="47">
        <f t="shared" si="307"/>
        <v>23</v>
      </c>
      <c r="C469" s="49">
        <f t="shared" si="308"/>
        <v>6</v>
      </c>
      <c r="D469" s="49" t="str">
        <f t="shared" si="309"/>
        <v/>
      </c>
      <c r="E469" s="121" t="s">
        <v>107</v>
      </c>
      <c r="F469" s="121" t="s">
        <v>2</v>
      </c>
      <c r="G469" s="121" t="s">
        <v>3</v>
      </c>
      <c r="H469" s="121" t="s">
        <v>178</v>
      </c>
      <c r="I469" s="121" t="s">
        <v>90</v>
      </c>
      <c r="J469" s="121" t="s">
        <v>210</v>
      </c>
      <c r="K469" s="121" t="s">
        <v>179</v>
      </c>
      <c r="L469" s="121" t="s">
        <v>0</v>
      </c>
      <c r="M469" s="121" t="s">
        <v>15</v>
      </c>
      <c r="N469" s="121"/>
      <c r="O469" s="121"/>
      <c r="P469" s="121"/>
      <c r="Q469" s="121"/>
    </row>
    <row r="470" spans="1:17" s="120" customFormat="1" x14ac:dyDescent="0.25">
      <c r="A470" s="48">
        <f t="shared" si="306"/>
        <v>1.3333333333332753</v>
      </c>
      <c r="B470" s="47">
        <f t="shared" si="307"/>
        <v>23</v>
      </c>
      <c r="C470" s="49">
        <f t="shared" si="308"/>
        <v>7</v>
      </c>
      <c r="D470" s="49" t="str">
        <f t="shared" si="309"/>
        <v/>
      </c>
      <c r="E470" s="121" t="s">
        <v>13</v>
      </c>
      <c r="F470" s="121" t="s">
        <v>2</v>
      </c>
      <c r="G470" s="121" t="s">
        <v>3</v>
      </c>
      <c r="H470" s="121" t="s">
        <v>180</v>
      </c>
      <c r="I470" s="121" t="s">
        <v>14</v>
      </c>
      <c r="J470" s="121" t="s">
        <v>210</v>
      </c>
      <c r="K470" s="121" t="s">
        <v>181</v>
      </c>
      <c r="L470" s="121" t="s">
        <v>0</v>
      </c>
      <c r="M470" s="121" t="s">
        <v>18</v>
      </c>
      <c r="N470" s="121"/>
      <c r="O470" s="121"/>
      <c r="P470" s="121"/>
      <c r="Q470" s="121"/>
    </row>
    <row r="471" spans="1:17" s="120" customFormat="1" x14ac:dyDescent="0.25">
      <c r="A471" s="48">
        <f t="shared" si="306"/>
        <v>0.74999999999995737</v>
      </c>
      <c r="B471" s="47">
        <f t="shared" si="307"/>
        <v>23</v>
      </c>
      <c r="C471" s="49">
        <f t="shared" si="308"/>
        <v>8</v>
      </c>
      <c r="D471" s="49" t="str">
        <f t="shared" si="309"/>
        <v/>
      </c>
      <c r="E471" s="121" t="s">
        <v>16</v>
      </c>
      <c r="F471" s="121" t="s">
        <v>2</v>
      </c>
      <c r="G471" s="121" t="s">
        <v>3</v>
      </c>
      <c r="H471" s="121" t="s">
        <v>182</v>
      </c>
      <c r="I471" s="121" t="s">
        <v>118</v>
      </c>
      <c r="J471" s="121" t="s">
        <v>210</v>
      </c>
      <c r="K471" s="121" t="s">
        <v>183</v>
      </c>
      <c r="L471" s="121" t="s">
        <v>0</v>
      </c>
      <c r="M471" s="121" t="s">
        <v>19</v>
      </c>
      <c r="N471" s="121"/>
      <c r="O471" s="121"/>
      <c r="P471" s="121"/>
      <c r="Q471" s="121"/>
    </row>
    <row r="472" spans="1:17" s="120" customFormat="1" x14ac:dyDescent="0.25">
      <c r="A472" s="48">
        <f t="shared" si="306"/>
        <v>1.0333333333333883</v>
      </c>
      <c r="B472" s="47">
        <f t="shared" si="307"/>
        <v>23</v>
      </c>
      <c r="C472" s="49">
        <f t="shared" si="308"/>
        <v>9</v>
      </c>
      <c r="D472" s="49" t="str">
        <f t="shared" si="309"/>
        <v/>
      </c>
      <c r="E472" s="121" t="s">
        <v>16</v>
      </c>
      <c r="F472" s="121" t="s">
        <v>2</v>
      </c>
      <c r="G472" s="121" t="s">
        <v>3</v>
      </c>
      <c r="H472" s="121" t="s">
        <v>184</v>
      </c>
      <c r="I472" s="121" t="s">
        <v>17</v>
      </c>
      <c r="J472" s="121" t="s">
        <v>210</v>
      </c>
      <c r="K472" s="121" t="s">
        <v>185</v>
      </c>
      <c r="L472" s="121" t="s">
        <v>0</v>
      </c>
      <c r="M472" s="121" t="s">
        <v>21</v>
      </c>
      <c r="N472" s="121"/>
      <c r="O472" s="121"/>
      <c r="P472" s="121"/>
      <c r="Q472" s="121"/>
    </row>
    <row r="473" spans="1:17" s="120" customFormat="1" x14ac:dyDescent="0.25">
      <c r="A473" s="48">
        <f t="shared" si="306"/>
        <v>0.94999999999998863</v>
      </c>
      <c r="B473" s="47">
        <f t="shared" si="307"/>
        <v>23</v>
      </c>
      <c r="C473" s="49">
        <f t="shared" si="308"/>
        <v>10</v>
      </c>
      <c r="D473" s="49" t="str">
        <f t="shared" si="309"/>
        <v/>
      </c>
      <c r="E473" s="121" t="s">
        <v>108</v>
      </c>
      <c r="F473" s="121" t="s">
        <v>2</v>
      </c>
      <c r="G473" s="121" t="s">
        <v>3</v>
      </c>
      <c r="H473" s="121" t="s">
        <v>186</v>
      </c>
      <c r="I473" s="121" t="s">
        <v>119</v>
      </c>
      <c r="J473" s="121" t="s">
        <v>210</v>
      </c>
      <c r="K473" s="121" t="s">
        <v>187</v>
      </c>
      <c r="L473" s="121" t="s">
        <v>0</v>
      </c>
      <c r="M473" s="121" t="s">
        <v>23</v>
      </c>
      <c r="N473" s="121"/>
      <c r="O473" s="121"/>
      <c r="P473" s="121"/>
      <c r="Q473" s="121"/>
    </row>
    <row r="474" spans="1:17" s="120" customFormat="1" x14ac:dyDescent="0.25">
      <c r="A474" s="48">
        <f t="shared" si="306"/>
        <v>1.0500000000000043</v>
      </c>
      <c r="B474" s="47">
        <f t="shared" si="307"/>
        <v>23</v>
      </c>
      <c r="C474" s="49">
        <f t="shared" si="308"/>
        <v>11</v>
      </c>
      <c r="D474" s="49" t="str">
        <f t="shared" si="309"/>
        <v/>
      </c>
      <c r="E474" s="121" t="s">
        <v>110</v>
      </c>
      <c r="F474" s="121" t="s">
        <v>2</v>
      </c>
      <c r="G474" s="121" t="s">
        <v>3</v>
      </c>
      <c r="H474" s="121" t="s">
        <v>188</v>
      </c>
      <c r="I474" s="121" t="s">
        <v>20</v>
      </c>
      <c r="J474" s="121" t="s">
        <v>210</v>
      </c>
      <c r="K474" s="121" t="s">
        <v>189</v>
      </c>
      <c r="L474" s="121" t="s">
        <v>0</v>
      </c>
      <c r="M474" s="121" t="s">
        <v>24</v>
      </c>
      <c r="N474" s="121"/>
      <c r="O474" s="121"/>
      <c r="P474" s="121"/>
      <c r="Q474" s="121"/>
    </row>
    <row r="475" spans="1:17" s="120" customFormat="1" x14ac:dyDescent="0.25">
      <c r="A475" s="48">
        <f t="shared" si="306"/>
        <v>3.5499999999999154</v>
      </c>
      <c r="B475" s="47">
        <f t="shared" si="307"/>
        <v>23</v>
      </c>
      <c r="C475" s="49">
        <f t="shared" si="308"/>
        <v>12</v>
      </c>
      <c r="D475" s="49" t="str">
        <f t="shared" si="309"/>
        <v/>
      </c>
      <c r="E475" s="121" t="s">
        <v>120</v>
      </c>
      <c r="F475" s="121" t="s">
        <v>2</v>
      </c>
      <c r="G475" s="121" t="s">
        <v>3</v>
      </c>
      <c r="H475" s="121" t="s">
        <v>190</v>
      </c>
      <c r="I475" s="121" t="s">
        <v>22</v>
      </c>
      <c r="J475" s="121" t="s">
        <v>210</v>
      </c>
      <c r="K475" s="121" t="s">
        <v>191</v>
      </c>
      <c r="L475" s="121" t="s">
        <v>0</v>
      </c>
      <c r="M475" s="121" t="s">
        <v>25</v>
      </c>
      <c r="N475" s="121"/>
      <c r="O475" s="121"/>
      <c r="P475" s="121"/>
      <c r="Q475" s="121"/>
    </row>
    <row r="476" spans="1:17" s="120" customFormat="1" x14ac:dyDescent="0.25">
      <c r="A476" s="48">
        <f t="shared" si="306"/>
        <v>0.80000000000012506</v>
      </c>
      <c r="B476" s="47">
        <f t="shared" si="307"/>
        <v>23</v>
      </c>
      <c r="C476" s="49">
        <f t="shared" si="308"/>
        <v>13</v>
      </c>
      <c r="D476" s="49" t="str">
        <f t="shared" si="309"/>
        <v/>
      </c>
      <c r="E476" s="121" t="s">
        <v>111</v>
      </c>
      <c r="F476" s="121" t="s">
        <v>2</v>
      </c>
      <c r="G476" s="121" t="s">
        <v>3</v>
      </c>
      <c r="H476" s="121" t="s">
        <v>192</v>
      </c>
      <c r="I476" s="121" t="s">
        <v>121</v>
      </c>
      <c r="J476" s="121" t="s">
        <v>210</v>
      </c>
      <c r="K476" s="121" t="s">
        <v>193</v>
      </c>
      <c r="L476" s="121" t="s">
        <v>0</v>
      </c>
      <c r="M476" s="121" t="s">
        <v>27</v>
      </c>
      <c r="N476" s="121"/>
      <c r="O476" s="121"/>
      <c r="P476" s="121"/>
      <c r="Q476" s="121"/>
    </row>
    <row r="477" spans="1:17" s="120" customFormat="1" x14ac:dyDescent="0.25">
      <c r="A477" s="48">
        <f t="shared" si="306"/>
        <v>1.2000000000000277</v>
      </c>
      <c r="B477" s="47">
        <f t="shared" si="307"/>
        <v>23</v>
      </c>
      <c r="C477" s="49">
        <f t="shared" si="308"/>
        <v>14</v>
      </c>
      <c r="D477" s="49" t="str">
        <f t="shared" si="309"/>
        <v/>
      </c>
      <c r="E477" s="121" t="s">
        <v>112</v>
      </c>
      <c r="F477" s="121" t="s">
        <v>2</v>
      </c>
      <c r="G477" s="121" t="s">
        <v>3</v>
      </c>
      <c r="H477" s="121" t="s">
        <v>194</v>
      </c>
      <c r="I477" s="121" t="s">
        <v>134</v>
      </c>
      <c r="J477" s="121" t="s">
        <v>210</v>
      </c>
      <c r="K477" s="121" t="s">
        <v>195</v>
      </c>
      <c r="L477" s="121" t="s">
        <v>0</v>
      </c>
      <c r="M477" s="121" t="s">
        <v>29</v>
      </c>
      <c r="N477" s="121"/>
      <c r="O477" s="121"/>
      <c r="P477" s="121"/>
      <c r="Q477" s="121"/>
    </row>
    <row r="478" spans="1:17" s="120" customFormat="1" x14ac:dyDescent="0.25">
      <c r="A478" s="48">
        <f t="shared" si="306"/>
        <v>2.8999999999998138</v>
      </c>
      <c r="B478" s="47">
        <f t="shared" si="307"/>
        <v>23</v>
      </c>
      <c r="C478" s="49">
        <f t="shared" si="308"/>
        <v>15</v>
      </c>
      <c r="D478" s="49" t="str">
        <f t="shared" si="309"/>
        <v/>
      </c>
      <c r="E478" s="121" t="s">
        <v>122</v>
      </c>
      <c r="F478" s="121" t="s">
        <v>2</v>
      </c>
      <c r="G478" s="121" t="s">
        <v>3</v>
      </c>
      <c r="H478" s="121" t="s">
        <v>196</v>
      </c>
      <c r="I478" s="121" t="s">
        <v>26</v>
      </c>
      <c r="J478" s="121" t="s">
        <v>210</v>
      </c>
      <c r="K478" s="121" t="s">
        <v>197</v>
      </c>
      <c r="L478" s="121" t="s">
        <v>0</v>
      </c>
      <c r="M478" s="121" t="s">
        <v>30</v>
      </c>
      <c r="N478" s="121"/>
      <c r="O478" s="121"/>
      <c r="P478" s="121"/>
      <c r="Q478" s="121"/>
    </row>
    <row r="479" spans="1:17" s="120" customFormat="1" x14ac:dyDescent="0.25">
      <c r="A479" s="48">
        <f t="shared" si="306"/>
        <v>5.2666666666666373</v>
      </c>
      <c r="B479" s="47">
        <f t="shared" si="307"/>
        <v>23</v>
      </c>
      <c r="C479" s="49">
        <f t="shared" si="308"/>
        <v>16</v>
      </c>
      <c r="D479" s="49" t="str">
        <f t="shared" si="309"/>
        <v/>
      </c>
      <c r="E479" s="121" t="s">
        <v>123</v>
      </c>
      <c r="F479" s="121" t="s">
        <v>2</v>
      </c>
      <c r="G479" s="121" t="s">
        <v>3</v>
      </c>
      <c r="H479" s="121" t="s">
        <v>198</v>
      </c>
      <c r="I479" s="121" t="s">
        <v>124</v>
      </c>
      <c r="J479" s="121" t="s">
        <v>210</v>
      </c>
      <c r="K479" s="121" t="s">
        <v>199</v>
      </c>
      <c r="L479" s="121" t="s">
        <v>0</v>
      </c>
      <c r="M479" s="121" t="s">
        <v>31</v>
      </c>
      <c r="N479" s="121"/>
      <c r="O479" s="121"/>
      <c r="P479" s="121"/>
      <c r="Q479" s="121"/>
    </row>
    <row r="480" spans="1:17" s="120" customFormat="1" x14ac:dyDescent="0.25">
      <c r="A480" s="48">
        <f t="shared" si="306"/>
        <v>1.5166666666668505</v>
      </c>
      <c r="B480" s="47">
        <f t="shared" si="307"/>
        <v>23</v>
      </c>
      <c r="C480" s="49">
        <f t="shared" si="308"/>
        <v>17</v>
      </c>
      <c r="D480" s="49" t="str">
        <f t="shared" si="309"/>
        <v/>
      </c>
      <c r="E480" s="121" t="s">
        <v>125</v>
      </c>
      <c r="F480" s="121" t="s">
        <v>2</v>
      </c>
      <c r="G480" s="121" t="s">
        <v>3</v>
      </c>
      <c r="H480" s="121" t="s">
        <v>200</v>
      </c>
      <c r="I480" s="121" t="s">
        <v>126</v>
      </c>
      <c r="J480" s="121" t="s">
        <v>210</v>
      </c>
      <c r="K480" s="121" t="s">
        <v>201</v>
      </c>
      <c r="L480" s="121" t="s">
        <v>0</v>
      </c>
      <c r="M480" s="121" t="s">
        <v>32</v>
      </c>
      <c r="N480" s="121"/>
      <c r="O480" s="121"/>
      <c r="P480" s="121"/>
      <c r="Q480" s="121"/>
    </row>
    <row r="481" spans="1:17" s="120" customFormat="1" x14ac:dyDescent="0.25">
      <c r="A481" s="48">
        <f t="shared" si="306"/>
        <v>1.3833333333332831</v>
      </c>
      <c r="B481" s="47">
        <f t="shared" si="307"/>
        <v>23</v>
      </c>
      <c r="C481" s="49">
        <f t="shared" si="308"/>
        <v>18</v>
      </c>
      <c r="D481" s="49" t="str">
        <f t="shared" si="309"/>
        <v/>
      </c>
      <c r="E481" s="121" t="s">
        <v>127</v>
      </c>
      <c r="F481" s="121" t="s">
        <v>2</v>
      </c>
      <c r="G481" s="121" t="s">
        <v>3</v>
      </c>
      <c r="H481" s="121" t="s">
        <v>202</v>
      </c>
      <c r="I481" s="121" t="s">
        <v>28</v>
      </c>
      <c r="J481" s="121" t="s">
        <v>210</v>
      </c>
      <c r="K481" s="121" t="s">
        <v>203</v>
      </c>
      <c r="L481" s="121" t="s">
        <v>0</v>
      </c>
      <c r="M481" s="121" t="s">
        <v>128</v>
      </c>
      <c r="N481" s="121"/>
      <c r="O481" s="121"/>
      <c r="P481" s="121"/>
      <c r="Q481" s="121"/>
    </row>
    <row r="482" spans="1:17" s="120" customFormat="1" x14ac:dyDescent="0.25">
      <c r="A482" s="48">
        <f t="shared" si="306"/>
        <v>0.7166666666667254</v>
      </c>
      <c r="B482" s="47">
        <f t="shared" si="307"/>
        <v>23</v>
      </c>
      <c r="C482" s="49">
        <f t="shared" si="308"/>
        <v>19</v>
      </c>
      <c r="D482" s="49" t="str">
        <f t="shared" si="309"/>
        <v/>
      </c>
      <c r="E482" s="121" t="s">
        <v>113</v>
      </c>
      <c r="F482" s="121" t="s">
        <v>2</v>
      </c>
      <c r="G482" s="121" t="s">
        <v>3</v>
      </c>
      <c r="H482" s="121" t="s">
        <v>204</v>
      </c>
      <c r="I482" s="121" t="s">
        <v>132</v>
      </c>
      <c r="J482" s="121" t="s">
        <v>210</v>
      </c>
      <c r="K482" s="121" t="s">
        <v>205</v>
      </c>
      <c r="L482" s="121" t="s">
        <v>0</v>
      </c>
      <c r="M482" s="121" t="s">
        <v>129</v>
      </c>
      <c r="N482" s="121"/>
      <c r="O482" s="121"/>
      <c r="P482" s="121"/>
      <c r="Q482" s="121"/>
    </row>
    <row r="483" spans="1:17" s="120" customFormat="1" x14ac:dyDescent="0.25">
      <c r="A483" s="48">
        <f t="shared" si="306"/>
        <v>0.88333333333336483</v>
      </c>
      <c r="B483" s="47">
        <f t="shared" si="307"/>
        <v>23</v>
      </c>
      <c r="C483" s="49">
        <f t="shared" si="308"/>
        <v>20</v>
      </c>
      <c r="D483" s="49" t="str">
        <f t="shared" si="309"/>
        <v/>
      </c>
      <c r="E483" s="121" t="s">
        <v>136</v>
      </c>
      <c r="F483" s="121" t="s">
        <v>2</v>
      </c>
      <c r="G483" s="121" t="s">
        <v>3</v>
      </c>
      <c r="H483" s="121" t="s">
        <v>206</v>
      </c>
      <c r="I483" s="121" t="s">
        <v>137</v>
      </c>
      <c r="J483" s="121" t="s">
        <v>210</v>
      </c>
      <c r="K483" s="121" t="s">
        <v>207</v>
      </c>
      <c r="L483" s="121" t="s">
        <v>0</v>
      </c>
      <c r="M483" s="121" t="s">
        <v>130</v>
      </c>
      <c r="N483" s="121"/>
      <c r="O483" s="121"/>
      <c r="P483" s="121"/>
      <c r="Q483" s="121"/>
    </row>
    <row r="484" spans="1:17" s="120" customFormat="1" x14ac:dyDescent="0.25">
      <c r="A484" s="48">
        <f t="shared" si="306"/>
        <v>3.1333333333332369</v>
      </c>
      <c r="B484" s="47">
        <f t="shared" si="307"/>
        <v>23</v>
      </c>
      <c r="C484" s="49">
        <f t="shared" si="308"/>
        <v>21</v>
      </c>
      <c r="D484" s="49" t="str">
        <f t="shared" si="309"/>
        <v/>
      </c>
      <c r="E484" s="121" t="s">
        <v>109</v>
      </c>
      <c r="F484" s="121" t="s">
        <v>2</v>
      </c>
      <c r="G484" s="121" t="s">
        <v>3</v>
      </c>
      <c r="H484" s="121" t="s">
        <v>208</v>
      </c>
      <c r="I484" s="121" t="s">
        <v>105</v>
      </c>
      <c r="J484" s="121" t="s">
        <v>210</v>
      </c>
      <c r="K484" s="121" t="s">
        <v>209</v>
      </c>
      <c r="L484" s="121" t="s">
        <v>0</v>
      </c>
      <c r="M484" s="121" t="s">
        <v>131</v>
      </c>
      <c r="N484" s="121"/>
      <c r="O484" s="121"/>
      <c r="P484" s="121"/>
      <c r="Q484" s="121"/>
    </row>
    <row r="485" spans="1:17" x14ac:dyDescent="0.25">
      <c r="A485" s="48">
        <f t="shared" si="306"/>
        <v>54.283333333333239</v>
      </c>
      <c r="B485" s="47">
        <f t="shared" si="307"/>
        <v>0</v>
      </c>
      <c r="C485" s="49">
        <f t="shared" si="308"/>
        <v>1</v>
      </c>
      <c r="D485" s="49" t="str">
        <f t="shared" si="309"/>
        <v/>
      </c>
      <c r="E485" s="119" t="s">
        <v>1</v>
      </c>
      <c r="F485" s="119" t="s">
        <v>2</v>
      </c>
      <c r="G485" s="119" t="s">
        <v>3</v>
      </c>
      <c r="H485" s="119" t="s">
        <v>1115</v>
      </c>
      <c r="I485" s="119" t="s">
        <v>133</v>
      </c>
      <c r="J485" s="119" t="s">
        <v>210</v>
      </c>
      <c r="K485" s="119" t="s">
        <v>1116</v>
      </c>
      <c r="L485" s="119" t="s">
        <v>0</v>
      </c>
      <c r="M485" s="119" t="s">
        <v>4</v>
      </c>
      <c r="N485" s="119"/>
      <c r="O485" s="119"/>
      <c r="P485" s="119"/>
      <c r="Q485" s="119"/>
    </row>
    <row r="486" spans="1:17" x14ac:dyDescent="0.25">
      <c r="A486" s="48">
        <f t="shared" si="306"/>
        <v>0.66666666666687746</v>
      </c>
      <c r="B486" s="47">
        <f t="shared" si="307"/>
        <v>24</v>
      </c>
      <c r="C486" s="49">
        <f t="shared" si="308"/>
        <v>2</v>
      </c>
      <c r="D486" s="49" t="str">
        <f t="shared" si="309"/>
        <v/>
      </c>
      <c r="E486" s="119" t="s">
        <v>5</v>
      </c>
      <c r="F486" s="119" t="s">
        <v>2</v>
      </c>
      <c r="G486" s="119" t="s">
        <v>3</v>
      </c>
      <c r="H486" s="119" t="s">
        <v>1117</v>
      </c>
      <c r="I486" s="119" t="s">
        <v>115</v>
      </c>
      <c r="J486" s="119" t="s">
        <v>210</v>
      </c>
      <c r="K486" s="119" t="s">
        <v>1118</v>
      </c>
      <c r="L486" s="119" t="s">
        <v>0</v>
      </c>
      <c r="M486" s="119" t="s">
        <v>6</v>
      </c>
      <c r="N486" s="119"/>
      <c r="O486" s="119"/>
      <c r="P486" s="119"/>
      <c r="Q486" s="119"/>
    </row>
    <row r="487" spans="1:17" x14ac:dyDescent="0.25">
      <c r="A487" s="48">
        <f t="shared" si="302"/>
        <v>0.69999999999994955</v>
      </c>
      <c r="B487" s="47">
        <f t="shared" si="303"/>
        <v>24</v>
      </c>
      <c r="C487" s="49">
        <f t="shared" si="304"/>
        <v>3</v>
      </c>
      <c r="D487" s="49" t="str">
        <f t="shared" si="305"/>
        <v/>
      </c>
      <c r="E487" s="119" t="s">
        <v>7</v>
      </c>
      <c r="F487" s="119" t="s">
        <v>2</v>
      </c>
      <c r="G487" s="119" t="s">
        <v>3</v>
      </c>
      <c r="H487" s="119" t="s">
        <v>1119</v>
      </c>
      <c r="I487" s="119" t="s">
        <v>8</v>
      </c>
      <c r="J487" s="119" t="s">
        <v>210</v>
      </c>
      <c r="K487" s="119" t="s">
        <v>1120</v>
      </c>
      <c r="L487" s="119" t="s">
        <v>0</v>
      </c>
      <c r="M487" s="119" t="s">
        <v>9</v>
      </c>
      <c r="N487" s="119"/>
      <c r="O487" s="119"/>
      <c r="P487" s="119"/>
      <c r="Q487" s="119"/>
    </row>
    <row r="488" spans="1:17" x14ac:dyDescent="0.25">
      <c r="A488" s="48">
        <f t="shared" si="302"/>
        <v>0.73333333333318151</v>
      </c>
      <c r="B488" s="47">
        <f t="shared" si="303"/>
        <v>24</v>
      </c>
      <c r="C488" s="49">
        <f t="shared" si="304"/>
        <v>4</v>
      </c>
      <c r="D488" s="49" t="str">
        <f t="shared" si="305"/>
        <v/>
      </c>
      <c r="E488" s="119" t="s">
        <v>116</v>
      </c>
      <c r="F488" s="119" t="s">
        <v>2</v>
      </c>
      <c r="G488" s="119" t="s">
        <v>3</v>
      </c>
      <c r="H488" s="119" t="s">
        <v>1121</v>
      </c>
      <c r="I488" s="119" t="s">
        <v>117</v>
      </c>
      <c r="J488" s="119" t="s">
        <v>210</v>
      </c>
      <c r="K488" s="119" t="s">
        <v>1122</v>
      </c>
      <c r="L488" s="119" t="s">
        <v>0</v>
      </c>
      <c r="M488" s="119" t="s">
        <v>11</v>
      </c>
      <c r="N488" s="119"/>
      <c r="O488" s="119"/>
      <c r="P488" s="119"/>
      <c r="Q488" s="119"/>
    </row>
    <row r="489" spans="1:17" x14ac:dyDescent="0.25">
      <c r="A489" s="48">
        <f t="shared" si="302"/>
        <v>1.0333333333333883</v>
      </c>
      <c r="B489" s="47">
        <f t="shared" si="303"/>
        <v>24</v>
      </c>
      <c r="C489" s="49">
        <f t="shared" si="304"/>
        <v>5</v>
      </c>
      <c r="D489" s="49" t="str">
        <f t="shared" si="305"/>
        <v/>
      </c>
      <c r="E489" s="119" t="s">
        <v>106</v>
      </c>
      <c r="F489" s="119" t="s">
        <v>2</v>
      </c>
      <c r="G489" s="119" t="s">
        <v>3</v>
      </c>
      <c r="H489" s="119" t="s">
        <v>1123</v>
      </c>
      <c r="I489" s="119" t="s">
        <v>10</v>
      </c>
      <c r="J489" s="119" t="s">
        <v>210</v>
      </c>
      <c r="K489" s="119" t="s">
        <v>1124</v>
      </c>
      <c r="L489" s="119" t="s">
        <v>0</v>
      </c>
      <c r="M489" s="119" t="s">
        <v>12</v>
      </c>
      <c r="N489" s="119"/>
      <c r="O489" s="119"/>
      <c r="P489" s="119"/>
      <c r="Q489" s="119"/>
    </row>
    <row r="490" spans="1:17" x14ac:dyDescent="0.25">
      <c r="A490" s="48">
        <f t="shared" si="302"/>
        <v>0.94999999999998863</v>
      </c>
      <c r="B490" s="47">
        <f t="shared" si="303"/>
        <v>24</v>
      </c>
      <c r="C490" s="49">
        <f t="shared" si="304"/>
        <v>6</v>
      </c>
      <c r="D490" s="49" t="str">
        <f t="shared" si="305"/>
        <v/>
      </c>
      <c r="E490" s="119" t="s">
        <v>107</v>
      </c>
      <c r="F490" s="119" t="s">
        <v>2</v>
      </c>
      <c r="G490" s="119" t="s">
        <v>3</v>
      </c>
      <c r="H490" s="119" t="s">
        <v>1125</v>
      </c>
      <c r="I490" s="119" t="s">
        <v>90</v>
      </c>
      <c r="J490" s="119" t="s">
        <v>210</v>
      </c>
      <c r="K490" s="119" t="s">
        <v>1126</v>
      </c>
      <c r="L490" s="119" t="s">
        <v>0</v>
      </c>
      <c r="M490" s="119" t="s">
        <v>15</v>
      </c>
      <c r="N490" s="119"/>
      <c r="O490" s="119"/>
      <c r="P490" s="119"/>
      <c r="Q490" s="119"/>
    </row>
    <row r="491" spans="1:17" x14ac:dyDescent="0.25">
      <c r="A491" s="48">
        <f t="shared" si="302"/>
        <v>1.1666666666667957</v>
      </c>
      <c r="B491" s="47">
        <f t="shared" si="303"/>
        <v>24</v>
      </c>
      <c r="C491" s="49">
        <f t="shared" si="304"/>
        <v>7</v>
      </c>
      <c r="D491" s="49" t="str">
        <f t="shared" si="305"/>
        <v/>
      </c>
      <c r="E491" s="119" t="s">
        <v>13</v>
      </c>
      <c r="F491" s="119" t="s">
        <v>2</v>
      </c>
      <c r="G491" s="119" t="s">
        <v>3</v>
      </c>
      <c r="H491" s="119" t="s">
        <v>1127</v>
      </c>
      <c r="I491" s="119" t="s">
        <v>14</v>
      </c>
      <c r="J491" s="119" t="s">
        <v>210</v>
      </c>
      <c r="K491" s="119" t="s">
        <v>1128</v>
      </c>
      <c r="L491" s="119" t="s">
        <v>0</v>
      </c>
      <c r="M491" s="119" t="s">
        <v>18</v>
      </c>
      <c r="N491" s="119"/>
      <c r="O491" s="119"/>
      <c r="P491" s="119"/>
      <c r="Q491" s="119"/>
    </row>
    <row r="492" spans="1:17" x14ac:dyDescent="0.25">
      <c r="A492" s="48">
        <f t="shared" si="302"/>
        <v>0.66666666666655772</v>
      </c>
      <c r="B492" s="47">
        <f t="shared" si="303"/>
        <v>24</v>
      </c>
      <c r="C492" s="49">
        <f t="shared" si="304"/>
        <v>8</v>
      </c>
      <c r="D492" s="49" t="str">
        <f t="shared" si="305"/>
        <v/>
      </c>
      <c r="E492" s="119" t="s">
        <v>16</v>
      </c>
      <c r="F492" s="119" t="s">
        <v>2</v>
      </c>
      <c r="G492" s="119" t="s">
        <v>3</v>
      </c>
      <c r="H492" s="119" t="s">
        <v>1129</v>
      </c>
      <c r="I492" s="119" t="s">
        <v>118</v>
      </c>
      <c r="J492" s="119" t="s">
        <v>210</v>
      </c>
      <c r="K492" s="119" t="s">
        <v>1130</v>
      </c>
      <c r="L492" s="119" t="s">
        <v>0</v>
      </c>
      <c r="M492" s="119" t="s">
        <v>19</v>
      </c>
      <c r="N492" s="119"/>
      <c r="O492" s="119"/>
      <c r="P492" s="119"/>
      <c r="Q492" s="119"/>
    </row>
    <row r="493" spans="1:17" x14ac:dyDescent="0.25">
      <c r="A493" s="48">
        <f t="shared" si="302"/>
        <v>0.89999999999998082</v>
      </c>
      <c r="B493" s="47">
        <f t="shared" si="303"/>
        <v>24</v>
      </c>
      <c r="C493" s="49">
        <f t="shared" si="304"/>
        <v>9</v>
      </c>
      <c r="D493" s="49" t="str">
        <f t="shared" si="305"/>
        <v/>
      </c>
      <c r="E493" s="119" t="s">
        <v>16</v>
      </c>
      <c r="F493" s="119" t="s">
        <v>2</v>
      </c>
      <c r="G493" s="119" t="s">
        <v>3</v>
      </c>
      <c r="H493" s="119" t="s">
        <v>1131</v>
      </c>
      <c r="I493" s="119" t="s">
        <v>17</v>
      </c>
      <c r="J493" s="119" t="s">
        <v>210</v>
      </c>
      <c r="K493" s="119" t="s">
        <v>1132</v>
      </c>
      <c r="L493" s="119" t="s">
        <v>0</v>
      </c>
      <c r="M493" s="119" t="s">
        <v>21</v>
      </c>
      <c r="N493" s="119"/>
      <c r="O493" s="119"/>
      <c r="P493" s="119"/>
      <c r="Q493" s="119"/>
    </row>
    <row r="494" spans="1:17" x14ac:dyDescent="0.25">
      <c r="A494" s="48">
        <f t="shared" si="302"/>
        <v>0.79999999999996518</v>
      </c>
      <c r="B494" s="47">
        <f t="shared" si="303"/>
        <v>24</v>
      </c>
      <c r="C494" s="49">
        <f t="shared" si="304"/>
        <v>10</v>
      </c>
      <c r="D494" s="49" t="str">
        <f t="shared" si="305"/>
        <v/>
      </c>
      <c r="E494" s="119" t="s">
        <v>108</v>
      </c>
      <c r="F494" s="119" t="s">
        <v>2</v>
      </c>
      <c r="G494" s="119" t="s">
        <v>3</v>
      </c>
      <c r="H494" s="119" t="s">
        <v>1133</v>
      </c>
      <c r="I494" s="119" t="s">
        <v>119</v>
      </c>
      <c r="J494" s="119" t="s">
        <v>210</v>
      </c>
      <c r="K494" s="119" t="s">
        <v>1134</v>
      </c>
      <c r="L494" s="119" t="s">
        <v>0</v>
      </c>
      <c r="M494" s="119" t="s">
        <v>23</v>
      </c>
      <c r="N494" s="119"/>
      <c r="O494" s="119"/>
      <c r="P494" s="119"/>
      <c r="Q494" s="119"/>
    </row>
    <row r="495" spans="1:17" x14ac:dyDescent="0.25">
      <c r="A495" s="48">
        <f t="shared" si="302"/>
        <v>0.93333333333353252</v>
      </c>
      <c r="B495" s="47">
        <f t="shared" si="303"/>
        <v>24</v>
      </c>
      <c r="C495" s="49">
        <f t="shared" si="304"/>
        <v>11</v>
      </c>
      <c r="D495" s="49" t="str">
        <f t="shared" si="305"/>
        <v/>
      </c>
      <c r="E495" s="119" t="s">
        <v>110</v>
      </c>
      <c r="F495" s="119" t="s">
        <v>2</v>
      </c>
      <c r="G495" s="119" t="s">
        <v>3</v>
      </c>
      <c r="H495" s="119" t="s">
        <v>1135</v>
      </c>
      <c r="I495" s="119" t="s">
        <v>20</v>
      </c>
      <c r="J495" s="119" t="s">
        <v>210</v>
      </c>
      <c r="K495" s="119" t="s">
        <v>1136</v>
      </c>
      <c r="L495" s="119" t="s">
        <v>0</v>
      </c>
      <c r="M495" s="119" t="s">
        <v>24</v>
      </c>
      <c r="N495" s="119"/>
      <c r="O495" s="119"/>
      <c r="P495" s="119"/>
      <c r="Q495" s="119"/>
    </row>
    <row r="496" spans="1:17" x14ac:dyDescent="0.25">
      <c r="A496" s="48">
        <f t="shared" si="302"/>
        <v>0.83333333333335702</v>
      </c>
      <c r="B496" s="47">
        <f t="shared" si="303"/>
        <v>24</v>
      </c>
      <c r="C496" s="49">
        <f t="shared" si="304"/>
        <v>12</v>
      </c>
      <c r="D496" s="49" t="str">
        <f t="shared" si="305"/>
        <v/>
      </c>
      <c r="E496" s="119" t="s">
        <v>120</v>
      </c>
      <c r="F496" s="119" t="s">
        <v>2</v>
      </c>
      <c r="G496" s="119" t="s">
        <v>3</v>
      </c>
      <c r="H496" s="119" t="s">
        <v>1137</v>
      </c>
      <c r="I496" s="119" t="s">
        <v>22</v>
      </c>
      <c r="J496" s="119" t="s">
        <v>210</v>
      </c>
      <c r="K496" s="119" t="s">
        <v>1138</v>
      </c>
      <c r="L496" s="119" t="s">
        <v>0</v>
      </c>
      <c r="M496" s="119" t="s">
        <v>25</v>
      </c>
      <c r="N496" s="119"/>
      <c r="O496" s="119"/>
      <c r="P496" s="119"/>
      <c r="Q496" s="119"/>
    </row>
    <row r="497" spans="1:17" x14ac:dyDescent="0.25">
      <c r="A497" s="48">
        <f t="shared" si="302"/>
        <v>0.59999999999977405</v>
      </c>
      <c r="B497" s="47">
        <f t="shared" si="303"/>
        <v>24</v>
      </c>
      <c r="C497" s="49">
        <f t="shared" si="304"/>
        <v>13</v>
      </c>
      <c r="D497" s="49" t="str">
        <f t="shared" si="305"/>
        <v/>
      </c>
      <c r="E497" s="119" t="s">
        <v>111</v>
      </c>
      <c r="F497" s="119" t="s">
        <v>2</v>
      </c>
      <c r="G497" s="119" t="s">
        <v>3</v>
      </c>
      <c r="H497" s="119" t="s">
        <v>1139</v>
      </c>
      <c r="I497" s="119" t="s">
        <v>121</v>
      </c>
      <c r="J497" s="119" t="s">
        <v>210</v>
      </c>
      <c r="K497" s="119" t="s">
        <v>1140</v>
      </c>
      <c r="L497" s="119" t="s">
        <v>0</v>
      </c>
      <c r="M497" s="119" t="s">
        <v>27</v>
      </c>
      <c r="N497" s="119"/>
      <c r="O497" s="119"/>
      <c r="P497" s="119"/>
      <c r="Q497" s="119"/>
    </row>
    <row r="498" spans="1:17" x14ac:dyDescent="0.25">
      <c r="A498" s="48">
        <f t="shared" si="302"/>
        <v>0.7166666666667254</v>
      </c>
      <c r="B498" s="47">
        <f t="shared" si="303"/>
        <v>24</v>
      </c>
      <c r="C498" s="49">
        <f t="shared" si="304"/>
        <v>14</v>
      </c>
      <c r="D498" s="49" t="str">
        <f t="shared" si="305"/>
        <v/>
      </c>
      <c r="E498" s="119" t="s">
        <v>112</v>
      </c>
      <c r="F498" s="119" t="s">
        <v>2</v>
      </c>
      <c r="G498" s="119" t="s">
        <v>3</v>
      </c>
      <c r="H498" s="119" t="s">
        <v>1141</v>
      </c>
      <c r="I498" s="119" t="s">
        <v>134</v>
      </c>
      <c r="J498" s="119" t="s">
        <v>210</v>
      </c>
      <c r="K498" s="119" t="s">
        <v>1142</v>
      </c>
      <c r="L498" s="119" t="s">
        <v>0</v>
      </c>
      <c r="M498" s="119" t="s">
        <v>29</v>
      </c>
      <c r="N498" s="119"/>
      <c r="O498" s="119"/>
      <c r="P498" s="119"/>
      <c r="Q498" s="119"/>
    </row>
    <row r="499" spans="1:17" x14ac:dyDescent="0.25">
      <c r="A499" s="48">
        <f t="shared" si="302"/>
        <v>0.68333333333333357</v>
      </c>
      <c r="B499" s="47">
        <f t="shared" si="303"/>
        <v>24</v>
      </c>
      <c r="C499" s="49">
        <f t="shared" si="304"/>
        <v>15</v>
      </c>
      <c r="D499" s="49" t="str">
        <f t="shared" si="305"/>
        <v/>
      </c>
      <c r="E499" s="119" t="s">
        <v>122</v>
      </c>
      <c r="F499" s="119" t="s">
        <v>2</v>
      </c>
      <c r="G499" s="119" t="s">
        <v>3</v>
      </c>
      <c r="H499" s="119" t="s">
        <v>1143</v>
      </c>
      <c r="I499" s="119" t="s">
        <v>26</v>
      </c>
      <c r="J499" s="119" t="s">
        <v>210</v>
      </c>
      <c r="K499" s="119" t="s">
        <v>1144</v>
      </c>
      <c r="L499" s="119" t="s">
        <v>0</v>
      </c>
      <c r="M499" s="119" t="s">
        <v>30</v>
      </c>
      <c r="N499" s="119"/>
      <c r="O499" s="119"/>
      <c r="P499" s="119"/>
      <c r="Q499" s="119"/>
    </row>
    <row r="500" spans="1:17" x14ac:dyDescent="0.25">
      <c r="A500" s="48">
        <f t="shared" ref="A500:A502" si="310">IF((K500-K499)*60*24&lt;0,0,(K500-K499)*60*24)</f>
        <v>1.133333333333244</v>
      </c>
      <c r="B500" s="47">
        <f t="shared" ref="B500:B502" si="311">IF(E500="Gate 1",0, IF(B499=0,(B498 +1),B499))</f>
        <v>24</v>
      </c>
      <c r="C500" s="49">
        <f t="shared" ref="C500:C502" si="312">ABS(RIGHT(M500,2))</f>
        <v>16</v>
      </c>
      <c r="D500" s="49" t="str">
        <f t="shared" ref="D500:D502" si="313">IF(OR(C501-C500=1,C501-C500=-20,C501=""),"","MISTAKE")</f>
        <v/>
      </c>
      <c r="E500" s="119" t="s">
        <v>123</v>
      </c>
      <c r="F500" s="119" t="s">
        <v>2</v>
      </c>
      <c r="G500" s="119" t="s">
        <v>3</v>
      </c>
      <c r="H500" s="119" t="s">
        <v>1145</v>
      </c>
      <c r="I500" s="119" t="s">
        <v>124</v>
      </c>
      <c r="J500" s="119" t="s">
        <v>210</v>
      </c>
      <c r="K500" s="119" t="s">
        <v>1146</v>
      </c>
      <c r="L500" s="119" t="s">
        <v>0</v>
      </c>
      <c r="M500" s="119" t="s">
        <v>31</v>
      </c>
      <c r="N500" s="119"/>
      <c r="O500" s="119"/>
      <c r="P500" s="119"/>
      <c r="Q500" s="119"/>
    </row>
    <row r="501" spans="1:17" x14ac:dyDescent="0.25">
      <c r="A501" s="48">
        <f t="shared" si="310"/>
        <v>1.2333333333334195</v>
      </c>
      <c r="B501" s="47">
        <f t="shared" si="311"/>
        <v>24</v>
      </c>
      <c r="C501" s="49">
        <f t="shared" si="312"/>
        <v>17</v>
      </c>
      <c r="D501" s="49" t="str">
        <f t="shared" si="313"/>
        <v/>
      </c>
      <c r="E501" s="119" t="s">
        <v>125</v>
      </c>
      <c r="F501" s="119" t="s">
        <v>2</v>
      </c>
      <c r="G501" s="119" t="s">
        <v>3</v>
      </c>
      <c r="H501" s="119" t="s">
        <v>1147</v>
      </c>
      <c r="I501" s="119" t="s">
        <v>126</v>
      </c>
      <c r="J501" s="119" t="s">
        <v>210</v>
      </c>
      <c r="K501" s="119" t="s">
        <v>1148</v>
      </c>
      <c r="L501" s="119" t="s">
        <v>0</v>
      </c>
      <c r="M501" s="119" t="s">
        <v>32</v>
      </c>
      <c r="N501" s="119"/>
      <c r="O501" s="119"/>
      <c r="P501" s="119"/>
      <c r="Q501" s="119"/>
    </row>
    <row r="502" spans="1:17" x14ac:dyDescent="0.25">
      <c r="A502" s="48">
        <f t="shared" si="310"/>
        <v>1.1500000000000199</v>
      </c>
      <c r="B502" s="47">
        <f t="shared" si="311"/>
        <v>24</v>
      </c>
      <c r="C502" s="49">
        <f t="shared" si="312"/>
        <v>18</v>
      </c>
      <c r="D502" s="49" t="str">
        <f t="shared" si="313"/>
        <v/>
      </c>
      <c r="E502" s="119" t="s">
        <v>127</v>
      </c>
      <c r="F502" s="119" t="s">
        <v>2</v>
      </c>
      <c r="G502" s="119" t="s">
        <v>3</v>
      </c>
      <c r="H502" s="119" t="s">
        <v>1149</v>
      </c>
      <c r="I502" s="119" t="s">
        <v>28</v>
      </c>
      <c r="J502" s="119" t="s">
        <v>210</v>
      </c>
      <c r="K502" s="119" t="s">
        <v>1150</v>
      </c>
      <c r="L502" s="119" t="s">
        <v>0</v>
      </c>
      <c r="M502" s="119" t="s">
        <v>128</v>
      </c>
      <c r="N502" s="119"/>
      <c r="O502" s="119"/>
      <c r="P502" s="119"/>
      <c r="Q502" s="119"/>
    </row>
    <row r="503" spans="1:17" x14ac:dyDescent="0.25">
      <c r="A503" s="48">
        <f t="shared" ref="A503:A505" si="314">IF((K503-K502)*60*24&lt;0,0,(K503-K502)*60*24)</f>
        <v>0.73333333333334139</v>
      </c>
      <c r="B503" s="47">
        <f t="shared" ref="B503:B505" si="315">IF(E503="Gate 1",0, IF(B502=0,(B501 +1),B502))</f>
        <v>24</v>
      </c>
      <c r="C503" s="49">
        <f t="shared" ref="C503:C505" si="316">ABS(RIGHT(M503,2))</f>
        <v>19</v>
      </c>
      <c r="D503" s="49" t="str">
        <f t="shared" ref="D503:D507" si="317">IF(OR(C504-C503=1,C504-C503=-20,C504=""),"","MISTAKE")</f>
        <v/>
      </c>
      <c r="E503" s="119" t="s">
        <v>113</v>
      </c>
      <c r="F503" s="119" t="s">
        <v>2</v>
      </c>
      <c r="G503" s="119" t="s">
        <v>3</v>
      </c>
      <c r="H503" s="119" t="s">
        <v>1151</v>
      </c>
      <c r="I503" s="119" t="s">
        <v>132</v>
      </c>
      <c r="J503" s="119" t="s">
        <v>210</v>
      </c>
      <c r="K503" s="119" t="s">
        <v>1152</v>
      </c>
      <c r="L503" s="119" t="s">
        <v>0</v>
      </c>
      <c r="M503" s="119" t="s">
        <v>129</v>
      </c>
      <c r="N503" s="119"/>
      <c r="O503" s="119"/>
      <c r="P503" s="119"/>
      <c r="Q503" s="119"/>
    </row>
    <row r="504" spans="1:17" x14ac:dyDescent="0.25">
      <c r="A504" s="48">
        <f t="shared" si="314"/>
        <v>1.0500000000000043</v>
      </c>
      <c r="B504" s="47">
        <f t="shared" si="315"/>
        <v>24</v>
      </c>
      <c r="C504" s="49">
        <f t="shared" si="316"/>
        <v>20</v>
      </c>
      <c r="D504" s="49" t="str">
        <f t="shared" si="317"/>
        <v/>
      </c>
      <c r="E504" s="119" t="s">
        <v>136</v>
      </c>
      <c r="F504" s="119" t="s">
        <v>2</v>
      </c>
      <c r="G504" s="119" t="s">
        <v>3</v>
      </c>
      <c r="H504" s="119" t="s">
        <v>1153</v>
      </c>
      <c r="I504" s="119" t="s">
        <v>137</v>
      </c>
      <c r="J504" s="119" t="s">
        <v>210</v>
      </c>
      <c r="K504" s="119" t="s">
        <v>1154</v>
      </c>
      <c r="L504" s="119" t="s">
        <v>0</v>
      </c>
      <c r="M504" s="119" t="s">
        <v>130</v>
      </c>
      <c r="N504" s="119"/>
      <c r="O504" s="119"/>
      <c r="P504" s="119"/>
      <c r="Q504" s="119"/>
    </row>
    <row r="505" spans="1:17" x14ac:dyDescent="0.25">
      <c r="A505" s="48">
        <f t="shared" si="314"/>
        <v>1.0833333333333961</v>
      </c>
      <c r="B505" s="47">
        <f t="shared" si="315"/>
        <v>24</v>
      </c>
      <c r="C505" s="49">
        <f t="shared" si="316"/>
        <v>21</v>
      </c>
      <c r="D505" s="49" t="str">
        <f t="shared" si="317"/>
        <v/>
      </c>
      <c r="E505" s="119" t="s">
        <v>109</v>
      </c>
      <c r="F505" s="119" t="s">
        <v>2</v>
      </c>
      <c r="G505" s="119" t="s">
        <v>3</v>
      </c>
      <c r="H505" s="119" t="s">
        <v>1155</v>
      </c>
      <c r="I505" s="119" t="s">
        <v>105</v>
      </c>
      <c r="J505" s="119" t="s">
        <v>210</v>
      </c>
      <c r="K505" s="119" t="s">
        <v>1156</v>
      </c>
      <c r="L505" s="119" t="s">
        <v>0</v>
      </c>
      <c r="M505" s="119" t="s">
        <v>131</v>
      </c>
      <c r="N505" s="119"/>
      <c r="O505" s="119"/>
      <c r="P505" s="119"/>
      <c r="Q505" s="119"/>
    </row>
    <row r="506" spans="1:17" x14ac:dyDescent="0.25">
      <c r="D506" s="49" t="str">
        <f t="shared" si="317"/>
        <v/>
      </c>
    </row>
    <row r="507" spans="1:17" x14ac:dyDescent="0.25">
      <c r="D507" s="49" t="str">
        <f t="shared" si="317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290"/>
  <sheetViews>
    <sheetView topLeftCell="B4" zoomScale="80" zoomScaleNormal="80" workbookViewId="0">
      <selection activeCell="P5" sqref="P5"/>
    </sheetView>
  </sheetViews>
  <sheetFormatPr defaultRowHeight="15" x14ac:dyDescent="0.25"/>
  <cols>
    <col min="1" max="1" width="5" customWidth="1"/>
    <col min="2" max="2" width="15.28515625" customWidth="1"/>
    <col min="3" max="7" width="13" customWidth="1"/>
    <col min="8" max="8" width="1.28515625" customWidth="1"/>
    <col min="9" max="9" width="8" customWidth="1"/>
    <col min="10" max="12" width="12.5703125" customWidth="1"/>
    <col min="13" max="13" width="1.5703125" customWidth="1"/>
    <col min="14" max="17" width="11.5703125" customWidth="1"/>
    <col min="21" max="21" width="9.140625" style="41"/>
    <col min="22" max="24" width="16.140625" style="41" customWidth="1"/>
    <col min="25" max="32" width="9.140625" style="41"/>
  </cols>
  <sheetData>
    <row r="2" spans="1:31" ht="21" x14ac:dyDescent="0.35">
      <c r="A2" s="6" t="s">
        <v>44</v>
      </c>
      <c r="B2" s="1"/>
      <c r="I2" s="6" t="s">
        <v>33</v>
      </c>
      <c r="N2" s="6" t="s">
        <v>48</v>
      </c>
      <c r="U2" s="76"/>
      <c r="Z2" s="76"/>
    </row>
    <row r="3" spans="1:31" x14ac:dyDescent="0.25">
      <c r="B3" s="1"/>
    </row>
    <row r="4" spans="1:31" ht="45" x14ac:dyDescent="0.25">
      <c r="A4" s="3" t="s">
        <v>35</v>
      </c>
      <c r="B4" s="3" t="s">
        <v>0</v>
      </c>
      <c r="C4" s="9" t="s">
        <v>36</v>
      </c>
      <c r="D4" s="10" t="s">
        <v>37</v>
      </c>
      <c r="E4" s="10" t="s">
        <v>38</v>
      </c>
      <c r="F4" s="10" t="s">
        <v>39</v>
      </c>
      <c r="G4" s="10" t="s">
        <v>88</v>
      </c>
      <c r="I4" s="56" t="s">
        <v>40</v>
      </c>
      <c r="J4" s="57" t="s">
        <v>41</v>
      </c>
      <c r="K4" s="57" t="s">
        <v>42</v>
      </c>
      <c r="L4" s="56" t="s">
        <v>43</v>
      </c>
      <c r="N4" s="59" t="s">
        <v>45</v>
      </c>
      <c r="O4" s="59" t="s">
        <v>46</v>
      </c>
      <c r="P4" s="59" t="s">
        <v>47</v>
      </c>
      <c r="Q4" s="59" t="s">
        <v>48</v>
      </c>
      <c r="R4" s="59" t="s">
        <v>49</v>
      </c>
      <c r="S4" s="59" t="s">
        <v>50</v>
      </c>
      <c r="U4" s="78"/>
      <c r="V4" s="79"/>
      <c r="W4" s="79"/>
      <c r="X4" s="78"/>
      <c r="Z4" s="80"/>
      <c r="AA4" s="80"/>
      <c r="AB4" s="80"/>
      <c r="AC4" s="80"/>
      <c r="AD4" s="80"/>
      <c r="AE4" s="80"/>
    </row>
    <row r="5" spans="1:31" x14ac:dyDescent="0.25">
      <c r="A5" s="5">
        <v>1</v>
      </c>
      <c r="B5" s="8" t="s">
        <v>4</v>
      </c>
      <c r="C5" s="11">
        <f>COUNTIF(Patrolling!M:M,B5)</f>
        <v>24</v>
      </c>
      <c r="D5" s="12">
        <f>COUNTIF(Patrolling!M:M,B5)</f>
        <v>24</v>
      </c>
      <c r="E5" s="125">
        <f>MIN(D5:D25)</f>
        <v>24</v>
      </c>
      <c r="F5" s="128">
        <f>MAX(Patrolling!B:B)</f>
        <v>24</v>
      </c>
      <c r="G5" s="125">
        <f>COUNTIF(Patrolling!D:D,"MISTAKE")</f>
        <v>0</v>
      </c>
      <c r="I5" s="13">
        <v>1</v>
      </c>
      <c r="J5" s="58">
        <f>IF(LARGE(Patrolling!A:A,I5)&gt;20,LARGE(Patrolling!A:A,I5),"")</f>
        <v>54.283333333333239</v>
      </c>
      <c r="K5" s="50" t="str">
        <f>VLOOKUP($J5,Patrolling!A:M,11,0)</f>
        <v>11:35:23 PM</v>
      </c>
      <c r="L5" s="50">
        <f>INDEX(Patrolling!A:M,MATCH(K5,Patrolling!K:K,0)-1,2)</f>
        <v>23</v>
      </c>
      <c r="N5" s="14">
        <v>1</v>
      </c>
      <c r="O5" s="14">
        <f>SUMIF(Patrolling!B:B,N5,Patrolling!A:A)</f>
        <v>40.349999999999994</v>
      </c>
      <c r="P5" s="61">
        <f>AVERAGEIF(O5:O28,"&lt;&gt;0")</f>
        <v>39.006944444444464</v>
      </c>
      <c r="Q5" s="15" t="str">
        <f>IF(O5&gt;0,IF(AND(O5&gt;35,O5&lt;45),"Good","Bad"),"")</f>
        <v>Good</v>
      </c>
      <c r="R5" s="62">
        <f>COUNTIF(Q:Q,"Good")</f>
        <v>23</v>
      </c>
      <c r="S5" s="62">
        <f>COUNTIF(Q:Q,"Bad")</f>
        <v>1</v>
      </c>
      <c r="U5" s="81"/>
      <c r="V5" s="82"/>
      <c r="W5" s="83"/>
      <c r="X5" s="83"/>
      <c r="Z5" s="51"/>
      <c r="AA5" s="51"/>
      <c r="AB5" s="51"/>
      <c r="AC5" s="52"/>
      <c r="AD5" s="72"/>
      <c r="AE5" s="72"/>
    </row>
    <row r="6" spans="1:31" x14ac:dyDescent="0.25">
      <c r="A6" s="5">
        <v>2</v>
      </c>
      <c r="B6" s="8" t="s">
        <v>6</v>
      </c>
      <c r="C6" s="11">
        <f>COUNTIF(Patrolling!M:M,B6)</f>
        <v>24</v>
      </c>
      <c r="D6" s="12">
        <f>COUNTIF(Patrolling!M:M,B6)</f>
        <v>24</v>
      </c>
      <c r="E6" s="126"/>
      <c r="F6" s="129"/>
      <c r="G6" s="126"/>
      <c r="I6" s="13">
        <v>2</v>
      </c>
      <c r="J6" s="58">
        <f>IF(LARGE(Patrolling!A:A,I6)&gt;20,LARGE(Patrolling!A:A,I6),"")</f>
        <v>22.716666666666647</v>
      </c>
      <c r="K6" s="50" t="str">
        <f>VLOOKUP($J6,Patrolling!A:M,11,0)</f>
        <v>4:04:30 PM</v>
      </c>
      <c r="L6" s="50">
        <f>INDEX(Patrolling!A:M,MATCH(K6,Patrolling!K:K,0)-1,2)</f>
        <v>16</v>
      </c>
      <c r="N6" s="14">
        <v>2</v>
      </c>
      <c r="O6" s="14">
        <f>SUMIF(Patrolling!B:B,N6,Patrolling!A:A)</f>
        <v>40.333333333333329</v>
      </c>
      <c r="P6" s="61"/>
      <c r="Q6" s="15" t="str">
        <f t="shared" ref="Q6:Q28" si="0">IF(O6&gt;0,IF(AND(O6&gt;35,O6&lt;45),"Good","Bad"),"")</f>
        <v>Good</v>
      </c>
      <c r="R6" s="62"/>
      <c r="S6" s="62"/>
      <c r="U6" s="81"/>
      <c r="V6" s="82"/>
      <c r="W6" s="83"/>
      <c r="X6" s="83"/>
      <c r="Z6" s="51"/>
      <c r="AA6" s="51"/>
      <c r="AB6" s="51"/>
      <c r="AC6" s="52"/>
      <c r="AD6" s="72"/>
      <c r="AE6" s="72"/>
    </row>
    <row r="7" spans="1:31" x14ac:dyDescent="0.25">
      <c r="A7" s="5">
        <v>3</v>
      </c>
      <c r="B7" s="8" t="s">
        <v>9</v>
      </c>
      <c r="C7" s="11">
        <f>COUNTIF(Patrolling!M:M,B7)</f>
        <v>24</v>
      </c>
      <c r="D7" s="12">
        <f>COUNTIF(Patrolling!M:M,B7)</f>
        <v>24</v>
      </c>
      <c r="E7" s="126"/>
      <c r="F7" s="129"/>
      <c r="G7" s="126"/>
      <c r="I7" s="13">
        <v>3</v>
      </c>
      <c r="J7" s="58">
        <f>IF(LARGE(Patrolling!A:A,I7)&gt;20,LARGE(Patrolling!A:A,I7),"")</f>
        <v>21.716666666666651</v>
      </c>
      <c r="K7" s="50" t="str">
        <f>VLOOKUP($J7,Patrolling!A:M,11,0)</f>
        <v>9:02:58 AM</v>
      </c>
      <c r="L7" s="50">
        <f>INDEX(Patrolling!A:M,MATCH(K7,Patrolling!K:K,0)-1,2)</f>
        <v>9</v>
      </c>
      <c r="N7" s="14">
        <v>3</v>
      </c>
      <c r="O7" s="14">
        <f>SUMIF(Patrolling!B:B,N7,Patrolling!A:A)</f>
        <v>40.850000000000009</v>
      </c>
      <c r="P7" s="61"/>
      <c r="Q7" s="15" t="str">
        <f t="shared" si="0"/>
        <v>Good</v>
      </c>
      <c r="R7" s="62"/>
      <c r="S7" s="62"/>
      <c r="U7" s="81"/>
      <c r="V7" s="82"/>
      <c r="W7" s="83"/>
      <c r="X7" s="83"/>
      <c r="Z7" s="51"/>
      <c r="AA7" s="51"/>
      <c r="AB7" s="51"/>
      <c r="AC7" s="52"/>
      <c r="AD7" s="72"/>
      <c r="AE7" s="72"/>
    </row>
    <row r="8" spans="1:31" x14ac:dyDescent="0.25">
      <c r="A8" s="5">
        <v>4</v>
      </c>
      <c r="B8" s="8" t="s">
        <v>11</v>
      </c>
      <c r="C8" s="11">
        <f>COUNTIF(Patrolling!M:M,B8)</f>
        <v>24</v>
      </c>
      <c r="D8" s="12">
        <f>COUNTIF(Patrolling!M:M,B8)</f>
        <v>24</v>
      </c>
      <c r="E8" s="126"/>
      <c r="F8" s="129"/>
      <c r="G8" s="126"/>
      <c r="I8" s="13">
        <v>4</v>
      </c>
      <c r="J8" s="58">
        <f>IF(LARGE(Patrolling!A:A,I8)&gt;20,LARGE(Patrolling!A:A,I8),"")</f>
        <v>20.766666666666822</v>
      </c>
      <c r="K8" s="50" t="str">
        <f>VLOOKUP($J8,Patrolling!A:M,11,0)</f>
        <v>6:01:41 PM</v>
      </c>
      <c r="L8" s="50">
        <f>INDEX(Patrolling!A:M,MATCH(K8,Patrolling!K:K,0)-1,2)</f>
        <v>18</v>
      </c>
      <c r="N8" s="14">
        <v>4</v>
      </c>
      <c r="O8" s="14">
        <f>SUMIF(Patrolling!B:B,N8,Patrolling!A:A)</f>
        <v>40.15</v>
      </c>
      <c r="P8" s="61"/>
      <c r="Q8" s="15" t="str">
        <f t="shared" si="0"/>
        <v>Good</v>
      </c>
      <c r="R8" s="62"/>
      <c r="S8" s="62"/>
      <c r="U8" s="81"/>
      <c r="V8" s="82"/>
      <c r="W8" s="83"/>
      <c r="X8" s="83"/>
      <c r="Z8" s="51"/>
      <c r="AA8" s="51"/>
      <c r="AB8" s="51"/>
      <c r="AC8" s="52"/>
      <c r="AD8" s="72"/>
      <c r="AE8" s="72"/>
    </row>
    <row r="9" spans="1:31" x14ac:dyDescent="0.25">
      <c r="A9" s="5">
        <v>5</v>
      </c>
      <c r="B9" s="8" t="s">
        <v>12</v>
      </c>
      <c r="C9" s="11">
        <f>COUNTIF(Patrolling!M:M,B9)</f>
        <v>24</v>
      </c>
      <c r="D9" s="12">
        <f>COUNTIF(Patrolling!M:M,B9)</f>
        <v>24</v>
      </c>
      <c r="E9" s="126"/>
      <c r="F9" s="129"/>
      <c r="G9" s="126"/>
      <c r="I9" s="13">
        <v>5</v>
      </c>
      <c r="J9" s="58">
        <f>IF(LARGE(Patrolling!A:A,I9)&gt;20,LARGE(Patrolling!A:A,I9),"")</f>
        <v>20.766666666666662</v>
      </c>
      <c r="K9" s="50" t="str">
        <f>VLOOKUP($J9,Patrolling!A:M,11,0)</f>
        <v>4:02:39 AM</v>
      </c>
      <c r="L9" s="50">
        <f>INDEX(Patrolling!A:M,MATCH(K9,Patrolling!K:K,0)-1,2)</f>
        <v>4</v>
      </c>
      <c r="N9" s="14">
        <v>5</v>
      </c>
      <c r="O9" s="14">
        <f>SUMIF(Patrolling!B:B,N9,Patrolling!A:A)</f>
        <v>39.099999999999959</v>
      </c>
      <c r="P9" s="61"/>
      <c r="Q9" s="15" t="str">
        <f t="shared" si="0"/>
        <v>Good</v>
      </c>
      <c r="R9" s="62"/>
      <c r="S9" s="62"/>
      <c r="U9" s="81"/>
      <c r="V9" s="82"/>
      <c r="W9" s="83"/>
      <c r="X9" s="83"/>
      <c r="Z9" s="51"/>
      <c r="AA9" s="51"/>
      <c r="AB9" s="51"/>
      <c r="AC9" s="52"/>
      <c r="AD9" s="72"/>
      <c r="AE9" s="72"/>
    </row>
    <row r="10" spans="1:31" x14ac:dyDescent="0.25">
      <c r="A10" s="5">
        <v>6</v>
      </c>
      <c r="B10" s="8" t="s">
        <v>15</v>
      </c>
      <c r="C10" s="11">
        <f>COUNTIF(Patrolling!M:M,B10)</f>
        <v>24</v>
      </c>
      <c r="D10" s="12">
        <f>COUNTIF(Patrolling!M:M,B10)</f>
        <v>24</v>
      </c>
      <c r="E10" s="126"/>
      <c r="F10" s="129"/>
      <c r="G10" s="126"/>
      <c r="I10" s="13">
        <v>6</v>
      </c>
      <c r="J10" s="58">
        <f>IF(LARGE(Patrolling!A:A,I10)&gt;20,LARGE(Patrolling!A:A,I10),"")</f>
        <v>20.716666666666733</v>
      </c>
      <c r="K10" s="50" t="str">
        <f>VLOOKUP($J10,Patrolling!A:M,11,0)</f>
        <v>12:01:38 PM</v>
      </c>
      <c r="L10" s="50">
        <f>INDEX(Patrolling!A:M,MATCH(K10,Patrolling!K:K,0)-1,2)</f>
        <v>12</v>
      </c>
      <c r="N10" s="14">
        <v>6</v>
      </c>
      <c r="O10" s="14">
        <f>SUMIF(Patrolling!B:B,N10,Patrolling!A:A)</f>
        <v>40.050000000000018</v>
      </c>
      <c r="P10" s="61"/>
      <c r="Q10" s="15" t="str">
        <f t="shared" si="0"/>
        <v>Good</v>
      </c>
      <c r="R10" s="62"/>
      <c r="S10" s="62"/>
      <c r="U10" s="81"/>
      <c r="V10" s="82"/>
      <c r="W10" s="83"/>
      <c r="X10" s="83"/>
      <c r="Z10" s="51"/>
      <c r="AA10" s="51"/>
      <c r="AB10" s="51"/>
      <c r="AC10" s="52"/>
      <c r="AD10" s="72"/>
      <c r="AE10" s="72"/>
    </row>
    <row r="11" spans="1:31" x14ac:dyDescent="0.25">
      <c r="A11" s="5">
        <v>7</v>
      </c>
      <c r="B11" s="8" t="s">
        <v>18</v>
      </c>
      <c r="C11" s="11">
        <f>COUNTIF(Patrolling!M:M,B11)</f>
        <v>24</v>
      </c>
      <c r="D11" s="12">
        <f>COUNTIF(Patrolling!M:M,B11)</f>
        <v>24</v>
      </c>
      <c r="E11" s="126"/>
      <c r="F11" s="129"/>
      <c r="G11" s="126"/>
      <c r="I11" s="13">
        <v>7</v>
      </c>
      <c r="J11" s="58">
        <f>IF(LARGE(Patrolling!A:A,I11)&gt;20,LARGE(Patrolling!A:A,I11),"")</f>
        <v>20.583333333333407</v>
      </c>
      <c r="K11" s="50" t="str">
        <f>VLOOKUP($J11,Patrolling!A:M,11,0)</f>
        <v>8:01:47 PM</v>
      </c>
      <c r="L11" s="50">
        <f>INDEX(Patrolling!A:M,MATCH(K11,Patrolling!K:K,0)-1,2)</f>
        <v>20</v>
      </c>
      <c r="N11" s="14">
        <v>7</v>
      </c>
      <c r="O11" s="61">
        <f>SUMIF(Patrolling!B:B,N11,Patrolling!A:A)</f>
        <v>40.033333333333331</v>
      </c>
      <c r="P11" s="61"/>
      <c r="Q11" s="15" t="str">
        <f t="shared" si="0"/>
        <v>Good</v>
      </c>
      <c r="R11" s="62"/>
      <c r="S11" s="62"/>
      <c r="U11" s="81"/>
      <c r="V11" s="82"/>
      <c r="W11" s="83"/>
      <c r="X11" s="83"/>
      <c r="Z11" s="51"/>
      <c r="AA11" s="51"/>
      <c r="AB11" s="51"/>
      <c r="AC11" s="52"/>
      <c r="AD11" s="72"/>
      <c r="AE11" s="72"/>
    </row>
    <row r="12" spans="1:31" x14ac:dyDescent="0.25">
      <c r="A12" s="5">
        <v>8</v>
      </c>
      <c r="B12" s="8" t="s">
        <v>19</v>
      </c>
      <c r="C12" s="11">
        <f>COUNTIF(Patrolling!M:M,B12)</f>
        <v>24</v>
      </c>
      <c r="D12" s="12">
        <f>COUNTIF(Patrolling!M:M,B12)</f>
        <v>24</v>
      </c>
      <c r="E12" s="126"/>
      <c r="F12" s="129"/>
      <c r="G12" s="126"/>
      <c r="I12" s="13">
        <v>8</v>
      </c>
      <c r="J12" s="58">
        <f>IF(LARGE(Patrolling!A:A,I12)&gt;20,LARGE(Patrolling!A:A,I12),"")</f>
        <v>20.500000000000007</v>
      </c>
      <c r="K12" s="50" t="str">
        <f>VLOOKUP($J12,Patrolling!A:M,11,0)</f>
        <v>3:01:39 PM</v>
      </c>
      <c r="L12" s="50">
        <f>INDEX(Patrolling!A:M,MATCH(K12,Patrolling!K:K,0)-1,2)</f>
        <v>15</v>
      </c>
      <c r="N12" s="14">
        <v>8</v>
      </c>
      <c r="O12" s="61">
        <f>SUMIF(Patrolling!B:B,N12,Patrolling!A:A)</f>
        <v>40.316666666666677</v>
      </c>
      <c r="P12" s="61"/>
      <c r="Q12" s="15" t="str">
        <f t="shared" si="0"/>
        <v>Good</v>
      </c>
      <c r="R12" s="62"/>
      <c r="S12" s="62"/>
      <c r="U12" s="81"/>
      <c r="V12" s="82"/>
      <c r="W12" s="83"/>
      <c r="X12" s="83"/>
      <c r="Z12" s="51"/>
      <c r="AA12" s="51"/>
      <c r="AB12" s="51"/>
      <c r="AC12" s="52"/>
      <c r="AD12" s="72"/>
      <c r="AE12" s="72"/>
    </row>
    <row r="13" spans="1:31" x14ac:dyDescent="0.25">
      <c r="A13" s="5">
        <v>9</v>
      </c>
      <c r="B13" s="8" t="s">
        <v>21</v>
      </c>
      <c r="C13" s="11">
        <f>COUNTIF(Patrolling!M:M,B13)</f>
        <v>24</v>
      </c>
      <c r="D13" s="12">
        <f>COUNTIF(Patrolling!M:M,B13)</f>
        <v>24</v>
      </c>
      <c r="E13" s="126"/>
      <c r="F13" s="129"/>
      <c r="G13" s="126"/>
      <c r="I13" s="13">
        <v>9</v>
      </c>
      <c r="J13" s="58">
        <f>IF(LARGE(Patrolling!A:A,I13)&gt;20,LARGE(Patrolling!A:A,I13),"")</f>
        <v>20.066666666666553</v>
      </c>
      <c r="K13" s="50" t="str">
        <f>VLOOKUP($J13,Patrolling!A:M,11,0)</f>
        <v>2:00:53 PM</v>
      </c>
      <c r="L13" s="50">
        <f>INDEX(Patrolling!A:M,MATCH(K13,Patrolling!K:K,0)-1,2)</f>
        <v>14</v>
      </c>
      <c r="N13" s="14">
        <v>9</v>
      </c>
      <c r="O13" s="14">
        <f>SUMIF(Patrolling!B:B,N13,Patrolling!A:A)</f>
        <v>39.516666666666715</v>
      </c>
      <c r="P13" s="61"/>
      <c r="Q13" s="15" t="str">
        <f t="shared" si="0"/>
        <v>Good</v>
      </c>
      <c r="R13" s="62"/>
      <c r="S13" s="62"/>
      <c r="U13" s="81"/>
      <c r="V13" s="82"/>
      <c r="W13" s="83"/>
      <c r="X13" s="83"/>
      <c r="Z13" s="51"/>
      <c r="AA13" s="51"/>
      <c r="AB13" s="51"/>
      <c r="AC13" s="52"/>
      <c r="AD13" s="72"/>
      <c r="AE13" s="72"/>
    </row>
    <row r="14" spans="1:31" x14ac:dyDescent="0.25">
      <c r="A14" s="5">
        <v>10</v>
      </c>
      <c r="B14" s="8" t="s">
        <v>23</v>
      </c>
      <c r="C14" s="11">
        <f>COUNTIF(Patrolling!M:M,B14)</f>
        <v>24</v>
      </c>
      <c r="D14" s="12">
        <f>COUNTIF(Patrolling!M:M,B14)</f>
        <v>24</v>
      </c>
      <c r="E14" s="126"/>
      <c r="F14" s="129"/>
      <c r="G14" s="126"/>
      <c r="I14" s="13">
        <v>10</v>
      </c>
      <c r="J14" s="58" t="str">
        <f>IF(LARGE(Patrolling!A:A,I14)&gt;20,LARGE(Patrolling!A:A,I14),"")</f>
        <v/>
      </c>
      <c r="K14" s="50" t="e">
        <f>VLOOKUP($J14,Patrolling!A:M,11,0)</f>
        <v>#N/A</v>
      </c>
      <c r="L14" s="50" t="e">
        <f>INDEX(Patrolling!A:M,MATCH(K14,Patrolling!K:K,0)-1,2)</f>
        <v>#N/A</v>
      </c>
      <c r="N14" s="14">
        <v>10</v>
      </c>
      <c r="O14" s="14">
        <f>SUMIF(Patrolling!B:B,N14,Patrolling!A:A)</f>
        <v>38.749999999999986</v>
      </c>
      <c r="P14" s="61"/>
      <c r="Q14" s="15" t="str">
        <f t="shared" si="0"/>
        <v>Good</v>
      </c>
      <c r="R14" s="62"/>
      <c r="S14" s="62"/>
      <c r="U14" s="81"/>
      <c r="V14" s="82"/>
      <c r="W14" s="83"/>
      <c r="X14" s="83"/>
      <c r="Z14" s="51"/>
      <c r="AA14" s="51"/>
      <c r="AB14" s="51"/>
      <c r="AC14" s="52"/>
      <c r="AD14" s="72"/>
      <c r="AE14" s="72"/>
    </row>
    <row r="15" spans="1:31" x14ac:dyDescent="0.25">
      <c r="A15" s="5">
        <v>11</v>
      </c>
      <c r="B15" s="8" t="s">
        <v>24</v>
      </c>
      <c r="C15" s="11">
        <f>COUNTIF(Patrolling!M:M,B15)</f>
        <v>24</v>
      </c>
      <c r="D15" s="12">
        <f>COUNTIF(Patrolling!M:M,B15)</f>
        <v>24</v>
      </c>
      <c r="E15" s="126"/>
      <c r="F15" s="129"/>
      <c r="G15" s="126"/>
      <c r="I15" s="13">
        <v>11</v>
      </c>
      <c r="J15" s="58" t="str">
        <f>IF(LARGE(Patrolling!A:A,I15)&gt;20,LARGE(Patrolling!A:A,I15),"")</f>
        <v/>
      </c>
      <c r="K15" s="50" t="e">
        <f>VLOOKUP($J15,Patrolling!A:M,11,0)</f>
        <v>#N/A</v>
      </c>
      <c r="L15" s="50" t="e">
        <f>INDEX(Patrolling!A:M,MATCH(K15,Patrolling!K:K,0)-1,2)</f>
        <v>#N/A</v>
      </c>
      <c r="N15" s="14">
        <v>11</v>
      </c>
      <c r="O15" s="14">
        <f>SUMIF(Patrolling!B:B,N15,Patrolling!A:A)</f>
        <v>40.666666666666657</v>
      </c>
      <c r="P15" s="61"/>
      <c r="Q15" s="15" t="str">
        <f t="shared" si="0"/>
        <v>Good</v>
      </c>
      <c r="R15" s="62"/>
      <c r="S15" s="62"/>
      <c r="U15" s="81"/>
      <c r="V15" s="82"/>
      <c r="W15" s="83"/>
      <c r="X15" s="83"/>
      <c r="Z15" s="51"/>
      <c r="AA15" s="51"/>
      <c r="AB15" s="51"/>
      <c r="AC15" s="52"/>
      <c r="AD15" s="72"/>
      <c r="AE15" s="72"/>
    </row>
    <row r="16" spans="1:31" x14ac:dyDescent="0.25">
      <c r="A16" s="5">
        <v>12</v>
      </c>
      <c r="B16" s="8" t="s">
        <v>25</v>
      </c>
      <c r="C16" s="11">
        <f>COUNTIF(Patrolling!M:M,B16)</f>
        <v>24</v>
      </c>
      <c r="D16" s="12">
        <f>COUNTIF(Patrolling!M:M,B16)</f>
        <v>24</v>
      </c>
      <c r="E16" s="126"/>
      <c r="F16" s="129"/>
      <c r="G16" s="126"/>
      <c r="I16" s="13">
        <v>12</v>
      </c>
      <c r="J16" s="58" t="str">
        <f>IF(LARGE(Patrolling!A:A,I16)&gt;20,LARGE(Patrolling!A:A,I16),"")</f>
        <v/>
      </c>
      <c r="K16" s="50" t="e">
        <f>VLOOKUP($J16,Patrolling!A:M,11,0)</f>
        <v>#N/A</v>
      </c>
      <c r="L16" s="50" t="e">
        <f>INDEX(Patrolling!A:M,MATCH(K16,Patrolling!K:K,0)-1,2)</f>
        <v>#N/A</v>
      </c>
      <c r="N16" s="14">
        <v>12</v>
      </c>
      <c r="O16" s="14">
        <f>SUMIF(Patrolling!B:B,N16,Patrolling!A:A)</f>
        <v>40.049999999999862</v>
      </c>
      <c r="P16" s="61"/>
      <c r="Q16" s="15" t="str">
        <f t="shared" si="0"/>
        <v>Good</v>
      </c>
      <c r="R16" s="62"/>
      <c r="S16" s="62"/>
      <c r="U16" s="81"/>
      <c r="V16" s="82"/>
      <c r="W16" s="83"/>
      <c r="X16" s="83"/>
      <c r="Z16" s="51"/>
      <c r="AA16" s="51"/>
      <c r="AB16" s="51"/>
      <c r="AC16" s="52"/>
      <c r="AD16" s="72"/>
      <c r="AE16" s="72"/>
    </row>
    <row r="17" spans="1:31" x14ac:dyDescent="0.25">
      <c r="A17" s="5">
        <v>13</v>
      </c>
      <c r="B17" s="8" t="s">
        <v>27</v>
      </c>
      <c r="C17" s="11">
        <f>COUNTIF(Patrolling!M:M,B17)</f>
        <v>24</v>
      </c>
      <c r="D17" s="12">
        <f>COUNTIF(Patrolling!M:M,B17)</f>
        <v>24</v>
      </c>
      <c r="E17" s="126"/>
      <c r="F17" s="129"/>
      <c r="G17" s="126"/>
      <c r="I17" s="13">
        <v>13</v>
      </c>
      <c r="J17" s="58" t="str">
        <f>IF(LARGE(Patrolling!A:A,I17)&gt;20,LARGE(Patrolling!A:A,I17),"")</f>
        <v/>
      </c>
      <c r="K17" s="50" t="e">
        <f>VLOOKUP($J17,Patrolling!A:M,11,0)</f>
        <v>#N/A</v>
      </c>
      <c r="L17" s="50" t="e">
        <f>INDEX(Patrolling!A:M,MATCH(K17,Patrolling!K:K,0)-1,2)</f>
        <v>#N/A</v>
      </c>
      <c r="N17" s="14">
        <v>13</v>
      </c>
      <c r="O17" s="14">
        <f>SUMIF(Patrolling!B:B,N17,Patrolling!A:A)</f>
        <v>40.000000000000014</v>
      </c>
      <c r="P17" s="61"/>
      <c r="Q17" s="15" t="str">
        <f t="shared" si="0"/>
        <v>Good</v>
      </c>
      <c r="R17" s="62"/>
      <c r="S17" s="62"/>
      <c r="U17" s="81"/>
      <c r="V17" s="82"/>
      <c r="W17" s="83"/>
      <c r="X17" s="83"/>
      <c r="Z17" s="51"/>
      <c r="AA17" s="51"/>
      <c r="AB17" s="51"/>
      <c r="AC17" s="52"/>
      <c r="AD17" s="72"/>
      <c r="AE17" s="72"/>
    </row>
    <row r="18" spans="1:31" x14ac:dyDescent="0.25">
      <c r="A18" s="5">
        <v>14</v>
      </c>
      <c r="B18" s="8" t="s">
        <v>29</v>
      </c>
      <c r="C18" s="11">
        <f>COUNTIF(Patrolling!M:M,B18)</f>
        <v>24</v>
      </c>
      <c r="D18" s="12">
        <f>COUNTIF(Patrolling!M:M,B18)</f>
        <v>24</v>
      </c>
      <c r="E18" s="126"/>
      <c r="F18" s="129"/>
      <c r="G18" s="126"/>
      <c r="I18" s="13">
        <v>14</v>
      </c>
      <c r="J18" s="58" t="str">
        <f>IF(LARGE(Patrolling!A:A,I18)&gt;20,LARGE(Patrolling!A:A,I18),"")</f>
        <v/>
      </c>
      <c r="K18" s="50" t="e">
        <f>VLOOKUP($J18,Patrolling!A:M,11,0)</f>
        <v>#N/A</v>
      </c>
      <c r="L18" s="50" t="e">
        <f>INDEX(Patrolling!A:M,MATCH(K18,Patrolling!K:K,0)-1,2)</f>
        <v>#N/A</v>
      </c>
      <c r="N18" s="14">
        <v>14</v>
      </c>
      <c r="O18" s="14">
        <f>SUMIF(Patrolling!B:B,N18,Patrolling!A:A)</f>
        <v>39.333333333333464</v>
      </c>
      <c r="P18" s="61"/>
      <c r="Q18" s="15" t="str">
        <f t="shared" si="0"/>
        <v>Good</v>
      </c>
      <c r="R18" s="62"/>
      <c r="S18" s="62"/>
      <c r="U18" s="81"/>
      <c r="V18" s="82"/>
      <c r="W18" s="83"/>
      <c r="X18" s="83"/>
      <c r="Z18" s="51"/>
      <c r="AA18" s="51"/>
      <c r="AB18" s="51"/>
      <c r="AC18" s="52"/>
      <c r="AD18" s="72"/>
      <c r="AE18" s="72"/>
    </row>
    <row r="19" spans="1:31" x14ac:dyDescent="0.25">
      <c r="A19" s="5">
        <v>15</v>
      </c>
      <c r="B19" s="8" t="s">
        <v>30</v>
      </c>
      <c r="C19" s="11">
        <f>COUNTIF(Patrolling!M:M,B19)</f>
        <v>24</v>
      </c>
      <c r="D19" s="12">
        <f>COUNTIF(Patrolling!M:M,B19)</f>
        <v>24</v>
      </c>
      <c r="E19" s="126"/>
      <c r="F19" s="129"/>
      <c r="G19" s="126"/>
      <c r="I19" s="13">
        <v>15</v>
      </c>
      <c r="J19" s="58" t="str">
        <f>IF(LARGE(Patrolling!A:A,I19)&gt;20,LARGE(Patrolling!A:A,I19),"")</f>
        <v/>
      </c>
      <c r="K19" s="50" t="e">
        <f>VLOOKUP($J19,Patrolling!A:M,11,0)</f>
        <v>#N/A</v>
      </c>
      <c r="L19" s="50" t="e">
        <f>INDEX(Patrolling!A:M,MATCH(K19,Patrolling!K:K,0)-1,2)</f>
        <v>#N/A</v>
      </c>
      <c r="N19" s="14">
        <v>15</v>
      </c>
      <c r="O19" s="14">
        <f>SUMIF(Patrolling!B:B,N19,Patrolling!A:A)</f>
        <v>40.266666666666673</v>
      </c>
      <c r="P19" s="61"/>
      <c r="Q19" s="15" t="str">
        <f t="shared" si="0"/>
        <v>Good</v>
      </c>
      <c r="R19" s="62"/>
      <c r="S19" s="62"/>
      <c r="U19" s="81"/>
      <c r="V19" s="82"/>
      <c r="W19" s="83"/>
      <c r="X19" s="83"/>
      <c r="Z19" s="51"/>
      <c r="AA19" s="51"/>
      <c r="AB19" s="51"/>
      <c r="AC19" s="52"/>
      <c r="AD19" s="72"/>
      <c r="AE19" s="72"/>
    </row>
    <row r="20" spans="1:31" x14ac:dyDescent="0.25">
      <c r="A20" s="5">
        <v>16</v>
      </c>
      <c r="B20" s="8" t="s">
        <v>31</v>
      </c>
      <c r="C20" s="11">
        <f>COUNTIF(Patrolling!M:M,B20)</f>
        <v>24</v>
      </c>
      <c r="D20" s="12">
        <f>COUNTIF(Patrolling!M:M,B20)</f>
        <v>24</v>
      </c>
      <c r="E20" s="126"/>
      <c r="F20" s="129"/>
      <c r="G20" s="126"/>
      <c r="I20" s="13">
        <v>16</v>
      </c>
      <c r="J20" s="58" t="str">
        <f>IF(LARGE(Patrolling!A:A,I20)&gt;20,LARGE(Patrolling!A:A,I20),"")</f>
        <v/>
      </c>
      <c r="K20" s="50" t="e">
        <f>VLOOKUP($J20,Patrolling!A:M,11,0)</f>
        <v>#N/A</v>
      </c>
      <c r="L20" s="50" t="e">
        <f>INDEX(Patrolling!A:M,MATCH(K20,Patrolling!K:K,0)-1,2)</f>
        <v>#N/A</v>
      </c>
      <c r="N20" s="14">
        <v>16</v>
      </c>
      <c r="O20" s="14">
        <f>SUMIF(Patrolling!B:B,N20,Patrolling!A:A)</f>
        <v>40.133333333333425</v>
      </c>
      <c r="P20" s="61"/>
      <c r="Q20" s="15" t="str">
        <f t="shared" si="0"/>
        <v>Good</v>
      </c>
      <c r="R20" s="62"/>
      <c r="S20" s="62"/>
      <c r="U20" s="81"/>
      <c r="V20" s="82"/>
      <c r="W20" s="83"/>
      <c r="X20" s="83"/>
      <c r="Z20" s="51"/>
      <c r="AA20" s="51"/>
      <c r="AB20" s="51"/>
      <c r="AC20" s="52"/>
      <c r="AD20" s="72"/>
      <c r="AE20" s="72"/>
    </row>
    <row r="21" spans="1:31" x14ac:dyDescent="0.25">
      <c r="A21" s="5">
        <v>17</v>
      </c>
      <c r="B21" s="8" t="s">
        <v>32</v>
      </c>
      <c r="C21" s="11">
        <f>COUNTIF(Patrolling!M:M,B21)</f>
        <v>24</v>
      </c>
      <c r="D21" s="12">
        <f>COUNTIF(Patrolling!M:M,B21)</f>
        <v>24</v>
      </c>
      <c r="E21" s="126"/>
      <c r="F21" s="129"/>
      <c r="G21" s="126"/>
      <c r="I21" s="13">
        <v>17</v>
      </c>
      <c r="J21" s="58" t="str">
        <f>IF(LARGE(Patrolling!A:A,I21)&gt;20,LARGE(Patrolling!A:A,I21),"")</f>
        <v/>
      </c>
      <c r="K21" s="50" t="e">
        <f>VLOOKUP($J21,Patrolling!A:M,11,0)</f>
        <v>#N/A</v>
      </c>
      <c r="L21" s="50" t="e">
        <f>INDEX(Patrolling!A:M,MATCH(K21,Patrolling!K:K,0)-1,2)</f>
        <v>#N/A</v>
      </c>
      <c r="N21" s="14">
        <v>17</v>
      </c>
      <c r="O21" s="14">
        <f>SUMIF(Patrolling!B:B,N21,Patrolling!A:A)</f>
        <v>38.816666666666762</v>
      </c>
      <c r="P21" s="61"/>
      <c r="Q21" s="15" t="str">
        <f t="shared" si="0"/>
        <v>Good</v>
      </c>
      <c r="R21" s="62"/>
      <c r="S21" s="62"/>
      <c r="U21" s="81"/>
      <c r="V21" s="82"/>
      <c r="W21" s="83"/>
      <c r="X21" s="83"/>
      <c r="Z21" s="51"/>
      <c r="AA21" s="51"/>
      <c r="AB21" s="51"/>
      <c r="AC21" s="52"/>
      <c r="AD21" s="72"/>
      <c r="AE21" s="72"/>
    </row>
    <row r="22" spans="1:31" x14ac:dyDescent="0.25">
      <c r="A22" s="5">
        <v>18</v>
      </c>
      <c r="B22" s="8" t="s">
        <v>128</v>
      </c>
      <c r="C22" s="11">
        <f>COUNTIF(Patrolling!M:M,B22)</f>
        <v>24</v>
      </c>
      <c r="D22" s="12">
        <f>COUNTIF(Patrolling!M:M,B22)</f>
        <v>24</v>
      </c>
      <c r="E22" s="126"/>
      <c r="F22" s="129"/>
      <c r="G22" s="126"/>
      <c r="I22" s="13">
        <v>18</v>
      </c>
      <c r="J22" s="58" t="str">
        <f>IF(LARGE(Patrolling!A:A,I22)&gt;20,LARGE(Patrolling!A:A,I22),"")</f>
        <v/>
      </c>
      <c r="K22" s="50" t="e">
        <f>VLOOKUP($J22,Patrolling!A:M,11,0)</f>
        <v>#N/A</v>
      </c>
      <c r="L22" s="50" t="e">
        <f>INDEX(Patrolling!A:M,MATCH(K22,Patrolling!K:K,0)-1,2)</f>
        <v>#N/A</v>
      </c>
      <c r="N22" s="14">
        <v>18</v>
      </c>
      <c r="O22" s="14">
        <f>SUMIF(Patrolling!B:B,N22,Patrolling!A:A)</f>
        <v>39.35000000000008</v>
      </c>
      <c r="P22" s="61"/>
      <c r="Q22" s="15" t="str">
        <f t="shared" si="0"/>
        <v>Good</v>
      </c>
      <c r="R22" s="62"/>
      <c r="S22" s="62"/>
      <c r="U22" s="81"/>
      <c r="V22" s="82"/>
      <c r="W22" s="83"/>
      <c r="X22" s="83"/>
      <c r="Z22" s="51"/>
      <c r="AA22" s="51"/>
      <c r="AB22" s="51"/>
      <c r="AC22" s="52"/>
      <c r="AD22" s="72"/>
      <c r="AE22" s="72"/>
    </row>
    <row r="23" spans="1:31" x14ac:dyDescent="0.25">
      <c r="A23" s="5">
        <v>19</v>
      </c>
      <c r="B23" s="8" t="s">
        <v>129</v>
      </c>
      <c r="C23" s="11">
        <f>COUNTIF(Patrolling!M:M,B23)</f>
        <v>24</v>
      </c>
      <c r="D23" s="12">
        <f>COUNTIF(Patrolling!M:M,B23)</f>
        <v>24</v>
      </c>
      <c r="E23" s="126"/>
      <c r="F23" s="129"/>
      <c r="G23" s="126"/>
      <c r="I23" s="13">
        <v>19</v>
      </c>
      <c r="J23" s="58" t="str">
        <f>IF(LARGE(Patrolling!A:A,I23)&gt;20,LARGE(Patrolling!A:A,I23),"")</f>
        <v/>
      </c>
      <c r="K23" s="50" t="e">
        <f>VLOOKUP($J23,Patrolling!A:M,11,0)</f>
        <v>#N/A</v>
      </c>
      <c r="L23" s="50" t="e">
        <f>INDEX(Patrolling!A:M,MATCH(K23,Patrolling!K:K,0)-1,2)</f>
        <v>#N/A</v>
      </c>
      <c r="N23" s="14">
        <v>19</v>
      </c>
      <c r="O23" s="14">
        <f>SUMIF(Patrolling!B:B,N23,Patrolling!A:A)</f>
        <v>40.616666666666404</v>
      </c>
      <c r="P23" s="61"/>
      <c r="Q23" s="15" t="str">
        <f t="shared" si="0"/>
        <v>Good</v>
      </c>
      <c r="R23" s="62"/>
      <c r="S23" s="62"/>
      <c r="U23" s="81"/>
      <c r="V23" s="82"/>
      <c r="W23" s="83"/>
      <c r="X23" s="83"/>
      <c r="Z23" s="51"/>
      <c r="AA23" s="51"/>
      <c r="AB23" s="51"/>
      <c r="AC23" s="52"/>
      <c r="AD23" s="72"/>
      <c r="AE23" s="72"/>
    </row>
    <row r="24" spans="1:31" x14ac:dyDescent="0.25">
      <c r="A24" s="5">
        <v>20</v>
      </c>
      <c r="B24" s="8" t="s">
        <v>130</v>
      </c>
      <c r="C24" s="11">
        <f>COUNTIF(Patrolling!M:M,B24)</f>
        <v>24</v>
      </c>
      <c r="D24" s="12">
        <f>COUNTIF(Patrolling!M:M,B24)</f>
        <v>24</v>
      </c>
      <c r="E24" s="126"/>
      <c r="F24" s="129"/>
      <c r="G24" s="126"/>
      <c r="I24" s="13">
        <v>20</v>
      </c>
      <c r="J24" s="58" t="str">
        <f>IF(LARGE(Patrolling!A:A,I24)&gt;20,LARGE(Patrolling!A:A,I24),"")</f>
        <v/>
      </c>
      <c r="K24" s="50" t="e">
        <f>VLOOKUP($J24,Patrolling!A:M,11,0)</f>
        <v>#N/A</v>
      </c>
      <c r="L24" s="50" t="e">
        <f>INDEX(Patrolling!A:M,MATCH(K24,Patrolling!K:K,0)-1,2)</f>
        <v>#N/A</v>
      </c>
      <c r="N24" s="14">
        <v>20</v>
      </c>
      <c r="O24" s="14">
        <f>SUMIF(Patrolling!B:B,N24,Patrolling!A:A)</f>
        <v>39.216666666666669</v>
      </c>
      <c r="P24" s="61"/>
      <c r="Q24" s="15" t="str">
        <f t="shared" si="0"/>
        <v>Good</v>
      </c>
      <c r="R24" s="62"/>
      <c r="S24" s="62"/>
      <c r="U24" s="81"/>
      <c r="V24" s="82"/>
      <c r="W24" s="83"/>
      <c r="X24" s="83"/>
      <c r="Z24" s="51"/>
      <c r="AA24" s="51"/>
      <c r="AB24" s="51"/>
      <c r="AC24" s="52"/>
      <c r="AD24" s="72"/>
      <c r="AE24" s="72"/>
    </row>
    <row r="25" spans="1:31" x14ac:dyDescent="0.25">
      <c r="A25" s="5">
        <v>21</v>
      </c>
      <c r="B25" s="8" t="s">
        <v>131</v>
      </c>
      <c r="C25" s="11">
        <f>COUNTIF(Patrolling!M:M,B25)</f>
        <v>24</v>
      </c>
      <c r="D25" s="12">
        <f>COUNTIF(Patrolling!M:M,B25)</f>
        <v>24</v>
      </c>
      <c r="E25" s="127"/>
      <c r="F25" s="130"/>
      <c r="G25" s="127"/>
      <c r="I25" s="13">
        <v>21</v>
      </c>
      <c r="J25" s="58" t="str">
        <f>IF(LARGE(Patrolling!A:A,I25)&gt;20,LARGE(Patrolling!A:A,I25),"")</f>
        <v/>
      </c>
      <c r="K25" s="50" t="e">
        <f>VLOOKUP($J25,Patrolling!A:M,11,0)</f>
        <v>#N/A</v>
      </c>
      <c r="L25" s="50" t="e">
        <f>INDEX(Patrolling!A:M,MATCH(K25,Patrolling!K:K,0)-1,2)</f>
        <v>#N/A</v>
      </c>
      <c r="N25" s="14">
        <v>21</v>
      </c>
      <c r="O25" s="61">
        <f>SUMIF(Patrolling!B:B,N25,Patrolling!A:A)</f>
        <v>40.683333333333351</v>
      </c>
      <c r="P25" s="61"/>
      <c r="Q25" s="15" t="str">
        <f t="shared" si="0"/>
        <v>Good</v>
      </c>
      <c r="R25" s="62"/>
      <c r="S25" s="62"/>
      <c r="U25" s="81"/>
      <c r="V25" s="82"/>
      <c r="W25" s="83"/>
      <c r="X25" s="83"/>
      <c r="Z25" s="51"/>
      <c r="AA25" s="51"/>
      <c r="AB25" s="51"/>
      <c r="AC25" s="52"/>
      <c r="AD25" s="72"/>
      <c r="AE25" s="72"/>
    </row>
    <row r="26" spans="1:31" x14ac:dyDescent="0.25">
      <c r="B26" s="1"/>
      <c r="I26" s="13">
        <v>22</v>
      </c>
      <c r="J26" s="58" t="str">
        <f>IF(LARGE(Patrolling!A:A,I26)&gt;20,LARGE(Patrolling!A:A,I26),"")</f>
        <v/>
      </c>
      <c r="K26" s="50" t="e">
        <f>VLOOKUP($J26,Patrolling!A:M,11,0)</f>
        <v>#N/A</v>
      </c>
      <c r="L26" s="50" t="e">
        <f>INDEX(Patrolling!A:M,MATCH(K26,Patrolling!K:K,0)-1,2)</f>
        <v>#N/A</v>
      </c>
      <c r="N26" s="14">
        <v>22</v>
      </c>
      <c r="O26" s="61">
        <f>SUMIF(Patrolling!B:B,N26,Patrolling!A:A)</f>
        <v>39.883333333333553</v>
      </c>
      <c r="P26" s="61"/>
      <c r="Q26" s="15" t="str">
        <f t="shared" si="0"/>
        <v>Good</v>
      </c>
      <c r="R26" s="62"/>
      <c r="S26" s="62"/>
      <c r="U26" s="81"/>
      <c r="V26" s="82"/>
      <c r="W26" s="83"/>
      <c r="X26" s="83"/>
      <c r="Z26" s="51"/>
      <c r="AA26" s="51"/>
      <c r="AB26" s="51"/>
      <c r="AC26" s="52"/>
      <c r="AD26" s="72"/>
      <c r="AE26" s="72"/>
    </row>
    <row r="27" spans="1:31" x14ac:dyDescent="0.25">
      <c r="B27" s="1"/>
      <c r="I27" s="13">
        <v>23</v>
      </c>
      <c r="J27" s="58" t="str">
        <f>IF(LARGE(Patrolling!A:A,I27)&gt;20,LARGE(Patrolling!A:A,I27),"")</f>
        <v/>
      </c>
      <c r="K27" s="50" t="e">
        <f>VLOOKUP($J27,Patrolling!A:M,11,0)</f>
        <v>#N/A</v>
      </c>
      <c r="L27" s="50" t="e">
        <f>INDEX(Patrolling!A:M,MATCH(K27,Patrolling!K:K,0)-1,2)</f>
        <v>#N/A</v>
      </c>
      <c r="N27" s="14">
        <v>23</v>
      </c>
      <c r="O27" s="61">
        <f>SUMIF(Patrolling!B:B,N27,Patrolling!A:A)</f>
        <v>39.933333333333238</v>
      </c>
      <c r="P27" s="61"/>
      <c r="Q27" s="15" t="str">
        <f t="shared" si="0"/>
        <v>Good</v>
      </c>
      <c r="R27" s="62"/>
      <c r="S27" s="62"/>
      <c r="U27" s="81"/>
      <c r="V27" s="82"/>
      <c r="W27" s="83"/>
      <c r="X27" s="83"/>
      <c r="Z27" s="51"/>
      <c r="AA27" s="51"/>
      <c r="AB27" s="51"/>
      <c r="AC27" s="52"/>
      <c r="AD27" s="72"/>
      <c r="AE27" s="72"/>
    </row>
    <row r="28" spans="1:31" x14ac:dyDescent="0.25">
      <c r="B28" s="1"/>
      <c r="I28" s="63">
        <v>24</v>
      </c>
      <c r="J28" s="64" t="str">
        <f>IF(LARGE(Patrolling!A:A,I28)&gt;20,LARGE(Patrolling!A:A,I28),"")</f>
        <v/>
      </c>
      <c r="K28" s="65" t="e">
        <f>VLOOKUP($J28,Patrolling!A:M,11,0)</f>
        <v>#N/A</v>
      </c>
      <c r="L28" s="65" t="e">
        <f>INDEX(Patrolling!A:M,MATCH(K28,Patrolling!K:K,0)-1,2)</f>
        <v>#N/A</v>
      </c>
      <c r="N28" s="66">
        <v>24</v>
      </c>
      <c r="O28" s="66">
        <f>SUMIF(Patrolling!B:B,N28,Patrolling!A:A)</f>
        <v>17.766666666666833</v>
      </c>
      <c r="P28" s="66"/>
      <c r="Q28" s="36" t="str">
        <f t="shared" si="0"/>
        <v>Bad</v>
      </c>
      <c r="R28" s="67"/>
      <c r="S28" s="67"/>
      <c r="U28" s="81"/>
      <c r="V28" s="82"/>
      <c r="W28" s="83"/>
      <c r="X28" s="83"/>
      <c r="Z28" s="51"/>
      <c r="AA28" s="51"/>
      <c r="AB28" s="51"/>
      <c r="AC28" s="52"/>
      <c r="AD28" s="72"/>
      <c r="AE28" s="72"/>
    </row>
    <row r="29" spans="1:31" x14ac:dyDescent="0.25">
      <c r="B29" s="1"/>
      <c r="I29" s="68"/>
      <c r="J29" s="69"/>
      <c r="K29" s="70"/>
      <c r="L29" s="70"/>
      <c r="M29" s="71"/>
      <c r="N29" s="97">
        <v>0</v>
      </c>
      <c r="O29" s="98">
        <f>SUMIF(Patrolling!B:B,N29,Patrolling!A:A)</f>
        <v>495.4166666666664</v>
      </c>
      <c r="P29" s="99"/>
      <c r="Q29" s="99"/>
      <c r="R29" s="99"/>
      <c r="S29" s="99"/>
    </row>
    <row r="30" spans="1:31" x14ac:dyDescent="0.25">
      <c r="B30" s="1"/>
      <c r="I30" s="51"/>
      <c r="J30" s="52"/>
      <c r="K30" s="72"/>
      <c r="L30" s="72"/>
      <c r="M30" s="41"/>
      <c r="N30" s="41"/>
      <c r="O30" s="41"/>
      <c r="P30" s="41"/>
      <c r="Q30" s="41"/>
      <c r="R30" s="41"/>
      <c r="S30" s="41"/>
    </row>
    <row r="31" spans="1:31" x14ac:dyDescent="0.25">
      <c r="B31" s="1"/>
      <c r="I31" s="51"/>
      <c r="J31" s="52"/>
      <c r="K31" s="72"/>
      <c r="L31" s="72"/>
      <c r="M31" s="41"/>
      <c r="N31" s="41"/>
      <c r="O31" s="41"/>
      <c r="P31" s="41"/>
      <c r="Q31" s="41"/>
      <c r="R31" s="41"/>
      <c r="S31" s="41"/>
    </row>
    <row r="32" spans="1:31" x14ac:dyDescent="0.25">
      <c r="B32" s="1"/>
      <c r="I32" s="51"/>
      <c r="J32" s="52"/>
      <c r="K32" s="53"/>
      <c r="L32" s="53"/>
    </row>
    <row r="33" spans="2:33" x14ac:dyDescent="0.25">
      <c r="B33" s="1"/>
      <c r="I33" s="51"/>
      <c r="J33" s="52"/>
      <c r="K33" s="53"/>
      <c r="L33" s="53"/>
    </row>
    <row r="34" spans="2:33" x14ac:dyDescent="0.25">
      <c r="B34" s="1"/>
      <c r="I34" s="51"/>
      <c r="J34" s="52"/>
      <c r="K34" s="53"/>
      <c r="L34" s="53"/>
      <c r="AG34">
        <v>0</v>
      </c>
    </row>
    <row r="35" spans="2:33" x14ac:dyDescent="0.25">
      <c r="B35" s="1"/>
      <c r="I35" s="51"/>
      <c r="J35" s="52"/>
      <c r="K35" s="53"/>
      <c r="L35" s="53"/>
    </row>
    <row r="36" spans="2:33" x14ac:dyDescent="0.25">
      <c r="B36" s="1"/>
      <c r="I36" s="51"/>
      <c r="J36" s="52"/>
      <c r="K36" s="53"/>
      <c r="L36" s="53"/>
    </row>
    <row r="37" spans="2:33" x14ac:dyDescent="0.25">
      <c r="B37" s="1"/>
      <c r="I37" s="51"/>
      <c r="J37" s="52"/>
      <c r="K37" s="53"/>
      <c r="L37" s="53"/>
    </row>
    <row r="38" spans="2:33" x14ac:dyDescent="0.25">
      <c r="B38" s="1"/>
      <c r="I38" s="51"/>
      <c r="J38" s="52"/>
      <c r="K38" s="53"/>
      <c r="L38" s="53"/>
    </row>
    <row r="39" spans="2:33" x14ac:dyDescent="0.25">
      <c r="B39" s="1"/>
      <c r="I39" s="51"/>
      <c r="J39" s="52"/>
      <c r="K39" s="53"/>
      <c r="L39" s="53"/>
    </row>
    <row r="40" spans="2:33" x14ac:dyDescent="0.25">
      <c r="B40" s="1"/>
      <c r="I40" s="51"/>
      <c r="J40" s="52"/>
      <c r="K40" s="53"/>
      <c r="L40" s="53"/>
    </row>
    <row r="41" spans="2:33" x14ac:dyDescent="0.25">
      <c r="B41" s="1"/>
      <c r="I41" s="51"/>
      <c r="J41" s="52"/>
      <c r="K41" s="53"/>
      <c r="L41" s="53"/>
    </row>
    <row r="42" spans="2:33" x14ac:dyDescent="0.25">
      <c r="B42" s="1"/>
      <c r="I42" s="51"/>
      <c r="J42" s="52"/>
      <c r="K42" s="53"/>
      <c r="L42" s="53"/>
    </row>
    <row r="43" spans="2:33" x14ac:dyDescent="0.25">
      <c r="B43" s="1"/>
      <c r="I43" s="51"/>
      <c r="J43" s="52"/>
      <c r="K43" s="53"/>
      <c r="L43" s="53"/>
    </row>
    <row r="44" spans="2:33" x14ac:dyDescent="0.25">
      <c r="B44" s="1"/>
      <c r="I44" s="51"/>
      <c r="J44" s="52"/>
      <c r="K44" s="53"/>
      <c r="L44" s="53"/>
    </row>
    <row r="45" spans="2:33" x14ac:dyDescent="0.25">
      <c r="B45" s="1"/>
      <c r="I45" s="51"/>
      <c r="J45" s="52"/>
      <c r="K45" s="53"/>
      <c r="L45" s="53"/>
    </row>
    <row r="46" spans="2:33" x14ac:dyDescent="0.25">
      <c r="B46" s="1"/>
      <c r="I46" s="51"/>
      <c r="J46" s="52"/>
      <c r="K46" s="53"/>
      <c r="L46" s="53"/>
    </row>
    <row r="47" spans="2:33" x14ac:dyDescent="0.25">
      <c r="B47" s="1"/>
      <c r="I47" s="51"/>
      <c r="J47" s="52"/>
      <c r="K47" s="53"/>
      <c r="L47" s="53"/>
    </row>
    <row r="48" spans="2:33" x14ac:dyDescent="0.25">
      <c r="B48" s="1"/>
      <c r="I48" s="51"/>
      <c r="J48" s="52"/>
      <c r="K48" s="53"/>
      <c r="L48" s="53"/>
    </row>
    <row r="49" spans="2:12" x14ac:dyDescent="0.25">
      <c r="B49" s="1"/>
      <c r="I49" s="51"/>
      <c r="J49" s="52"/>
      <c r="K49" s="53"/>
      <c r="L49" s="53"/>
    </row>
    <row r="50" spans="2:12" x14ac:dyDescent="0.25">
      <c r="B50" s="1"/>
      <c r="I50" s="51"/>
      <c r="J50" s="52"/>
      <c r="K50" s="53"/>
      <c r="L50" s="53"/>
    </row>
    <row r="51" spans="2:12" x14ac:dyDescent="0.25">
      <c r="B51" s="1"/>
      <c r="I51" s="51"/>
      <c r="J51" s="52"/>
      <c r="K51" s="53"/>
      <c r="L51" s="53"/>
    </row>
    <row r="52" spans="2:12" x14ac:dyDescent="0.25">
      <c r="B52" s="1"/>
      <c r="I52" s="51"/>
      <c r="J52" s="52"/>
      <c r="K52" s="53"/>
      <c r="L52" s="53"/>
    </row>
    <row r="53" spans="2:12" x14ac:dyDescent="0.25">
      <c r="B53" s="1"/>
    </row>
    <row r="54" spans="2:12" x14ac:dyDescent="0.25">
      <c r="B54" s="1"/>
    </row>
    <row r="55" spans="2:12" x14ac:dyDescent="0.25">
      <c r="B55" s="1"/>
    </row>
    <row r="56" spans="2:12" x14ac:dyDescent="0.25">
      <c r="B56" s="1"/>
    </row>
    <row r="57" spans="2:12" x14ac:dyDescent="0.25">
      <c r="B57" s="1"/>
    </row>
    <row r="58" spans="2:12" x14ac:dyDescent="0.25">
      <c r="B58" s="1"/>
    </row>
    <row r="59" spans="2:12" x14ac:dyDescent="0.25">
      <c r="B59" s="1"/>
    </row>
    <row r="60" spans="2:12" x14ac:dyDescent="0.25">
      <c r="B60" s="1"/>
    </row>
    <row r="61" spans="2:12" x14ac:dyDescent="0.25">
      <c r="B61" s="1"/>
    </row>
    <row r="62" spans="2:12" x14ac:dyDescent="0.25">
      <c r="B62" s="1"/>
    </row>
    <row r="63" spans="2:12" x14ac:dyDescent="0.25">
      <c r="B63" s="1"/>
    </row>
    <row r="64" spans="2:1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</sheetData>
  <mergeCells count="3">
    <mergeCell ref="E5:E25"/>
    <mergeCell ref="F5:F25"/>
    <mergeCell ref="G5:G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6:Q95"/>
  <sheetViews>
    <sheetView tabSelected="1" topLeftCell="A31" workbookViewId="0">
      <selection activeCell="B82" sqref="B82"/>
    </sheetView>
  </sheetViews>
  <sheetFormatPr defaultRowHeight="15" x14ac:dyDescent="0.25"/>
  <cols>
    <col min="1" max="1" width="7.5703125" customWidth="1"/>
    <col min="2" max="2" width="48.5703125" customWidth="1"/>
    <col min="3" max="3" width="13.28515625" style="134" customWidth="1"/>
    <col min="4" max="4" width="34.28515625" customWidth="1"/>
    <col min="5" max="5" width="9.140625" customWidth="1"/>
  </cols>
  <sheetData>
    <row r="6" spans="1:4" ht="31.5" x14ac:dyDescent="0.25">
      <c r="A6" s="16" t="s">
        <v>144</v>
      </c>
      <c r="B6" s="17"/>
      <c r="C6" s="133"/>
      <c r="D6" s="18"/>
    </row>
    <row r="7" spans="1:4" x14ac:dyDescent="0.25">
      <c r="A7" s="19" t="s">
        <v>145</v>
      </c>
      <c r="D7" s="4"/>
    </row>
    <row r="8" spans="1:4" x14ac:dyDescent="0.25">
      <c r="A8" s="20" t="s">
        <v>51</v>
      </c>
      <c r="C8" s="134" t="s">
        <v>75</v>
      </c>
      <c r="D8" s="43" t="str">
        <f>Patrolling!J4 &amp; "   12:00AM"</f>
        <v>13-11-18   12:00AM</v>
      </c>
    </row>
    <row r="9" spans="1:4" x14ac:dyDescent="0.25">
      <c r="A9" s="4"/>
      <c r="C9" s="134" t="s">
        <v>76</v>
      </c>
      <c r="D9" s="43" t="str">
        <f>Patrolling!J4 &amp; "   11:59PM"</f>
        <v>13-11-18   11:59PM</v>
      </c>
    </row>
    <row r="10" spans="1:4" x14ac:dyDescent="0.25">
      <c r="A10" s="22" t="s">
        <v>52</v>
      </c>
      <c r="C10" s="135" t="s">
        <v>91</v>
      </c>
      <c r="D10" s="21"/>
    </row>
    <row r="11" spans="1:4" x14ac:dyDescent="0.25">
      <c r="A11" s="4"/>
      <c r="D11" s="4"/>
    </row>
    <row r="12" spans="1:4" ht="18.75" customHeight="1" x14ac:dyDescent="0.25">
      <c r="A12" s="131" t="s">
        <v>53</v>
      </c>
      <c r="B12" s="131" t="s">
        <v>54</v>
      </c>
      <c r="C12" s="131" t="s">
        <v>55</v>
      </c>
      <c r="D12" s="73" t="s">
        <v>56</v>
      </c>
    </row>
    <row r="13" spans="1:4" x14ac:dyDescent="0.25">
      <c r="A13" s="132"/>
      <c r="B13" s="132"/>
      <c r="C13" s="132"/>
      <c r="D13" s="89" t="s">
        <v>77</v>
      </c>
    </row>
    <row r="14" spans="1:4" s="77" customFormat="1" x14ac:dyDescent="0.25">
      <c r="A14" s="90" t="s">
        <v>146</v>
      </c>
      <c r="B14" s="91" t="s">
        <v>147</v>
      </c>
      <c r="C14" s="90"/>
      <c r="D14" s="92"/>
    </row>
    <row r="15" spans="1:4" ht="28.5" customHeight="1" x14ac:dyDescent="0.25">
      <c r="A15" s="23">
        <v>1</v>
      </c>
      <c r="B15" s="27" t="s">
        <v>57</v>
      </c>
      <c r="C15" s="24">
        <v>1</v>
      </c>
      <c r="D15" s="62">
        <v>40</v>
      </c>
    </row>
    <row r="16" spans="1:4" ht="28.5" customHeight="1" x14ac:dyDescent="0.25">
      <c r="A16" s="23">
        <v>2</v>
      </c>
      <c r="B16" s="27" t="s">
        <v>114</v>
      </c>
      <c r="C16" s="24">
        <v>2</v>
      </c>
      <c r="D16" s="62">
        <v>24</v>
      </c>
    </row>
    <row r="17" spans="1:5" ht="28.5" customHeight="1" x14ac:dyDescent="0.25">
      <c r="A17" s="23">
        <v>3</v>
      </c>
      <c r="B17" s="27" t="s">
        <v>58</v>
      </c>
      <c r="C17" s="24">
        <v>3</v>
      </c>
      <c r="D17" s="30">
        <f>Checksheet!F5</f>
        <v>24</v>
      </c>
    </row>
    <row r="18" spans="1:5" ht="28.5" customHeight="1" x14ac:dyDescent="0.25">
      <c r="A18" s="26">
        <v>4</v>
      </c>
      <c r="B18" s="25" t="s">
        <v>59</v>
      </c>
      <c r="C18" s="34">
        <v>4</v>
      </c>
      <c r="D18" s="26">
        <v>0</v>
      </c>
    </row>
    <row r="19" spans="1:5" ht="28.5" customHeight="1" x14ac:dyDescent="0.25">
      <c r="A19" s="23">
        <v>5</v>
      </c>
      <c r="B19" s="27" t="s">
        <v>60</v>
      </c>
      <c r="C19" s="24" t="s">
        <v>61</v>
      </c>
      <c r="D19" s="62">
        <f xml:space="preserve"> ROUNDUP((D18/40),0)</f>
        <v>0</v>
      </c>
    </row>
    <row r="20" spans="1:5" ht="28.5" customHeight="1" x14ac:dyDescent="0.25">
      <c r="A20" s="23">
        <v>6</v>
      </c>
      <c r="B20" s="27" t="s">
        <v>62</v>
      </c>
      <c r="C20" s="24" t="s">
        <v>63</v>
      </c>
      <c r="D20" s="30">
        <f>D17+D19</f>
        <v>24</v>
      </c>
    </row>
    <row r="21" spans="1:5" ht="28.5" customHeight="1" x14ac:dyDescent="0.25">
      <c r="A21" s="23">
        <v>7</v>
      </c>
      <c r="B21" s="27" t="s">
        <v>64</v>
      </c>
      <c r="C21" s="24" t="s">
        <v>65</v>
      </c>
      <c r="D21" s="31">
        <f>D20/D16</f>
        <v>1</v>
      </c>
      <c r="E21" s="37">
        <f>D27</f>
        <v>0.95833333333333337</v>
      </c>
    </row>
    <row r="22" spans="1:5" ht="28.5" customHeight="1" x14ac:dyDescent="0.25">
      <c r="A22" s="23">
        <v>8</v>
      </c>
      <c r="B22" s="27" t="s">
        <v>66</v>
      </c>
      <c r="C22" s="24">
        <v>8</v>
      </c>
      <c r="D22" s="62">
        <f>Checksheet!R5</f>
        <v>23</v>
      </c>
      <c r="E22" s="38"/>
    </row>
    <row r="23" spans="1:5" ht="28.5" customHeight="1" x14ac:dyDescent="0.25">
      <c r="A23" s="23">
        <v>9</v>
      </c>
      <c r="B23" s="27" t="s">
        <v>67</v>
      </c>
      <c r="C23" s="24" t="s">
        <v>68</v>
      </c>
      <c r="D23" s="31">
        <f>D22/D17</f>
        <v>0.95833333333333337</v>
      </c>
      <c r="E23" s="37">
        <f>D27</f>
        <v>0.95833333333333337</v>
      </c>
    </row>
    <row r="24" spans="1:5" ht="28.5" customHeight="1" x14ac:dyDescent="0.25">
      <c r="A24" s="23">
        <v>10</v>
      </c>
      <c r="B24" s="27" t="s">
        <v>69</v>
      </c>
      <c r="C24" s="24">
        <v>10</v>
      </c>
      <c r="D24" s="30">
        <f>Checksheet!E5</f>
        <v>24</v>
      </c>
      <c r="E24" s="38"/>
    </row>
    <row r="25" spans="1:5" ht="28.5" customHeight="1" x14ac:dyDescent="0.25">
      <c r="A25" s="23">
        <v>11</v>
      </c>
      <c r="B25" s="27" t="s">
        <v>70</v>
      </c>
      <c r="C25" s="24" t="s">
        <v>71</v>
      </c>
      <c r="D25" s="31">
        <f>D24/D17</f>
        <v>1</v>
      </c>
      <c r="E25" s="37">
        <f>D27</f>
        <v>0.95833333333333337</v>
      </c>
    </row>
    <row r="26" spans="1:5" ht="28.5" customHeight="1" x14ac:dyDescent="0.25">
      <c r="A26" s="23">
        <v>12</v>
      </c>
      <c r="B26" s="27" t="s">
        <v>89</v>
      </c>
      <c r="C26" s="24"/>
      <c r="D26" s="44">
        <f>Checksheet!G5</f>
        <v>0</v>
      </c>
      <c r="E26" s="37"/>
    </row>
    <row r="27" spans="1:5" ht="28.5" customHeight="1" x14ac:dyDescent="0.25">
      <c r="A27" s="23">
        <v>13</v>
      </c>
      <c r="B27" s="27" t="s">
        <v>72</v>
      </c>
      <c r="C27" s="24" t="s">
        <v>73</v>
      </c>
      <c r="D27" s="32">
        <f>D25*D23*D21</f>
        <v>0.95833333333333337</v>
      </c>
      <c r="E27" s="37"/>
    </row>
    <row r="28" spans="1:5" ht="28.5" customHeight="1" x14ac:dyDescent="0.25">
      <c r="A28" s="26">
        <v>14</v>
      </c>
      <c r="B28" s="28" t="s">
        <v>74</v>
      </c>
      <c r="C28" s="33">
        <v>13</v>
      </c>
      <c r="D28" s="29">
        <v>0</v>
      </c>
    </row>
    <row r="29" spans="1:5" ht="28.5" customHeight="1" x14ac:dyDescent="0.25">
      <c r="A29" s="23">
        <v>15</v>
      </c>
      <c r="B29" s="27" t="s">
        <v>78</v>
      </c>
      <c r="C29" s="62">
        <v>14</v>
      </c>
      <c r="D29" s="30">
        <f>SUM(Checksheet!O5:O28)</f>
        <v>936.16666666666708</v>
      </c>
    </row>
    <row r="30" spans="1:5" ht="28.5" customHeight="1" x14ac:dyDescent="0.25">
      <c r="A30" s="23">
        <v>16</v>
      </c>
      <c r="B30" s="27" t="s">
        <v>135</v>
      </c>
      <c r="C30" s="62">
        <v>15</v>
      </c>
      <c r="D30" s="62">
        <f>20*24</f>
        <v>480</v>
      </c>
    </row>
    <row r="31" spans="1:5" ht="28.5" customHeight="1" x14ac:dyDescent="0.25">
      <c r="A31" s="23">
        <v>17</v>
      </c>
      <c r="B31" s="27" t="s">
        <v>92</v>
      </c>
      <c r="C31" s="62">
        <v>16</v>
      </c>
      <c r="D31" s="30">
        <f>D29+D30</f>
        <v>1416.166666666667</v>
      </c>
    </row>
    <row r="32" spans="1:5" ht="28.5" customHeight="1" x14ac:dyDescent="0.25">
      <c r="A32" s="23">
        <v>18</v>
      </c>
      <c r="B32" s="27" t="s">
        <v>82</v>
      </c>
      <c r="C32" s="62">
        <v>17</v>
      </c>
      <c r="D32" s="31">
        <f>D31/1440</f>
        <v>0.98344907407407434</v>
      </c>
    </row>
    <row r="33" spans="1:6" ht="28.5" customHeight="1" x14ac:dyDescent="0.25">
      <c r="A33" s="23">
        <v>19</v>
      </c>
      <c r="B33" s="27" t="s">
        <v>81</v>
      </c>
      <c r="C33" s="62">
        <v>18</v>
      </c>
      <c r="D33" s="93">
        <f>IF(1440-D31&gt;0, 1440-D31,0)</f>
        <v>23.83333333333303</v>
      </c>
    </row>
    <row r="34" spans="1:6" ht="28.5" customHeight="1" x14ac:dyDescent="0.25">
      <c r="A34" s="23">
        <v>20</v>
      </c>
      <c r="B34" s="27" t="s">
        <v>80</v>
      </c>
      <c r="C34" s="62">
        <v>19</v>
      </c>
      <c r="D34" s="31">
        <f>1-D32</f>
        <v>1.6550925925925664E-2</v>
      </c>
    </row>
    <row r="35" spans="1:6" x14ac:dyDescent="0.25">
      <c r="A35" s="94" t="s">
        <v>148</v>
      </c>
      <c r="B35" s="95" t="s">
        <v>142</v>
      </c>
      <c r="C35" s="136"/>
      <c r="D35" s="96"/>
    </row>
    <row r="36" spans="1:6" s="77" customFormat="1" ht="30" customHeight="1" x14ac:dyDescent="0.25">
      <c r="A36" s="62">
        <v>1</v>
      </c>
      <c r="B36" s="27" t="s">
        <v>151</v>
      </c>
      <c r="C36" s="62">
        <v>1</v>
      </c>
      <c r="D36" s="23">
        <f>IF(WEEKDAY('Guard House'!I2,2)=7,73,40)</f>
        <v>40</v>
      </c>
    </row>
    <row r="37" spans="1:6" s="84" customFormat="1" ht="30" customHeight="1" x14ac:dyDescent="0.25">
      <c r="A37" s="62">
        <v>2</v>
      </c>
      <c r="B37" s="27" t="s">
        <v>152</v>
      </c>
      <c r="C37" s="62">
        <v>2</v>
      </c>
      <c r="D37" s="23">
        <f>COUNT('Guard House'!A:A)</f>
        <v>42</v>
      </c>
    </row>
    <row r="38" spans="1:6" s="84" customFormat="1" ht="30" customHeight="1" x14ac:dyDescent="0.25">
      <c r="A38" s="62">
        <v>3</v>
      </c>
      <c r="B38" s="27" t="s">
        <v>156</v>
      </c>
      <c r="C38" s="62" t="s">
        <v>150</v>
      </c>
      <c r="D38" s="85">
        <f>D37/D36</f>
        <v>1.05</v>
      </c>
      <c r="E38" s="100">
        <f>D45</f>
        <v>0.9055864197530864</v>
      </c>
      <c r="F38" s="101"/>
    </row>
    <row r="39" spans="1:6" s="84" customFormat="1" ht="30" customHeight="1" x14ac:dyDescent="0.25">
      <c r="A39" s="62">
        <v>4</v>
      </c>
      <c r="B39" s="27" t="s">
        <v>153</v>
      </c>
      <c r="C39" s="62">
        <v>4</v>
      </c>
      <c r="D39" s="86">
        <f>COUNTIF('Guard House'!C:C,"MISS")</f>
        <v>5</v>
      </c>
      <c r="E39" s="102"/>
      <c r="F39" s="101"/>
    </row>
    <row r="40" spans="1:6" s="84" customFormat="1" ht="30" customHeight="1" x14ac:dyDescent="0.25">
      <c r="A40" s="62">
        <v>5</v>
      </c>
      <c r="B40" s="27" t="s">
        <v>157</v>
      </c>
      <c r="C40" s="62" t="s">
        <v>149</v>
      </c>
      <c r="D40" s="85">
        <f>(D37-D39)/D37</f>
        <v>0.88095238095238093</v>
      </c>
      <c r="E40" s="100">
        <f>D45</f>
        <v>0.9055864197530864</v>
      </c>
      <c r="F40" s="101"/>
    </row>
    <row r="41" spans="1:6" s="77" customFormat="1" ht="30" customHeight="1" x14ac:dyDescent="0.25">
      <c r="A41" s="62">
        <v>6</v>
      </c>
      <c r="B41" s="27" t="s">
        <v>158</v>
      </c>
      <c r="C41" s="62">
        <v>6</v>
      </c>
      <c r="D41" s="23">
        <f>SUM('Guard House'!B:B)</f>
        <v>7</v>
      </c>
      <c r="E41" s="102"/>
      <c r="F41" s="101"/>
    </row>
    <row r="42" spans="1:6" s="84" customFormat="1" ht="30" customHeight="1" x14ac:dyDescent="0.25">
      <c r="A42" s="62">
        <v>7</v>
      </c>
      <c r="B42" s="27" t="s">
        <v>159</v>
      </c>
      <c r="C42" s="62">
        <v>7</v>
      </c>
      <c r="D42" s="23">
        <f>(D36*20)-D41</f>
        <v>793</v>
      </c>
      <c r="E42" s="102"/>
      <c r="F42" s="101"/>
    </row>
    <row r="43" spans="1:6" s="84" customFormat="1" ht="30" customHeight="1" x14ac:dyDescent="0.25">
      <c r="A43" s="62">
        <v>8</v>
      </c>
      <c r="B43" s="27" t="s">
        <v>160</v>
      </c>
      <c r="C43" s="62">
        <v>8</v>
      </c>
      <c r="D43" s="85">
        <f>D42/(D36*20+10)</f>
        <v>0.9790123456790123</v>
      </c>
      <c r="E43" s="100">
        <f>D45</f>
        <v>0.9055864197530864</v>
      </c>
      <c r="F43" s="101"/>
    </row>
    <row r="44" spans="1:6" s="84" customFormat="1" ht="30" customHeight="1" x14ac:dyDescent="0.25">
      <c r="A44" s="62">
        <v>9</v>
      </c>
      <c r="B44" s="27" t="s">
        <v>161</v>
      </c>
      <c r="C44" s="62">
        <v>9</v>
      </c>
      <c r="D44" s="85">
        <f>1-D43</f>
        <v>2.0987654320987703E-2</v>
      </c>
      <c r="E44" s="35"/>
    </row>
    <row r="45" spans="1:6" s="84" customFormat="1" ht="30" customHeight="1" x14ac:dyDescent="0.25">
      <c r="A45" s="62">
        <v>10</v>
      </c>
      <c r="B45" s="27" t="s">
        <v>72</v>
      </c>
      <c r="C45" s="62" t="s">
        <v>162</v>
      </c>
      <c r="D45" s="88">
        <f>D38*D40*D43</f>
        <v>0.9055864197530864</v>
      </c>
    </row>
    <row r="46" spans="1:6" s="77" customFormat="1" ht="34.5" customHeight="1" x14ac:dyDescent="0.25">
      <c r="A46" s="62">
        <v>11</v>
      </c>
      <c r="B46" s="27" t="s">
        <v>154</v>
      </c>
      <c r="C46" s="62">
        <v>10</v>
      </c>
      <c r="D46" s="87">
        <f>AVERAGE('Guard House'!B:B)</f>
        <v>1.4</v>
      </c>
    </row>
    <row r="47" spans="1:6" s="77" customFormat="1" ht="34.5" customHeight="1" x14ac:dyDescent="0.25">
      <c r="A47" s="62">
        <v>12</v>
      </c>
      <c r="B47" s="27" t="s">
        <v>155</v>
      </c>
      <c r="C47" s="62">
        <v>11</v>
      </c>
      <c r="D47" s="23">
        <f>LARGE('Guard House'!B:B,1)</f>
        <v>2</v>
      </c>
    </row>
    <row r="48" spans="1:6" s="77" customFormat="1" ht="34.5" customHeight="1" x14ac:dyDescent="0.25">
      <c r="A48" s="113" t="s">
        <v>164</v>
      </c>
      <c r="B48" s="114" t="s">
        <v>165</v>
      </c>
      <c r="C48" s="137"/>
      <c r="D48" s="115">
        <f>(D27*2+D45)/3</f>
        <v>0.94075102880658434</v>
      </c>
    </row>
    <row r="49" spans="1:2" x14ac:dyDescent="0.25">
      <c r="A49" s="7" t="s">
        <v>79</v>
      </c>
      <c r="B49" s="7"/>
    </row>
    <row r="66" spans="6:8" x14ac:dyDescent="0.25">
      <c r="F66" s="39"/>
      <c r="G66" s="40"/>
      <c r="H66" s="40"/>
    </row>
    <row r="67" spans="6:8" x14ac:dyDescent="0.25">
      <c r="F67" s="39"/>
      <c r="G67" s="41"/>
      <c r="H67" s="41"/>
    </row>
    <row r="68" spans="6:8" x14ac:dyDescent="0.25">
      <c r="F68" s="42"/>
      <c r="G68" s="41"/>
      <c r="H68" s="41"/>
    </row>
    <row r="69" spans="6:8" x14ac:dyDescent="0.25">
      <c r="F69" s="35"/>
    </row>
    <row r="88" spans="5:17" x14ac:dyDescent="0.25">
      <c r="F88" s="19">
        <v>1</v>
      </c>
      <c r="G88" s="19">
        <v>1</v>
      </c>
      <c r="H88" s="19">
        <v>1</v>
      </c>
      <c r="I88" s="19">
        <v>2</v>
      </c>
      <c r="J88" s="19">
        <v>2</v>
      </c>
      <c r="K88" s="19">
        <v>2</v>
      </c>
      <c r="L88" s="19">
        <v>3</v>
      </c>
      <c r="M88" s="19">
        <v>3</v>
      </c>
      <c r="N88" s="19">
        <v>3</v>
      </c>
      <c r="O88" s="103"/>
      <c r="P88" s="103"/>
      <c r="Q88" s="103"/>
    </row>
    <row r="89" spans="5:17" x14ac:dyDescent="0.25">
      <c r="E89">
        <f>COUNTIF(F89:Z89,"x")</f>
        <v>6</v>
      </c>
      <c r="F89" t="s">
        <v>163</v>
      </c>
      <c r="G89" t="s">
        <v>163</v>
      </c>
      <c r="H89" t="s">
        <v>163</v>
      </c>
      <c r="I89" t="s">
        <v>163</v>
      </c>
      <c r="J89" t="s">
        <v>163</v>
      </c>
      <c r="K89" t="s">
        <v>163</v>
      </c>
    </row>
    <row r="95" spans="5:17" x14ac:dyDescent="0.25">
      <c r="K95">
        <f>13*3</f>
        <v>39</v>
      </c>
    </row>
  </sheetData>
  <protectedRanges>
    <protectedRange sqref="D18 D28" name="Range1"/>
  </protectedRanges>
  <mergeCells count="3">
    <mergeCell ref="A12:A13"/>
    <mergeCell ref="B12:B13"/>
    <mergeCell ref="C12:C13"/>
  </mergeCells>
  <dataValidations count="3">
    <dataValidation type="whole" operator="greaterThanOrEqual" allowBlank="1" showInputMessage="1" showErrorMessage="1" sqref="D18" xr:uid="{00000000-0002-0000-0200-000000000000}">
      <formula1>0</formula1>
    </dataValidation>
    <dataValidation type="whole" operator="greaterThan" allowBlank="1" showInputMessage="1" showErrorMessage="1" sqref="D17 D22 D24" xr:uid="{00000000-0002-0000-0200-000001000000}">
      <formula1>0</formula1>
    </dataValidation>
    <dataValidation operator="greaterThan" allowBlank="1" showInputMessage="1" showErrorMessage="1" sqref="D28" xr:uid="{00000000-0002-0000-0200-000002000000}"/>
  </dataValidations>
  <pageMargins left="0.7" right="0.7" top="0.75" bottom="0.75" header="0.3" footer="0.3"/>
  <pageSetup paperSize="9" scale="81" fitToHeight="2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F25" sqref="F25"/>
    </sheetView>
  </sheetViews>
  <sheetFormatPr defaultRowHeight="15" x14ac:dyDescent="0.25"/>
  <sheetData>
    <row r="1" spans="1:2" x14ac:dyDescent="0.25">
      <c r="B1" t="s">
        <v>83</v>
      </c>
    </row>
    <row r="4" spans="1:2" x14ac:dyDescent="0.25">
      <c r="A4">
        <v>1</v>
      </c>
      <c r="B4" t="s">
        <v>85</v>
      </c>
    </row>
    <row r="5" spans="1:2" x14ac:dyDescent="0.25">
      <c r="A5">
        <v>2</v>
      </c>
      <c r="B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Guard House</vt:lpstr>
      <vt:lpstr>Patrolling</vt:lpstr>
      <vt:lpstr>Checksheet</vt:lpstr>
      <vt:lpstr>Report</vt:lpstr>
      <vt:lpstr>Hướng dẫn 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WareHouse</dc:creator>
  <cp:lastModifiedBy>VUHOANG</cp:lastModifiedBy>
  <cp:lastPrinted>2018-10-29T07:39:45Z</cp:lastPrinted>
  <dcterms:created xsi:type="dcterms:W3CDTF">2017-08-02T02:53:00Z</dcterms:created>
  <dcterms:modified xsi:type="dcterms:W3CDTF">2018-11-16T07:34:39Z</dcterms:modified>
</cp:coreProperties>
</file>