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eHouse\Documents\Patrolling\Tháng 10-2018\"/>
    </mc:Choice>
  </mc:AlternateContent>
  <xr:revisionPtr revIDLastSave="0" documentId="13_ncr:1_{48994BA3-A5BD-4A0D-B5EE-901CFFA0DDA8}" xr6:coauthVersionLast="37" xr6:coauthVersionMax="37" xr10:uidLastSave="{00000000-0000-0000-0000-000000000000}"/>
  <bookViews>
    <workbookView xWindow="0" yWindow="0" windowWidth="19275" windowHeight="8130" activeTab="3" xr2:uid="{00000000-000D-0000-FFFF-FFFF00000000}"/>
  </bookViews>
  <sheets>
    <sheet name="Guard House" sheetId="5" r:id="rId1"/>
    <sheet name="Patrolling" sheetId="1" r:id="rId2"/>
    <sheet name="Checksheet" sheetId="2" r:id="rId3"/>
    <sheet name="Report" sheetId="3" r:id="rId4"/>
    <sheet name="Hướng dẫn " sheetId="4" r:id="rId5"/>
  </sheets>
  <definedNames>
    <definedName name="_xlnm.Print_Area" localSheetId="3">Report!$A$1:$D$76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5" l="1"/>
  <c r="B4" i="5" s="1"/>
  <c r="A5" i="5"/>
  <c r="B5" i="5" s="1"/>
  <c r="A6" i="5"/>
  <c r="B6" i="5"/>
  <c r="C6" i="5"/>
  <c r="A7" i="5"/>
  <c r="B7" i="5" s="1"/>
  <c r="C7" i="5"/>
  <c r="A8" i="5"/>
  <c r="B8" i="5" s="1"/>
  <c r="A9" i="5"/>
  <c r="B9" i="5" s="1"/>
  <c r="A10" i="5"/>
  <c r="B10" i="5"/>
  <c r="C10" i="5"/>
  <c r="A11" i="5"/>
  <c r="B11" i="5" s="1"/>
  <c r="C11" i="5"/>
  <c r="A12" i="5"/>
  <c r="B12" i="5" s="1"/>
  <c r="A13" i="5"/>
  <c r="B13" i="5" s="1"/>
  <c r="A14" i="5"/>
  <c r="B14" i="5"/>
  <c r="C14" i="5"/>
  <c r="A15" i="5"/>
  <c r="B15" i="5" s="1"/>
  <c r="C15" i="5"/>
  <c r="A16" i="5"/>
  <c r="B16" i="5" s="1"/>
  <c r="A17" i="5"/>
  <c r="B17" i="5" s="1"/>
  <c r="A18" i="5"/>
  <c r="B18" i="5"/>
  <c r="C18" i="5"/>
  <c r="A19" i="5"/>
  <c r="B19" i="5" s="1"/>
  <c r="C19" i="5"/>
  <c r="A20" i="5"/>
  <c r="B20" i="5" s="1"/>
  <c r="A21" i="5"/>
  <c r="B21" i="5" s="1"/>
  <c r="A22" i="5"/>
  <c r="B22" i="5"/>
  <c r="C22" i="5"/>
  <c r="A23" i="5"/>
  <c r="B23" i="5" s="1"/>
  <c r="C23" i="5"/>
  <c r="A24" i="5"/>
  <c r="B24" i="5" s="1"/>
  <c r="A25" i="5"/>
  <c r="B25" i="5" s="1"/>
  <c r="A26" i="5"/>
  <c r="B26" i="5"/>
  <c r="C26" i="5"/>
  <c r="A27" i="5"/>
  <c r="B27" i="5" s="1"/>
  <c r="C27" i="5"/>
  <c r="A28" i="5"/>
  <c r="B28" i="5" s="1"/>
  <c r="A29" i="5"/>
  <c r="B29" i="5" s="1"/>
  <c r="A30" i="5"/>
  <c r="B30" i="5"/>
  <c r="C30" i="5"/>
  <c r="A31" i="5"/>
  <c r="B31" i="5" s="1"/>
  <c r="C31" i="5"/>
  <c r="A32" i="5"/>
  <c r="B32" i="5" s="1"/>
  <c r="A33" i="5"/>
  <c r="B33" i="5" s="1"/>
  <c r="A34" i="5"/>
  <c r="B34" i="5"/>
  <c r="C34" i="5"/>
  <c r="A35" i="5"/>
  <c r="B35" i="5" s="1"/>
  <c r="C35" i="5"/>
  <c r="A36" i="5"/>
  <c r="B36" i="5" s="1"/>
  <c r="A37" i="5"/>
  <c r="B37" i="5" s="1"/>
  <c r="A38" i="5"/>
  <c r="B38" i="5"/>
  <c r="C38" i="5"/>
  <c r="A39" i="5"/>
  <c r="B39" i="5" s="1"/>
  <c r="C39" i="5"/>
  <c r="A40" i="5"/>
  <c r="B40" i="5" s="1"/>
  <c r="A41" i="5"/>
  <c r="B41" i="5" s="1"/>
  <c r="A42" i="5"/>
  <c r="B42" i="5"/>
  <c r="C42" i="5"/>
  <c r="A43" i="5"/>
  <c r="B43" i="5" s="1"/>
  <c r="C43" i="5"/>
  <c r="A44" i="5"/>
  <c r="B44" i="5" s="1"/>
  <c r="A45" i="5"/>
  <c r="B45" i="5" s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21" i="1"/>
  <c r="C421" i="1"/>
  <c r="D421" i="1"/>
  <c r="A422" i="1"/>
  <c r="C422" i="1"/>
  <c r="D422" i="1"/>
  <c r="A423" i="1"/>
  <c r="C423" i="1"/>
  <c r="D423" i="1"/>
  <c r="A424" i="1"/>
  <c r="C424" i="1"/>
  <c r="D424" i="1"/>
  <c r="A425" i="1"/>
  <c r="C425" i="1"/>
  <c r="D425" i="1"/>
  <c r="A426" i="1"/>
  <c r="C426" i="1"/>
  <c r="D426" i="1"/>
  <c r="A427" i="1"/>
  <c r="C427" i="1"/>
  <c r="D427" i="1"/>
  <c r="A428" i="1"/>
  <c r="C428" i="1"/>
  <c r="D428" i="1"/>
  <c r="A429" i="1"/>
  <c r="C429" i="1"/>
  <c r="A413" i="1"/>
  <c r="C413" i="1"/>
  <c r="A414" i="1"/>
  <c r="C414" i="1"/>
  <c r="D413" i="1" s="1"/>
  <c r="A415" i="1"/>
  <c r="C415" i="1"/>
  <c r="D415" i="1" s="1"/>
  <c r="A416" i="1"/>
  <c r="C416" i="1"/>
  <c r="D416" i="1"/>
  <c r="A417" i="1"/>
  <c r="C417" i="1"/>
  <c r="A418" i="1"/>
  <c r="C418" i="1"/>
  <c r="D417" i="1" s="1"/>
  <c r="A419" i="1"/>
  <c r="C419" i="1"/>
  <c r="D418" i="1" s="1"/>
  <c r="A420" i="1"/>
  <c r="B420" i="1"/>
  <c r="C420" i="1"/>
  <c r="D419" i="1" s="1"/>
  <c r="A430" i="1"/>
  <c r="C430" i="1"/>
  <c r="D429" i="1" s="1"/>
  <c r="A431" i="1"/>
  <c r="C431" i="1"/>
  <c r="D430" i="1" s="1"/>
  <c r="D431" i="1"/>
  <c r="A445" i="1"/>
  <c r="C445" i="1"/>
  <c r="D445" i="1" s="1"/>
  <c r="A446" i="1"/>
  <c r="C446" i="1"/>
  <c r="D446" i="1"/>
  <c r="A447" i="1"/>
  <c r="C447" i="1"/>
  <c r="A448" i="1"/>
  <c r="C448" i="1"/>
  <c r="D447" i="1" s="1"/>
  <c r="A449" i="1"/>
  <c r="C449" i="1"/>
  <c r="D449" i="1" s="1"/>
  <c r="A450" i="1"/>
  <c r="C450" i="1"/>
  <c r="D450" i="1"/>
  <c r="A451" i="1"/>
  <c r="C451" i="1"/>
  <c r="A452" i="1"/>
  <c r="C452" i="1"/>
  <c r="D451" i="1" s="1"/>
  <c r="A453" i="1"/>
  <c r="C453" i="1"/>
  <c r="D453" i="1" s="1"/>
  <c r="A454" i="1"/>
  <c r="C454" i="1"/>
  <c r="D454" i="1"/>
  <c r="A455" i="1"/>
  <c r="C455" i="1"/>
  <c r="A456" i="1"/>
  <c r="C456" i="1"/>
  <c r="D455" i="1" s="1"/>
  <c r="A457" i="1"/>
  <c r="C457" i="1"/>
  <c r="D457" i="1" s="1"/>
  <c r="A458" i="1"/>
  <c r="C458" i="1"/>
  <c r="D458" i="1"/>
  <c r="A459" i="1"/>
  <c r="C459" i="1"/>
  <c r="A460" i="1"/>
  <c r="C460" i="1"/>
  <c r="D459" i="1" s="1"/>
  <c r="A461" i="1"/>
  <c r="C461" i="1"/>
  <c r="D460" i="1" s="1"/>
  <c r="A462" i="1"/>
  <c r="B462" i="1"/>
  <c r="C462" i="1"/>
  <c r="D461" i="1" s="1"/>
  <c r="A463" i="1"/>
  <c r="C463" i="1"/>
  <c r="D463" i="1"/>
  <c r="A464" i="1"/>
  <c r="C464" i="1"/>
  <c r="A465" i="1"/>
  <c r="C465" i="1"/>
  <c r="D464" i="1" s="1"/>
  <c r="A466" i="1"/>
  <c r="C466" i="1"/>
  <c r="D466" i="1" s="1"/>
  <c r="A467" i="1"/>
  <c r="C467" i="1"/>
  <c r="D467" i="1"/>
  <c r="A468" i="1"/>
  <c r="C468" i="1"/>
  <c r="A469" i="1"/>
  <c r="C469" i="1"/>
  <c r="D468" i="1" s="1"/>
  <c r="A470" i="1"/>
  <c r="C470" i="1"/>
  <c r="D470" i="1" s="1"/>
  <c r="A471" i="1"/>
  <c r="C471" i="1"/>
  <c r="D471" i="1"/>
  <c r="A472" i="1"/>
  <c r="C472" i="1"/>
  <c r="A473" i="1"/>
  <c r="C473" i="1"/>
  <c r="D472" i="1" s="1"/>
  <c r="A474" i="1"/>
  <c r="C474" i="1"/>
  <c r="D474" i="1" s="1"/>
  <c r="A475" i="1"/>
  <c r="C475" i="1"/>
  <c r="D475" i="1"/>
  <c r="A476" i="1"/>
  <c r="C476" i="1"/>
  <c r="A477" i="1"/>
  <c r="C477" i="1"/>
  <c r="D476" i="1" s="1"/>
  <c r="A478" i="1"/>
  <c r="C478" i="1"/>
  <c r="D478" i="1" s="1"/>
  <c r="A479" i="1"/>
  <c r="C479" i="1"/>
  <c r="D479" i="1"/>
  <c r="A480" i="1"/>
  <c r="C480" i="1"/>
  <c r="A481" i="1"/>
  <c r="C481" i="1"/>
  <c r="D480" i="1" s="1"/>
  <c r="A482" i="1"/>
  <c r="C482" i="1"/>
  <c r="D481" i="1" s="1"/>
  <c r="A483" i="1"/>
  <c r="B483" i="1"/>
  <c r="C483" i="1"/>
  <c r="D482" i="1" s="1"/>
  <c r="A484" i="1"/>
  <c r="C484" i="1"/>
  <c r="D484" i="1"/>
  <c r="A485" i="1"/>
  <c r="C485" i="1"/>
  <c r="A486" i="1"/>
  <c r="C486" i="1"/>
  <c r="D485" i="1" s="1"/>
  <c r="A487" i="1"/>
  <c r="C487" i="1"/>
  <c r="D487" i="1" s="1"/>
  <c r="A488" i="1"/>
  <c r="C488" i="1"/>
  <c r="D488" i="1"/>
  <c r="A489" i="1"/>
  <c r="C489" i="1"/>
  <c r="A490" i="1"/>
  <c r="C490" i="1"/>
  <c r="D489" i="1" s="1"/>
  <c r="A491" i="1"/>
  <c r="C491" i="1"/>
  <c r="D491" i="1" s="1"/>
  <c r="A492" i="1"/>
  <c r="C492" i="1"/>
  <c r="D492" i="1"/>
  <c r="A493" i="1"/>
  <c r="C493" i="1"/>
  <c r="A494" i="1"/>
  <c r="C494" i="1"/>
  <c r="D493" i="1" s="1"/>
  <c r="A495" i="1"/>
  <c r="C495" i="1"/>
  <c r="D495" i="1" s="1"/>
  <c r="A496" i="1"/>
  <c r="C496" i="1"/>
  <c r="D496" i="1"/>
  <c r="A497" i="1"/>
  <c r="C497" i="1"/>
  <c r="A498" i="1"/>
  <c r="C498" i="1"/>
  <c r="D497" i="1" s="1"/>
  <c r="A499" i="1"/>
  <c r="C499" i="1"/>
  <c r="D499" i="1" s="1"/>
  <c r="A500" i="1"/>
  <c r="C500" i="1"/>
  <c r="D500" i="1"/>
  <c r="A501" i="1"/>
  <c r="C501" i="1"/>
  <c r="A502" i="1"/>
  <c r="C502" i="1"/>
  <c r="D501" i="1" s="1"/>
  <c r="A503" i="1"/>
  <c r="C503" i="1"/>
  <c r="D503" i="1" s="1"/>
  <c r="A400" i="1"/>
  <c r="C400" i="1"/>
  <c r="D400" i="1"/>
  <c r="A401" i="1"/>
  <c r="C401" i="1"/>
  <c r="A402" i="1"/>
  <c r="C402" i="1"/>
  <c r="D401" i="1" s="1"/>
  <c r="A403" i="1"/>
  <c r="C403" i="1"/>
  <c r="D403" i="1" s="1"/>
  <c r="A404" i="1"/>
  <c r="C404" i="1"/>
  <c r="D404" i="1"/>
  <c r="A405" i="1"/>
  <c r="C405" i="1"/>
  <c r="A406" i="1"/>
  <c r="C406" i="1"/>
  <c r="D405" i="1" s="1"/>
  <c r="A407" i="1"/>
  <c r="C407" i="1"/>
  <c r="D407" i="1" s="1"/>
  <c r="A408" i="1"/>
  <c r="C408" i="1"/>
  <c r="D408" i="1"/>
  <c r="A409" i="1"/>
  <c r="C409" i="1"/>
  <c r="A410" i="1"/>
  <c r="C410" i="1"/>
  <c r="D409" i="1" s="1"/>
  <c r="A411" i="1"/>
  <c r="C411" i="1"/>
  <c r="D411" i="1" s="1"/>
  <c r="A412" i="1"/>
  <c r="C412" i="1"/>
  <c r="D412" i="1"/>
  <c r="A367" i="1"/>
  <c r="C367" i="1"/>
  <c r="A368" i="1"/>
  <c r="C368" i="1"/>
  <c r="D367" i="1" s="1"/>
  <c r="A369" i="1"/>
  <c r="C369" i="1"/>
  <c r="A370" i="1"/>
  <c r="C370" i="1"/>
  <c r="D370" i="1" s="1"/>
  <c r="A371" i="1"/>
  <c r="C371" i="1"/>
  <c r="A372" i="1"/>
  <c r="C372" i="1"/>
  <c r="D371" i="1" s="1"/>
  <c r="A373" i="1"/>
  <c r="C373" i="1"/>
  <c r="A374" i="1"/>
  <c r="C374" i="1"/>
  <c r="A375" i="1"/>
  <c r="C375" i="1"/>
  <c r="D374" i="1" s="1"/>
  <c r="A354" i="1"/>
  <c r="C354" i="1"/>
  <c r="A355" i="1"/>
  <c r="C355" i="1"/>
  <c r="A356" i="1"/>
  <c r="C356" i="1"/>
  <c r="A357" i="1"/>
  <c r="B357" i="1"/>
  <c r="C357" i="1"/>
  <c r="A358" i="1"/>
  <c r="C358" i="1"/>
  <c r="A359" i="1"/>
  <c r="C359" i="1"/>
  <c r="D358" i="1" s="1"/>
  <c r="A360" i="1"/>
  <c r="C360" i="1"/>
  <c r="A361" i="1"/>
  <c r="C361" i="1"/>
  <c r="D360" i="1" s="1"/>
  <c r="A316" i="1"/>
  <c r="C316" i="1"/>
  <c r="A317" i="1"/>
  <c r="C317" i="1"/>
  <c r="D316" i="1" s="1"/>
  <c r="A318" i="1"/>
  <c r="C318" i="1"/>
  <c r="A319" i="1"/>
  <c r="C319" i="1"/>
  <c r="D319" i="1" s="1"/>
  <c r="A320" i="1"/>
  <c r="C320" i="1"/>
  <c r="A321" i="1"/>
  <c r="C321" i="1"/>
  <c r="D320" i="1" s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D331" i="1" s="1"/>
  <c r="A332" i="1"/>
  <c r="C332" i="1"/>
  <c r="A333" i="1"/>
  <c r="C333" i="1"/>
  <c r="D332" i="1" s="1"/>
  <c r="A334" i="1"/>
  <c r="C334" i="1"/>
  <c r="A335" i="1"/>
  <c r="C335" i="1"/>
  <c r="A336" i="1"/>
  <c r="B336" i="1"/>
  <c r="C336" i="1"/>
  <c r="D335" i="1" s="1"/>
  <c r="A337" i="1"/>
  <c r="C337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B294" i="1"/>
  <c r="C294" i="1"/>
  <c r="A295" i="1"/>
  <c r="C295" i="1"/>
  <c r="A296" i="1"/>
  <c r="C296" i="1"/>
  <c r="A297" i="1"/>
  <c r="C297" i="1"/>
  <c r="A298" i="1"/>
  <c r="C298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B273" i="1"/>
  <c r="C273" i="1"/>
  <c r="A274" i="1"/>
  <c r="C274" i="1"/>
  <c r="A228" i="1"/>
  <c r="C228" i="1"/>
  <c r="A229" i="1"/>
  <c r="C229" i="1"/>
  <c r="A230" i="1"/>
  <c r="C230" i="1"/>
  <c r="A231" i="1"/>
  <c r="C231" i="1"/>
  <c r="A232" i="1"/>
  <c r="B232" i="1"/>
  <c r="C232" i="1"/>
  <c r="A233" i="1"/>
  <c r="C233" i="1"/>
  <c r="A234" i="1"/>
  <c r="C234" i="1"/>
  <c r="A235" i="1"/>
  <c r="C235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07" i="1"/>
  <c r="C207" i="1"/>
  <c r="A208" i="1"/>
  <c r="C208" i="1"/>
  <c r="A209" i="1"/>
  <c r="C209" i="1"/>
  <c r="A210" i="1"/>
  <c r="C210" i="1"/>
  <c r="A211" i="1"/>
  <c r="B211" i="1"/>
  <c r="C21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165" i="1"/>
  <c r="C165" i="1"/>
  <c r="A166" i="1"/>
  <c r="C166" i="1"/>
  <c r="A167" i="1"/>
  <c r="C167" i="1"/>
  <c r="A168" i="1"/>
  <c r="C168" i="1"/>
  <c r="A169" i="1"/>
  <c r="C169" i="1"/>
  <c r="A170" i="1"/>
  <c r="B170" i="1"/>
  <c r="C170" i="1"/>
  <c r="A171" i="1"/>
  <c r="C171" i="1"/>
  <c r="A172" i="1"/>
  <c r="C172" i="1"/>
  <c r="A173" i="1"/>
  <c r="C173" i="1"/>
  <c r="A174" i="1"/>
  <c r="C174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B149" i="1"/>
  <c r="C149" i="1"/>
  <c r="A150" i="1"/>
  <c r="C150" i="1"/>
  <c r="A151" i="1"/>
  <c r="C151" i="1"/>
  <c r="A152" i="1"/>
  <c r="C152" i="1"/>
  <c r="A128" i="1"/>
  <c r="B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85" i="1"/>
  <c r="C85" i="1"/>
  <c r="A86" i="1"/>
  <c r="B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B65" i="1"/>
  <c r="C65" i="1"/>
  <c r="A66" i="1"/>
  <c r="C66" i="1"/>
  <c r="A67" i="1"/>
  <c r="C67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B23" i="1"/>
  <c r="C23" i="1"/>
  <c r="A24" i="1"/>
  <c r="C24" i="1"/>
  <c r="A25" i="1"/>
  <c r="C25" i="1"/>
  <c r="A4" i="1"/>
  <c r="A5" i="1"/>
  <c r="A6" i="1"/>
  <c r="A7" i="1"/>
  <c r="C44" i="5" l="1"/>
  <c r="C40" i="5"/>
  <c r="C36" i="5"/>
  <c r="C32" i="5"/>
  <c r="C28" i="5"/>
  <c r="C24" i="5"/>
  <c r="C20" i="5"/>
  <c r="C16" i="5"/>
  <c r="C12" i="5"/>
  <c r="C8" i="5"/>
  <c r="C4" i="5"/>
  <c r="C45" i="5"/>
  <c r="C41" i="5"/>
  <c r="C37" i="5"/>
  <c r="C33" i="5"/>
  <c r="C29" i="5"/>
  <c r="C25" i="5"/>
  <c r="C21" i="5"/>
  <c r="C17" i="5"/>
  <c r="C13" i="5"/>
  <c r="C9" i="5"/>
  <c r="C5" i="5"/>
  <c r="D373" i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D355" i="1"/>
  <c r="D369" i="1"/>
  <c r="D410" i="1"/>
  <c r="D406" i="1"/>
  <c r="D402" i="1"/>
  <c r="D502" i="1"/>
  <c r="D498" i="1"/>
  <c r="D494" i="1"/>
  <c r="D490" i="1"/>
  <c r="D486" i="1"/>
  <c r="D477" i="1"/>
  <c r="D473" i="1"/>
  <c r="D469" i="1"/>
  <c r="D465" i="1"/>
  <c r="D456" i="1"/>
  <c r="D452" i="1"/>
  <c r="D448" i="1"/>
  <c r="D414" i="1"/>
  <c r="D483" i="1"/>
  <c r="D462" i="1"/>
  <c r="D420" i="1"/>
  <c r="D356" i="1"/>
  <c r="D330" i="1"/>
  <c r="D327" i="1"/>
  <c r="D326" i="1"/>
  <c r="D323" i="1"/>
  <c r="D359" i="1"/>
  <c r="D354" i="1"/>
  <c r="D372" i="1"/>
  <c r="D368" i="1"/>
  <c r="D328" i="1"/>
  <c r="D322" i="1"/>
  <c r="D334" i="1"/>
  <c r="D324" i="1"/>
  <c r="D318" i="1"/>
  <c r="D336" i="1"/>
  <c r="D357" i="1"/>
  <c r="D304" i="1"/>
  <c r="D333" i="1"/>
  <c r="D329" i="1"/>
  <c r="D325" i="1"/>
  <c r="D321" i="1"/>
  <c r="D317" i="1"/>
  <c r="D278" i="1"/>
  <c r="D277" i="1"/>
  <c r="D297" i="1"/>
  <c r="D294" i="1"/>
  <c r="D290" i="1"/>
  <c r="D289" i="1"/>
  <c r="D286" i="1"/>
  <c r="D309" i="1"/>
  <c r="D307" i="1"/>
  <c r="D293" i="1"/>
  <c r="D306" i="1"/>
  <c r="D308" i="1"/>
  <c r="D212" i="1"/>
  <c r="D234" i="1"/>
  <c r="D233" i="1"/>
  <c r="D270" i="1"/>
  <c r="D269" i="1"/>
  <c r="D266" i="1"/>
  <c r="D279" i="1"/>
  <c r="D292" i="1"/>
  <c r="D165" i="1"/>
  <c r="D203" i="1"/>
  <c r="D201" i="1"/>
  <c r="D199" i="1"/>
  <c r="D295" i="1"/>
  <c r="D288" i="1"/>
  <c r="D305" i="1"/>
  <c r="D168" i="1"/>
  <c r="D166" i="1"/>
  <c r="D219" i="1"/>
  <c r="D215" i="1"/>
  <c r="D213" i="1"/>
  <c r="D230" i="1"/>
  <c r="D228" i="1"/>
  <c r="D273" i="1"/>
  <c r="D275" i="1"/>
  <c r="D263" i="1"/>
  <c r="D262" i="1"/>
  <c r="D259" i="1"/>
  <c r="D280" i="1"/>
  <c r="D296" i="1"/>
  <c r="D291" i="1"/>
  <c r="D287" i="1"/>
  <c r="D210" i="1"/>
  <c r="D231" i="1"/>
  <c r="D271" i="1"/>
  <c r="D265" i="1"/>
  <c r="D272" i="1"/>
  <c r="D267" i="1"/>
  <c r="D261" i="1"/>
  <c r="D276" i="1"/>
  <c r="D173" i="1"/>
  <c r="D229" i="1"/>
  <c r="D198" i="1"/>
  <c r="D196" i="1"/>
  <c r="D192" i="1"/>
  <c r="D211" i="1"/>
  <c r="D218" i="1"/>
  <c r="D216" i="1"/>
  <c r="D232" i="1"/>
  <c r="D268" i="1"/>
  <c r="D264" i="1"/>
  <c r="D260" i="1"/>
  <c r="D200" i="1"/>
  <c r="D169" i="1"/>
  <c r="D149" i="1"/>
  <c r="D204" i="1"/>
  <c r="D195" i="1"/>
  <c r="D193" i="1"/>
  <c r="D209" i="1"/>
  <c r="D207" i="1"/>
  <c r="D9" i="1"/>
  <c r="D115" i="1"/>
  <c r="D138" i="1"/>
  <c r="D135" i="1"/>
  <c r="D134" i="1"/>
  <c r="D131" i="1"/>
  <c r="D147" i="1"/>
  <c r="D143" i="1"/>
  <c r="D217" i="1"/>
  <c r="D214" i="1"/>
  <c r="D172" i="1"/>
  <c r="D170" i="1"/>
  <c r="D144" i="1"/>
  <c r="D206" i="1"/>
  <c r="D202" i="1"/>
  <c r="D197" i="1"/>
  <c r="D194" i="1"/>
  <c r="D208" i="1"/>
  <c r="D119" i="1"/>
  <c r="D116" i="1"/>
  <c r="D148" i="1"/>
  <c r="D171" i="1"/>
  <c r="D167" i="1"/>
  <c r="D205" i="1"/>
  <c r="D85" i="1"/>
  <c r="D94" i="1"/>
  <c r="D93" i="1"/>
  <c r="D90" i="1"/>
  <c r="D89" i="1"/>
  <c r="D127" i="1"/>
  <c r="D124" i="1"/>
  <c r="D123" i="1"/>
  <c r="D120" i="1"/>
  <c r="D128" i="1"/>
  <c r="D142" i="1"/>
  <c r="D139" i="1"/>
  <c r="D46" i="1"/>
  <c r="D45" i="1"/>
  <c r="D66" i="1"/>
  <c r="D136" i="1"/>
  <c r="D130" i="1"/>
  <c r="D140" i="1"/>
  <c r="D16" i="1"/>
  <c r="D12" i="1"/>
  <c r="D10" i="1"/>
  <c r="D114" i="1"/>
  <c r="D111" i="1"/>
  <c r="D110" i="1"/>
  <c r="D132" i="1"/>
  <c r="D151" i="1"/>
  <c r="D146" i="1"/>
  <c r="D23" i="1"/>
  <c r="D25" i="1"/>
  <c r="D51" i="1"/>
  <c r="D50" i="1"/>
  <c r="D47" i="1"/>
  <c r="D57" i="1"/>
  <c r="D112" i="1"/>
  <c r="D126" i="1"/>
  <c r="D88" i="1"/>
  <c r="D118" i="1"/>
  <c r="D108" i="1"/>
  <c r="D122" i="1"/>
  <c r="D137" i="1"/>
  <c r="D133" i="1"/>
  <c r="D129" i="1"/>
  <c r="D150" i="1"/>
  <c r="D145" i="1"/>
  <c r="D141" i="1"/>
  <c r="D21" i="1"/>
  <c r="D17" i="1"/>
  <c r="D64" i="1"/>
  <c r="D56" i="1"/>
  <c r="D96" i="1"/>
  <c r="D86" i="1"/>
  <c r="D8" i="1"/>
  <c r="D32" i="1"/>
  <c r="D28" i="1"/>
  <c r="D26" i="1"/>
  <c r="D41" i="1"/>
  <c r="D37" i="1"/>
  <c r="D62" i="1"/>
  <c r="D61" i="1"/>
  <c r="D58" i="1"/>
  <c r="D92" i="1"/>
  <c r="D117" i="1"/>
  <c r="D113" i="1"/>
  <c r="D109" i="1"/>
  <c r="D125" i="1"/>
  <c r="D121" i="1"/>
  <c r="D34" i="1"/>
  <c r="D31" i="1"/>
  <c r="D29" i="1"/>
  <c r="D35" i="1"/>
  <c r="D53" i="1"/>
  <c r="D63" i="1"/>
  <c r="D54" i="1"/>
  <c r="D20" i="1"/>
  <c r="D18" i="1"/>
  <c r="D15" i="1"/>
  <c r="D13" i="1"/>
  <c r="D40" i="1"/>
  <c r="D38" i="1"/>
  <c r="D49" i="1"/>
  <c r="D60" i="1"/>
  <c r="D95" i="1"/>
  <c r="D91" i="1"/>
  <c r="D87" i="1"/>
  <c r="D24" i="1"/>
  <c r="D22" i="1"/>
  <c r="D39" i="1"/>
  <c r="D36" i="1"/>
  <c r="D19" i="1"/>
  <c r="D14" i="1"/>
  <c r="D11" i="1"/>
  <c r="D30" i="1"/>
  <c r="D52" i="1"/>
  <c r="D48" i="1"/>
  <c r="D59" i="1"/>
  <c r="D55" i="1"/>
  <c r="D27" i="1"/>
  <c r="D65" i="1"/>
  <c r="D33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62" i="1"/>
  <c r="C362" i="1"/>
  <c r="D361" i="1" s="1"/>
  <c r="A363" i="1"/>
  <c r="C363" i="1"/>
  <c r="A364" i="1"/>
  <c r="C364" i="1"/>
  <c r="A365" i="1"/>
  <c r="C365" i="1"/>
  <c r="A366" i="1"/>
  <c r="C366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76" i="1"/>
  <c r="C376" i="1"/>
  <c r="D375" i="1" s="1"/>
  <c r="A377" i="1"/>
  <c r="C377" i="1"/>
  <c r="A378" i="1"/>
  <c r="C378" i="1"/>
  <c r="A379" i="1"/>
  <c r="C379" i="1"/>
  <c r="A380" i="1"/>
  <c r="C380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339" i="1"/>
  <c r="C339" i="1"/>
  <c r="A340" i="1"/>
  <c r="C340" i="1"/>
  <c r="A341" i="1"/>
  <c r="C341" i="1"/>
  <c r="A342" i="1"/>
  <c r="C342" i="1"/>
  <c r="A313" i="1"/>
  <c r="C313" i="1"/>
  <c r="A314" i="1"/>
  <c r="C314" i="1"/>
  <c r="A315" i="1"/>
  <c r="C315" i="1"/>
  <c r="A303" i="1"/>
  <c r="C303" i="1"/>
  <c r="A311" i="1"/>
  <c r="C311" i="1"/>
  <c r="D310" i="1" s="1"/>
  <c r="A312" i="1"/>
  <c r="C312" i="1"/>
  <c r="D274" i="1"/>
  <c r="A258" i="1"/>
  <c r="C258" i="1"/>
  <c r="A257" i="1"/>
  <c r="C257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21" i="1"/>
  <c r="C221" i="1"/>
  <c r="D220" i="1" s="1"/>
  <c r="A222" i="1"/>
  <c r="C222" i="1"/>
  <c r="A223" i="1"/>
  <c r="C223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53" i="1"/>
  <c r="C153" i="1"/>
  <c r="D152" i="1" s="1"/>
  <c r="A154" i="1"/>
  <c r="C154" i="1"/>
  <c r="A155" i="1"/>
  <c r="C155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D342" i="1" l="1"/>
  <c r="D399" i="1"/>
  <c r="D395" i="1"/>
  <c r="D351" i="1"/>
  <c r="D346" i="1"/>
  <c r="D343" i="1"/>
  <c r="D365" i="1"/>
  <c r="D363" i="1"/>
  <c r="D386" i="1"/>
  <c r="D384" i="1"/>
  <c r="D382" i="1"/>
  <c r="D392" i="1"/>
  <c r="D391" i="1"/>
  <c r="D352" i="1"/>
  <c r="D312" i="1"/>
  <c r="D315" i="1"/>
  <c r="D313" i="1"/>
  <c r="D390" i="1"/>
  <c r="D387" i="1"/>
  <c r="D378" i="1"/>
  <c r="D348" i="1"/>
  <c r="D347" i="1"/>
  <c r="D339" i="1"/>
  <c r="D396" i="1"/>
  <c r="D366" i="1"/>
  <c r="D362" i="1"/>
  <c r="D385" i="1"/>
  <c r="D383" i="1"/>
  <c r="D381" i="1"/>
  <c r="D364" i="1"/>
  <c r="D398" i="1"/>
  <c r="D388" i="1"/>
  <c r="D314" i="1"/>
  <c r="D377" i="1"/>
  <c r="D344" i="1"/>
  <c r="D341" i="1"/>
  <c r="D394" i="1"/>
  <c r="D379" i="1"/>
  <c r="D350" i="1"/>
  <c r="D303" i="1"/>
  <c r="D340" i="1"/>
  <c r="D397" i="1"/>
  <c r="D393" i="1"/>
  <c r="D389" i="1"/>
  <c r="D380" i="1"/>
  <c r="D376" i="1"/>
  <c r="D353" i="1"/>
  <c r="D349" i="1"/>
  <c r="D345" i="1"/>
  <c r="D222" i="1"/>
  <c r="D221" i="1"/>
  <c r="D242" i="1"/>
  <c r="D311" i="1"/>
  <c r="D241" i="1"/>
  <c r="D258" i="1"/>
  <c r="D243" i="1"/>
  <c r="D257" i="1"/>
  <c r="D239" i="1"/>
  <c r="D245" i="1"/>
  <c r="D155" i="1"/>
  <c r="D156" i="1"/>
  <c r="D244" i="1"/>
  <c r="D240" i="1"/>
  <c r="D163" i="1"/>
  <c r="D162" i="1"/>
  <c r="D159" i="1"/>
  <c r="D154" i="1"/>
  <c r="D164" i="1"/>
  <c r="D158" i="1"/>
  <c r="D101" i="1"/>
  <c r="D160" i="1"/>
  <c r="D106" i="1"/>
  <c r="D153" i="1"/>
  <c r="D161" i="1"/>
  <c r="D157" i="1"/>
  <c r="D103" i="1"/>
  <c r="D105" i="1"/>
  <c r="D107" i="1"/>
  <c r="D102" i="1"/>
  <c r="D104" i="1"/>
  <c r="A338" i="1"/>
  <c r="C338" i="1"/>
  <c r="D337" i="1" s="1"/>
  <c r="A299" i="1"/>
  <c r="C299" i="1"/>
  <c r="D298" i="1" s="1"/>
  <c r="A300" i="1"/>
  <c r="C300" i="1"/>
  <c r="A301" i="1"/>
  <c r="C301" i="1"/>
  <c r="A302" i="1"/>
  <c r="C302" i="1"/>
  <c r="A282" i="1"/>
  <c r="C282" i="1"/>
  <c r="D281" i="1" s="1"/>
  <c r="A283" i="1"/>
  <c r="C283" i="1"/>
  <c r="A284" i="1"/>
  <c r="C284" i="1"/>
  <c r="A285" i="1"/>
  <c r="C285" i="1"/>
  <c r="A236" i="1"/>
  <c r="C236" i="1"/>
  <c r="D235" i="1" s="1"/>
  <c r="A237" i="1"/>
  <c r="C237" i="1"/>
  <c r="A238" i="1"/>
  <c r="C238" i="1"/>
  <c r="A247" i="1"/>
  <c r="C247" i="1"/>
  <c r="D246" i="1" s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24" i="1"/>
  <c r="C224" i="1"/>
  <c r="D223" i="1" s="1"/>
  <c r="A225" i="1"/>
  <c r="C225" i="1"/>
  <c r="A226" i="1"/>
  <c r="C226" i="1"/>
  <c r="A227" i="1"/>
  <c r="C227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00" i="1"/>
  <c r="C100" i="1"/>
  <c r="A98" i="1"/>
  <c r="C98" i="1"/>
  <c r="D97" i="1" s="1"/>
  <c r="A99" i="1"/>
  <c r="C99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D299" i="1" l="1"/>
  <c r="D338" i="1"/>
  <c r="D302" i="1"/>
  <c r="D301" i="1"/>
  <c r="D249" i="1"/>
  <c r="D237" i="1"/>
  <c r="D285" i="1"/>
  <c r="D284" i="1"/>
  <c r="D253" i="1"/>
  <c r="D251" i="1"/>
  <c r="D300" i="1"/>
  <c r="D254" i="1"/>
  <c r="D250" i="1"/>
  <c r="D247" i="1"/>
  <c r="D283" i="1"/>
  <c r="D252" i="1"/>
  <c r="D248" i="1"/>
  <c r="D236" i="1"/>
  <c r="D238" i="1"/>
  <c r="D282" i="1"/>
  <c r="D191" i="1"/>
  <c r="D180" i="1"/>
  <c r="D179" i="1"/>
  <c r="D227" i="1"/>
  <c r="D224" i="1"/>
  <c r="D225" i="1"/>
  <c r="D176" i="1"/>
  <c r="D190" i="1"/>
  <c r="D187" i="1"/>
  <c r="D186" i="1"/>
  <c r="D183" i="1"/>
  <c r="D226" i="1"/>
  <c r="D188" i="1"/>
  <c r="D182" i="1"/>
  <c r="D184" i="1"/>
  <c r="D178" i="1"/>
  <c r="D189" i="1"/>
  <c r="D185" i="1"/>
  <c r="D181" i="1"/>
  <c r="D177" i="1"/>
  <c r="D78" i="1"/>
  <c r="D74" i="1"/>
  <c r="D72" i="1"/>
  <c r="D79" i="1"/>
  <c r="D100" i="1"/>
  <c r="D84" i="1"/>
  <c r="D82" i="1"/>
  <c r="D98" i="1"/>
  <c r="D80" i="1"/>
  <c r="D77" i="1"/>
  <c r="D75" i="1"/>
  <c r="D83" i="1"/>
  <c r="D99" i="1"/>
  <c r="D81" i="1"/>
  <c r="D76" i="1"/>
  <c r="D73" i="1"/>
  <c r="A175" i="1"/>
  <c r="C175" i="1"/>
  <c r="D174" i="1" s="1"/>
  <c r="A68" i="1"/>
  <c r="C68" i="1"/>
  <c r="D67" i="1" s="1"/>
  <c r="A69" i="1"/>
  <c r="C69" i="1"/>
  <c r="A70" i="1"/>
  <c r="C70" i="1"/>
  <c r="A71" i="1"/>
  <c r="C71" i="1"/>
  <c r="D175" i="1" l="1"/>
  <c r="D69" i="1"/>
  <c r="D68" i="1"/>
  <c r="D70" i="1"/>
  <c r="D71" i="1"/>
  <c r="A256" i="1"/>
  <c r="C256" i="1"/>
  <c r="D255" i="1" s="1"/>
  <c r="D256" i="1" l="1"/>
  <c r="A43" i="1" l="1"/>
  <c r="C43" i="1"/>
  <c r="D42" i="1" s="1"/>
  <c r="A44" i="1"/>
  <c r="C44" i="1"/>
  <c r="D44" i="1" l="1"/>
  <c r="D43" i="1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" i="5" l="1"/>
  <c r="C2" i="5"/>
  <c r="A3" i="5"/>
  <c r="C3" i="5" s="1"/>
  <c r="B3" i="5" l="1"/>
  <c r="A3" i="1" l="1"/>
  <c r="C5" i="1"/>
  <c r="C6" i="1"/>
  <c r="C7" i="1"/>
  <c r="D5" i="1" l="1"/>
  <c r="D7" i="1"/>
  <c r="D6" i="1"/>
  <c r="D36" i="3" l="1"/>
  <c r="K95" i="3"/>
  <c r="E89" i="3"/>
  <c r="D30" i="3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D37" i="3" l="1"/>
  <c r="D38" i="3" s="1"/>
  <c r="D41" i="3" l="1"/>
  <c r="D39" i="3"/>
  <c r="D40" i="3" s="1"/>
  <c r="D47" i="3"/>
  <c r="D46" i="3"/>
  <c r="D42" i="3" l="1"/>
  <c r="D43" i="3" s="1"/>
  <c r="D45" i="3" s="1"/>
  <c r="D44" i="3" l="1"/>
  <c r="E38" i="3"/>
  <c r="E40" i="3"/>
  <c r="E43" i="3"/>
  <c r="C4" i="1" l="1"/>
  <c r="D4" i="1" s="1"/>
  <c r="C2" i="1" l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6" i="1" s="1"/>
  <c r="B67" i="1" s="1"/>
  <c r="C3" i="1"/>
  <c r="D2" i="1" l="1"/>
  <c r="D3" i="1"/>
  <c r="J18" i="2"/>
  <c r="J22" i="2"/>
  <c r="J20" i="2"/>
  <c r="J19" i="2"/>
  <c r="J23" i="2"/>
  <c r="J27" i="2"/>
  <c r="J25" i="2"/>
  <c r="J28" i="2"/>
  <c r="J21" i="2"/>
  <c r="J24" i="2"/>
  <c r="J26" i="2"/>
  <c r="J13" i="2" l="1"/>
  <c r="J11" i="2"/>
  <c r="J5" i="2"/>
  <c r="J16" i="2"/>
  <c r="J8" i="2"/>
  <c r="J15" i="2"/>
  <c r="J12" i="2"/>
  <c r="J17" i="2"/>
  <c r="J7" i="2"/>
  <c r="J9" i="2"/>
  <c r="J6" i="2"/>
  <c r="J14" i="2"/>
  <c r="J10" i="2"/>
  <c r="B68" i="1" l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D9" i="3"/>
  <c r="B83" i="1" l="1"/>
  <c r="B84" i="1" s="1"/>
  <c r="B85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8" i="3"/>
  <c r="D19" i="3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G5" i="2" l="1"/>
  <c r="K8" i="2" l="1"/>
  <c r="K21" i="2"/>
  <c r="K14" i="2"/>
  <c r="K11" i="2"/>
  <c r="K27" i="2"/>
  <c r="K24" i="2"/>
  <c r="K9" i="2"/>
  <c r="K25" i="2"/>
  <c r="K18" i="2"/>
  <c r="K15" i="2"/>
  <c r="K12" i="2"/>
  <c r="K28" i="2"/>
  <c r="K13" i="2"/>
  <c r="K22" i="2"/>
  <c r="K19" i="2"/>
  <c r="K16" i="2"/>
  <c r="K17" i="2"/>
  <c r="K10" i="2"/>
  <c r="K26" i="2"/>
  <c r="K23" i="2"/>
  <c r="K20" i="2"/>
  <c r="B98" i="1" l="1"/>
  <c r="B99" i="1" s="1"/>
  <c r="B100" i="1" s="1"/>
  <c r="B101" i="1" s="1"/>
  <c r="D5" i="2"/>
  <c r="E5" i="2" s="1"/>
  <c r="C5" i="2"/>
  <c r="B102" i="1" l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50" i="1" s="1"/>
  <c r="B151" i="1" s="1"/>
  <c r="B152" i="1" s="1"/>
  <c r="K7" i="2"/>
  <c r="K5" i="2"/>
  <c r="K6" i="2"/>
  <c r="D26" i="3" l="1"/>
  <c r="D24" i="3" l="1"/>
  <c r="L28" i="2" l="1"/>
  <c r="L27" i="2" l="1"/>
  <c r="L19" i="2" l="1"/>
  <c r="L25" i="2"/>
  <c r="L26" i="2"/>
  <c r="L20" i="2" l="1"/>
  <c r="L24" i="2" l="1"/>
  <c r="L23" i="2" l="1"/>
  <c r="B153" i="1" l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1" i="1" s="1"/>
  <c r="B172" i="1" s="1"/>
  <c r="B173" i="1" s="1"/>
  <c r="B174" i="1" s="1"/>
  <c r="L21" i="2"/>
  <c r="L22" i="2" l="1"/>
  <c r="B175" i="1" l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2" i="1" s="1"/>
  <c r="B213" i="1" s="1"/>
  <c r="B214" i="1" s="1"/>
  <c r="B215" i="1" s="1"/>
  <c r="B216" i="1" s="1"/>
  <c r="B217" i="1" s="1"/>
  <c r="B218" i="1" s="1"/>
  <c r="B219" i="1" s="1"/>
  <c r="B220" i="1" s="1"/>
  <c r="L8" i="2"/>
  <c r="L17" i="2" l="1"/>
  <c r="B221" i="1" l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3" i="1" s="1"/>
  <c r="B234" i="1" s="1"/>
  <c r="B235" i="1" s="1"/>
  <c r="L18" i="2" l="1"/>
  <c r="B236" i="1" l="1"/>
  <c r="B237" i="1" s="1"/>
  <c r="B238" i="1" s="1"/>
  <c r="L9" i="2"/>
  <c r="B239" i="1" l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L10" i="2"/>
  <c r="B256" i="1" l="1"/>
  <c r="L16" i="2"/>
  <c r="B257" i="1" l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4" i="1" s="1"/>
  <c r="B275" i="1" s="1"/>
  <c r="B276" i="1" s="1"/>
  <c r="B277" i="1" s="1"/>
  <c r="B278" i="1" s="1"/>
  <c r="B279" i="1" s="1"/>
  <c r="B280" i="1" s="1"/>
  <c r="B281" i="1" s="1"/>
  <c r="L13" i="2"/>
  <c r="L14" i="2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5" i="1" s="1"/>
  <c r="B296" i="1" s="1"/>
  <c r="B297" i="1" s="1"/>
  <c r="B298" i="1" s="1"/>
  <c r="L6" i="2" l="1"/>
  <c r="B299" i="1"/>
  <c r="B300" i="1" s="1"/>
  <c r="B301" i="1" s="1"/>
  <c r="B302" i="1" s="1"/>
  <c r="B303" i="1" s="1"/>
  <c r="B304" i="1" l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L15" i="2" s="1"/>
  <c r="B315" i="1"/>
  <c r="L5" i="2"/>
  <c r="B316" i="1" l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7" i="1" s="1"/>
  <c r="B338" i="1" s="1"/>
  <c r="B339" i="1" s="1"/>
  <c r="B340" i="1" s="1"/>
  <c r="B341" i="1" s="1"/>
  <c r="B342" i="1" s="1"/>
  <c r="B343" i="1" s="1"/>
  <c r="B344" i="1" l="1"/>
  <c r="B345" i="1" l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8" i="1" s="1"/>
  <c r="B359" i="1" s="1"/>
  <c r="B360" i="1" s="1"/>
  <c r="B361" i="1" s="1"/>
  <c r="L7" i="2" l="1"/>
  <c r="B362" i="1" l="1"/>
  <c r="B363" i="1" s="1"/>
  <c r="B364" i="1" l="1"/>
  <c r="B365" i="1" s="1"/>
  <c r="B366" i="1" s="1"/>
  <c r="B367" i="1" l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/>
  <c r="L12" i="2"/>
  <c r="B379" i="1" l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/>
  <c r="L11" i="2"/>
  <c r="B400" i="1" l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O6" i="2"/>
  <c r="Q6" i="2" s="1"/>
  <c r="O28" i="2"/>
  <c r="Q28" i="2" s="1"/>
  <c r="O13" i="2"/>
  <c r="Q13" i="2" s="1"/>
  <c r="O16" i="2"/>
  <c r="Q16" i="2" s="1"/>
  <c r="O8" i="2"/>
  <c r="Q8" i="2" s="1"/>
  <c r="O14" i="2"/>
  <c r="Q14" i="2" s="1"/>
  <c r="O25" i="2"/>
  <c r="Q25" i="2" s="1"/>
  <c r="O5" i="2"/>
  <c r="O10" i="2"/>
  <c r="Q10" i="2" s="1"/>
  <c r="O12" i="2"/>
  <c r="Q12" i="2" s="1"/>
  <c r="O24" i="2"/>
  <c r="Q24" i="2" s="1"/>
  <c r="O11" i="2"/>
  <c r="Q11" i="2" s="1"/>
  <c r="O21" i="2"/>
  <c r="Q21" i="2" s="1"/>
  <c r="O19" i="2"/>
  <c r="Q19" i="2" s="1"/>
  <c r="O27" i="2"/>
  <c r="Q27" i="2" s="1"/>
  <c r="O9" i="2"/>
  <c r="Q9" i="2" s="1"/>
  <c r="F5" i="2"/>
  <c r="D17" i="3" s="1"/>
  <c r="O15" i="2"/>
  <c r="Q15" i="2" s="1"/>
  <c r="O7" i="2"/>
  <c r="Q7" i="2" s="1"/>
  <c r="O22" i="2"/>
  <c r="Q22" i="2" s="1"/>
  <c r="O20" i="2"/>
  <c r="Q20" i="2" s="1"/>
  <c r="O18" i="2"/>
  <c r="Q18" i="2" s="1"/>
  <c r="O26" i="2"/>
  <c r="Q26" i="2" s="1"/>
  <c r="O17" i="2"/>
  <c r="Q17" i="2" s="1"/>
  <c r="O23" i="2"/>
  <c r="Q23" i="2" s="1"/>
  <c r="O29" i="2"/>
  <c r="D29" i="3" l="1"/>
  <c r="D31" i="3" s="1"/>
  <c r="Q5" i="2"/>
  <c r="P5" i="2"/>
  <c r="D20" i="3"/>
  <c r="D21" i="3" s="1"/>
  <c r="D25" i="3"/>
  <c r="S5" i="2" l="1"/>
  <c r="R5" i="2"/>
  <c r="D22" i="3" s="1"/>
  <c r="D23" i="3" s="1"/>
  <c r="D27" i="3" s="1"/>
  <c r="D33" i="3"/>
  <c r="D32" i="3"/>
  <c r="D34" i="3" s="1"/>
  <c r="E25" i="3" l="1"/>
  <c r="E23" i="3"/>
  <c r="E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Huy Dũng</author>
  </authors>
  <commentList>
    <comment ref="D36" authorId="0" shapeId="0" xr:uid="{5B2E2428-9D57-4629-9989-98F825EDCB45}">
      <text>
        <r>
          <rPr>
            <b/>
            <sz val="9"/>
            <color indexed="81"/>
            <rFont val="Tahoma"/>
            <family val="2"/>
          </rPr>
          <t>Nguyễn Huy Dũng:</t>
        </r>
        <r>
          <rPr>
            <sz val="9"/>
            <color indexed="81"/>
            <rFont val="Tahoma"/>
            <family val="2"/>
          </rPr>
          <t xml:space="preserve">
Public holiday: 73</t>
        </r>
      </text>
    </comment>
  </commentList>
</comments>
</file>

<file path=xl/sharedStrings.xml><?xml version="1.0" encoding="utf-8"?>
<sst xmlns="http://schemas.openxmlformats.org/spreadsheetml/2006/main" count="5055" uniqueCount="1256">
  <si>
    <t>Checkpoint</t>
  </si>
  <si>
    <t>Gate 1</t>
  </si>
  <si>
    <t>WWWHP-P1</t>
  </si>
  <si>
    <t>1703100070</t>
  </si>
  <si>
    <t>Checkpoint-1</t>
  </si>
  <si>
    <t>Front Left Corner</t>
  </si>
  <si>
    <t>Checkpoint-2</t>
  </si>
  <si>
    <t>Middle-Left Fence</t>
  </si>
  <si>
    <t>01006BFB0F</t>
  </si>
  <si>
    <t>Checkpoint-3</t>
  </si>
  <si>
    <t>01006BBF64</t>
  </si>
  <si>
    <t>Checkpoint-4</t>
  </si>
  <si>
    <t>Checkpoint-5</t>
  </si>
  <si>
    <t>Back Right Corner</t>
  </si>
  <si>
    <t>01006C464F</t>
  </si>
  <si>
    <t>Checkpoint-6</t>
  </si>
  <si>
    <t>Middle Right Fence</t>
  </si>
  <si>
    <t>01006BBC51</t>
  </si>
  <si>
    <t>Checkpoint-7</t>
  </si>
  <si>
    <t>Checkpoint-8</t>
  </si>
  <si>
    <t>01006BFD6D</t>
  </si>
  <si>
    <t>Checkpoint-9</t>
  </si>
  <si>
    <t>01006BB3FA</t>
  </si>
  <si>
    <t>Checkpoint-10</t>
  </si>
  <si>
    <t>Checkpoint-11</t>
  </si>
  <si>
    <t>Checkpoint-12</t>
  </si>
  <si>
    <t>01006C37CE</t>
  </si>
  <si>
    <t>Checkpoint-13</t>
  </si>
  <si>
    <t>01006C30A2</t>
  </si>
  <si>
    <t>Checkpoint-14</t>
  </si>
  <si>
    <t>Checkpoint-15</t>
  </si>
  <si>
    <t>Checkpoint-16</t>
  </si>
  <si>
    <t>Checkpoint-17</t>
  </si>
  <si>
    <t xml:space="preserve">Interval </t>
  </si>
  <si>
    <t>Trip</t>
  </si>
  <si>
    <t>No.</t>
  </si>
  <si>
    <t>Checkpoint Counts</t>
  </si>
  <si>
    <t xml:space="preserve">Tour Count Equivalent </t>
  </si>
  <si>
    <t>No. Of Complete Tour</t>
  </si>
  <si>
    <t>No. Of Tour</t>
  </si>
  <si>
    <t>No</t>
  </si>
  <si>
    <t>Interval(min)</t>
  </si>
  <si>
    <t xml:space="preserve">Time </t>
  </si>
  <si>
    <t>Tour. No</t>
  </si>
  <si>
    <t>Number of Tour</t>
  </si>
  <si>
    <t>Tour No.</t>
  </si>
  <si>
    <t xml:space="preserve"> Time </t>
  </si>
  <si>
    <t xml:space="preserve">Average </t>
  </si>
  <si>
    <t>Timing Correctness</t>
  </si>
  <si>
    <t>Good Timing</t>
  </si>
  <si>
    <t xml:space="preserve">Bad Timing </t>
  </si>
  <si>
    <t xml:space="preserve">Reporting period/Thời gian: </t>
  </si>
  <si>
    <t>Reported by/Báo cáo bởi:</t>
  </si>
  <si>
    <t>No./STT</t>
  </si>
  <si>
    <t>Criteria/Các tiêu chí</t>
  </si>
  <si>
    <t>Cal/Tính</t>
  </si>
  <si>
    <t>Patrol Guard Route/Tuyến tuần tra</t>
  </si>
  <si>
    <t>Time per Route /Thời gian đi tuần(min)</t>
  </si>
  <si>
    <t>Actual Executed Routes/ Số lần đi tuần thực tế</t>
  </si>
  <si>
    <t>Time spent on resolving non-conformities / Thời gian xử lý các tình huống bất thường (minutes)</t>
  </si>
  <si>
    <t xml:space="preserve">Missed routes due to resolving non-conformities/ Số lần tuần tra  bị nhỡ  do giải quyết sự cố </t>
  </si>
  <si>
    <t>5=4:1</t>
  </si>
  <si>
    <t>Corrected Executed Routes/ Số lần đi tuần đã được hiệu chỉnh</t>
  </si>
  <si>
    <t>6=3+5</t>
  </si>
  <si>
    <t>Performance Routes / Hiệu suất đi tuần theo  số lần đi tuần (%)</t>
  </si>
  <si>
    <t>7=6:2</t>
  </si>
  <si>
    <t>Successful routes within time schedule/ Số lần đi tuần trong thời gian cho phép</t>
  </si>
  <si>
    <t>Performance Timing / Hiệu suất đi tuần theo thời gian(%)</t>
  </si>
  <si>
    <t>9=8:3</t>
  </si>
  <si>
    <t>Successful routes with correct routing/ Số lần đi tuần đi đúng thứ tự các điểm tuần tra</t>
  </si>
  <si>
    <t>Performance Routing/Hiệu suất đi tuần đi đúng các điểm tuần tra (%)</t>
  </si>
  <si>
    <t>11 = 6:3</t>
  </si>
  <si>
    <t>Overall performance/Hiệu suất chung  (%)</t>
  </si>
  <si>
    <t>12 = 7*9*11</t>
  </si>
  <si>
    <t xml:space="preserve">Number of reports issued/ Số lượng sự cố được xử lý </t>
  </si>
  <si>
    <t xml:space="preserve">From </t>
  </si>
  <si>
    <t>To</t>
  </si>
  <si>
    <t>Route 1 Checkpoint 1-17)</t>
  </si>
  <si>
    <t>Actual Patrolling Time/ Thời gian làm việc (min)</t>
  </si>
  <si>
    <t>Performance Chart</t>
  </si>
  <si>
    <t>Idling Time in %/ Thời gian không làm việc %</t>
  </si>
  <si>
    <t>Total Idling Time/Thời gian không làm việc (min)</t>
  </si>
  <si>
    <t>Perfomance Time/ Hiệu suất thời gian %</t>
  </si>
  <si>
    <t>Hươn</t>
  </si>
  <si>
    <t>Cắt dán các cột  dữ  liệu vào các cột tương ứng  trong sheet raw data report</t>
  </si>
  <si>
    <t>1.Lấy dữ liệu thô  Phần mềm - Basic Report- ra file excel</t>
  </si>
  <si>
    <t>Missing checkpoint</t>
  </si>
  <si>
    <t>CaL</t>
  </si>
  <si>
    <t>Mistakes</t>
  </si>
  <si>
    <t xml:space="preserve">Routing Mistakes/ Lỗi đi tuần </t>
  </si>
  <si>
    <t>01006B043E</t>
  </si>
  <si>
    <t>Le Van Minh- Facility Maintenance Supervisor</t>
  </si>
  <si>
    <t>Total patroling time in minutes/ Thời gian đi tuần  tính bằng phút</t>
  </si>
  <si>
    <t>Install Position:</t>
  </si>
  <si>
    <t>Reader Name</t>
  </si>
  <si>
    <t>Reader</t>
  </si>
  <si>
    <t>Record Number</t>
  </si>
  <si>
    <t>Card #</t>
  </si>
  <si>
    <t>Date</t>
  </si>
  <si>
    <t>Time</t>
  </si>
  <si>
    <t>Type</t>
  </si>
  <si>
    <t>Route</t>
  </si>
  <si>
    <t>Guard</t>
  </si>
  <si>
    <t>Event</t>
  </si>
  <si>
    <t xml:space="preserve"> Status</t>
  </si>
  <si>
    <t>01006C5A55</t>
  </si>
  <si>
    <t>Back Left Corner</t>
  </si>
  <si>
    <t>Middle Back Fence</t>
  </si>
  <si>
    <t>Exit Gate</t>
  </si>
  <si>
    <t>Utility Room</t>
  </si>
  <si>
    <t>Gate 2</t>
  </si>
  <si>
    <t>Rolling Door 1</t>
  </si>
  <si>
    <t>Suttle Door 2,3,4,5</t>
  </si>
  <si>
    <t>Suttle Door 56,57,58,59</t>
  </si>
  <si>
    <t>Expected Executed Routes/ Số lần đi tuần cần thực hiện (24hrs)</t>
  </si>
  <si>
    <t>4F007906A0</t>
  </si>
  <si>
    <t>Middle-Left-Fence</t>
  </si>
  <si>
    <t>5000B06AEF</t>
  </si>
  <si>
    <t>5000B02334</t>
  </si>
  <si>
    <t>5000B05FA7</t>
  </si>
  <si>
    <t>Bike shed</t>
  </si>
  <si>
    <t>5000B02DE7</t>
  </si>
  <si>
    <t>Rolling Door 7</t>
  </si>
  <si>
    <t>Rolling door 12</t>
  </si>
  <si>
    <t>4F0078F3BA</t>
  </si>
  <si>
    <t>Rolling Door 49</t>
  </si>
  <si>
    <t>5000B021FF</t>
  </si>
  <si>
    <t>Rolling Door 54</t>
  </si>
  <si>
    <t>Checkpoint-18</t>
  </si>
  <si>
    <t>Checkpoint-19</t>
  </si>
  <si>
    <t>Checkpoint-20</t>
  </si>
  <si>
    <t>Checkpoint-21</t>
  </si>
  <si>
    <t>5000B06E7D</t>
  </si>
  <si>
    <t>5000B06242</t>
  </si>
  <si>
    <t>4F0079117E</t>
  </si>
  <si>
    <t>Allowed Interval between trip/ Thời gian nghỉ giữa các lần đi tuần cho phép (20x24)</t>
  </si>
  <si>
    <t>Rolling Door 60</t>
  </si>
  <si>
    <t>4F0078DE89</t>
  </si>
  <si>
    <t>Guard House</t>
  </si>
  <si>
    <t>1502100028</t>
  </si>
  <si>
    <t>5000B04E44</t>
  </si>
  <si>
    <t>Guardhouse</t>
  </si>
  <si>
    <t xml:space="preserve">Guardhouse </t>
  </si>
  <si>
    <t>Unattended</t>
  </si>
  <si>
    <t>DAILY PATROLLING AND GUARDHOUSE REPORT</t>
  </si>
  <si>
    <t>BÁO CÁO KẾT QUẢ TUẦN TRA  VÀ CHỐT CỐ ĐỊNH BẢO VỆ HÀNG NGÀY</t>
  </si>
  <si>
    <t>A</t>
  </si>
  <si>
    <t xml:space="preserve">Patrolling </t>
  </si>
  <si>
    <t>B</t>
  </si>
  <si>
    <t>5=(2-4)/2*100</t>
  </si>
  <si>
    <t>3=2/1</t>
  </si>
  <si>
    <t>Number of Checks Required/ Số lần kiểm tra được yêu cầu</t>
  </si>
  <si>
    <t>Number of Checks Perfomed/Số lần kiểm tra thực hiện</t>
  </si>
  <si>
    <t>Number of Missed Check/ Số lần kiểm tra bị nhỡ</t>
  </si>
  <si>
    <t>Average amount of unattended time(min)/ Thời gian vắng mặt trung bình</t>
  </si>
  <si>
    <t>Longest duration of unattended(min)/Thời gian vắng mặt lâu nhất</t>
  </si>
  <si>
    <t>Check Performance / Hiệu suất kiểm tra theo số lần</t>
  </si>
  <si>
    <t>Check  Accuracy/ Hiệu suất  kiểm tra theo độ chính xác</t>
  </si>
  <si>
    <t>Amount of unattended time(min)/ Tổng sô thời gian không  kiểm soát</t>
  </si>
  <si>
    <t>Time attendance/ Tổng số thời gian kiểm soát</t>
  </si>
  <si>
    <t>Attendance Perfomance/ Hiệu suất  theo thời gian kiểm soát</t>
  </si>
  <si>
    <t>Unattended Time  in %/ % thời gian không kiểm soát</t>
  </si>
  <si>
    <t>10=3*5*8</t>
  </si>
  <si>
    <t>x</t>
  </si>
  <si>
    <t>2:18:07 AM</t>
  </si>
  <si>
    <t>7:33:01 AM</t>
  </si>
  <si>
    <t>10:00:50 AM</t>
  </si>
  <si>
    <t>1:28:06 PM</t>
  </si>
  <si>
    <t>11:35:41 PM</t>
  </si>
  <si>
    <t>11-10-18</t>
  </si>
  <si>
    <t>12:10:52 AM</t>
  </si>
  <si>
    <t>253027</t>
  </si>
  <si>
    <t>12:01:46 AM</t>
  </si>
  <si>
    <t>253028</t>
  </si>
  <si>
    <t>12:03:14 AM</t>
  </si>
  <si>
    <t>253029</t>
  </si>
  <si>
    <t>12:12:12 AM</t>
  </si>
  <si>
    <t>253031</t>
  </si>
  <si>
    <t>12:13:11 AM</t>
  </si>
  <si>
    <t>253033</t>
  </si>
  <si>
    <t>12:14:28 AM</t>
  </si>
  <si>
    <t>253035</t>
  </si>
  <si>
    <t>12:15:42 AM</t>
  </si>
  <si>
    <t>253036</t>
  </si>
  <si>
    <t>12:17:03 AM</t>
  </si>
  <si>
    <t>253037</t>
  </si>
  <si>
    <t>12:17:49 AM</t>
  </si>
  <si>
    <t>253038</t>
  </si>
  <si>
    <t>12:18:48 AM</t>
  </si>
  <si>
    <t>253039</t>
  </si>
  <si>
    <t>12:19:45 AM</t>
  </si>
  <si>
    <t>253040</t>
  </si>
  <si>
    <t>12:20:48 AM</t>
  </si>
  <si>
    <t>253042</t>
  </si>
  <si>
    <t>12:21:49 AM</t>
  </si>
  <si>
    <t>253043</t>
  </si>
  <si>
    <t>12:31:12 AM</t>
  </si>
  <si>
    <t>253045</t>
  </si>
  <si>
    <t>12:31:57 AM</t>
  </si>
  <si>
    <t>253046</t>
  </si>
  <si>
    <t>12:32:40 AM</t>
  </si>
  <si>
    <t>253047</t>
  </si>
  <si>
    <t>12:33:59 AM</t>
  </si>
  <si>
    <t>253048</t>
  </si>
  <si>
    <t>12:36:12 AM</t>
  </si>
  <si>
    <t>253049</t>
  </si>
  <si>
    <t>12:37:30 AM</t>
  </si>
  <si>
    <t>253051</t>
  </si>
  <si>
    <t>12:38:18 AM</t>
  </si>
  <si>
    <t>253054</t>
  </si>
  <si>
    <t>12:39:09 AM</t>
  </si>
  <si>
    <t>253055</t>
  </si>
  <si>
    <t>12:41:07 AM</t>
  </si>
  <si>
    <t>253056</t>
  </si>
  <si>
    <t>1:01:10 AM</t>
  </si>
  <si>
    <t>253057</t>
  </si>
  <si>
    <t>1:01:59 AM</t>
  </si>
  <si>
    <t>253060</t>
  </si>
  <si>
    <t>1:03:03 AM</t>
  </si>
  <si>
    <t>253062</t>
  </si>
  <si>
    <t>1:11:50 AM</t>
  </si>
  <si>
    <t>253063</t>
  </si>
  <si>
    <t>1:13:00 AM</t>
  </si>
  <si>
    <t>253064</t>
  </si>
  <si>
    <t>1:14:03 AM</t>
  </si>
  <si>
    <t>253065</t>
  </si>
  <si>
    <t>1:15:20 AM</t>
  </si>
  <si>
    <t>253066</t>
  </si>
  <si>
    <t>1:16:04 AM</t>
  </si>
  <si>
    <t>253067</t>
  </si>
  <si>
    <t>1:17:06 AM</t>
  </si>
  <si>
    <t>253068</t>
  </si>
  <si>
    <t>1:18:08 AM</t>
  </si>
  <si>
    <t>253069</t>
  </si>
  <si>
    <t>1:20:39 AM</t>
  </si>
  <si>
    <t>253072</t>
  </si>
  <si>
    <t>1:21:59 AM</t>
  </si>
  <si>
    <t>253073</t>
  </si>
  <si>
    <t>1:31:12 AM</t>
  </si>
  <si>
    <t>253074</t>
  </si>
  <si>
    <t>1:31:51 AM</t>
  </si>
  <si>
    <t>253075</t>
  </si>
  <si>
    <t>1:32:33 AM</t>
  </si>
  <si>
    <t>253076</t>
  </si>
  <si>
    <t>1:33:48 AM</t>
  </si>
  <si>
    <t>253077</t>
  </si>
  <si>
    <t>1:35:20 AM</t>
  </si>
  <si>
    <t>253079</t>
  </si>
  <si>
    <t>1:37:01 AM</t>
  </si>
  <si>
    <t>253080</t>
  </si>
  <si>
    <t>1:38:07 AM</t>
  </si>
  <si>
    <t>253081</t>
  </si>
  <si>
    <t>1:39:08 AM</t>
  </si>
  <si>
    <t>253082</t>
  </si>
  <si>
    <t>1:41:09 AM</t>
  </si>
  <si>
    <t>253083</t>
  </si>
  <si>
    <t>2:06:26 AM</t>
  </si>
  <si>
    <t>253084</t>
  </si>
  <si>
    <t>2:07:13 AM</t>
  </si>
  <si>
    <t>253085</t>
  </si>
  <si>
    <t>2:11:18 AM</t>
  </si>
  <si>
    <t>253087</t>
  </si>
  <si>
    <t>2:12:10 AM</t>
  </si>
  <si>
    <t>253088</t>
  </si>
  <si>
    <t>2:13:26 AM</t>
  </si>
  <si>
    <t>253090</t>
  </si>
  <si>
    <t>2:14:26 AM</t>
  </si>
  <si>
    <t>253091</t>
  </si>
  <si>
    <t>2:15:36 AM</t>
  </si>
  <si>
    <t>253092</t>
  </si>
  <si>
    <t>2:16:17 AM</t>
  </si>
  <si>
    <t>253093</t>
  </si>
  <si>
    <t>2:17:12 AM</t>
  </si>
  <si>
    <t>253094</t>
  </si>
  <si>
    <t>253095</t>
  </si>
  <si>
    <t>2:19:06 AM</t>
  </si>
  <si>
    <t>253097</t>
  </si>
  <si>
    <t>2:21:08 AM</t>
  </si>
  <si>
    <t>253098</t>
  </si>
  <si>
    <t>2:31:41 AM</t>
  </si>
  <si>
    <t>253100</t>
  </si>
  <si>
    <t>2:32:26 AM</t>
  </si>
  <si>
    <t>253101</t>
  </si>
  <si>
    <t>2:33:06 AM</t>
  </si>
  <si>
    <t>253105</t>
  </si>
  <si>
    <t>2:34:34 AM</t>
  </si>
  <si>
    <t>253107</t>
  </si>
  <si>
    <t>2:36:25 AM</t>
  </si>
  <si>
    <t>253109</t>
  </si>
  <si>
    <t>2:37:43 AM</t>
  </si>
  <si>
    <t>253110</t>
  </si>
  <si>
    <t>2:38:24 AM</t>
  </si>
  <si>
    <t>253112</t>
  </si>
  <si>
    <t>2:39:07 AM</t>
  </si>
  <si>
    <t>253113</t>
  </si>
  <si>
    <t>2:41:43 AM</t>
  </si>
  <si>
    <t>253114</t>
  </si>
  <si>
    <t>2:56:20 AM</t>
  </si>
  <si>
    <t>253115</t>
  </si>
  <si>
    <t>2:57:11 AM</t>
  </si>
  <si>
    <t>253116</t>
  </si>
  <si>
    <t>3:00:44 AM</t>
  </si>
  <si>
    <t>253117</t>
  </si>
  <si>
    <t>3:07:56 AM</t>
  </si>
  <si>
    <t>253118</t>
  </si>
  <si>
    <t>3:09:09 AM</t>
  </si>
  <si>
    <t>253119</t>
  </si>
  <si>
    <t>3:10:23 AM</t>
  </si>
  <si>
    <t>253120</t>
  </si>
  <si>
    <t>3:11:48 AM</t>
  </si>
  <si>
    <t>253121</t>
  </si>
  <si>
    <t>3:12:36 AM</t>
  </si>
  <si>
    <t>253122</t>
  </si>
  <si>
    <t>3:13:46 AM</t>
  </si>
  <si>
    <t>253123</t>
  </si>
  <si>
    <t>3:14:48 AM</t>
  </si>
  <si>
    <t>253124</t>
  </si>
  <si>
    <t>3:16:02 AM</t>
  </si>
  <si>
    <t>253125</t>
  </si>
  <si>
    <t>3:17:18 AM</t>
  </si>
  <si>
    <t>253126</t>
  </si>
  <si>
    <t>3:20:55 AM</t>
  </si>
  <si>
    <t>253127</t>
  </si>
  <si>
    <t>3:21:50 AM</t>
  </si>
  <si>
    <t>253128</t>
  </si>
  <si>
    <t>3:28:13 AM</t>
  </si>
  <si>
    <t>253129</t>
  </si>
  <si>
    <t>3:29:48 AM</t>
  </si>
  <si>
    <t>253130</t>
  </si>
  <si>
    <t>3:31:28 AM</t>
  </si>
  <si>
    <t>253131</t>
  </si>
  <si>
    <t>3:32:53 AM</t>
  </si>
  <si>
    <t>253132</t>
  </si>
  <si>
    <t>3:33:47 AM</t>
  </si>
  <si>
    <t>253133</t>
  </si>
  <si>
    <t>3:34:39 AM</t>
  </si>
  <si>
    <t>253134</t>
  </si>
  <si>
    <t>3:36:33 AM</t>
  </si>
  <si>
    <t>253136</t>
  </si>
  <si>
    <t>3:56:26 AM</t>
  </si>
  <si>
    <t>253137</t>
  </si>
  <si>
    <t>3:57:15 AM</t>
  </si>
  <si>
    <t>253138</t>
  </si>
  <si>
    <t>4:01:24 AM</t>
  </si>
  <si>
    <t>253139</t>
  </si>
  <si>
    <t>4:08:17 AM</t>
  </si>
  <si>
    <t>253140</t>
  </si>
  <si>
    <t>4:09:29 AM</t>
  </si>
  <si>
    <t>253141</t>
  </si>
  <si>
    <t>4:10:37 AM</t>
  </si>
  <si>
    <t>253143</t>
  </si>
  <si>
    <t>4:12:04 AM</t>
  </si>
  <si>
    <t>253144</t>
  </si>
  <si>
    <t>4:12:52 AM</t>
  </si>
  <si>
    <t>253145</t>
  </si>
  <si>
    <t>4:13:58 AM</t>
  </si>
  <si>
    <t>253146</t>
  </si>
  <si>
    <t>4:14:58 AM</t>
  </si>
  <si>
    <t>253147</t>
  </si>
  <si>
    <t>4:16:14 AM</t>
  </si>
  <si>
    <t>253148</t>
  </si>
  <si>
    <t>4:17:22 AM</t>
  </si>
  <si>
    <t>253149</t>
  </si>
  <si>
    <t>4:21:35 AM</t>
  </si>
  <si>
    <t>253150</t>
  </si>
  <si>
    <t>4:22:25 AM</t>
  </si>
  <si>
    <t>253151</t>
  </si>
  <si>
    <t>4:28:02 AM</t>
  </si>
  <si>
    <t>253152</t>
  </si>
  <si>
    <t>4:29:25 AM</t>
  </si>
  <si>
    <t>253153</t>
  </si>
  <si>
    <t>4:30:57 AM</t>
  </si>
  <si>
    <t>253154</t>
  </si>
  <si>
    <t>4:32:20 AM</t>
  </si>
  <si>
    <t>253155</t>
  </si>
  <si>
    <t>4:33:12 AM</t>
  </si>
  <si>
    <t>253156</t>
  </si>
  <si>
    <t>4:34:55 AM</t>
  </si>
  <si>
    <t>253157</t>
  </si>
  <si>
    <t>4:36:35 AM</t>
  </si>
  <si>
    <t>253158</t>
  </si>
  <si>
    <t>4:56:07 AM</t>
  </si>
  <si>
    <t>253159</t>
  </si>
  <si>
    <t>4:56:56 AM</t>
  </si>
  <si>
    <t>253160</t>
  </si>
  <si>
    <t>5:01:04 AM</t>
  </si>
  <si>
    <t>253162</t>
  </si>
  <si>
    <t>5:08:36 AM</t>
  </si>
  <si>
    <t>253163</t>
  </si>
  <si>
    <t>5:09:52 AM</t>
  </si>
  <si>
    <t>253164</t>
  </si>
  <si>
    <t>5:11:06 AM</t>
  </si>
  <si>
    <t>253166</t>
  </si>
  <si>
    <t>5:12:38 AM</t>
  </si>
  <si>
    <t>253167</t>
  </si>
  <si>
    <t>5:13:32 AM</t>
  </si>
  <si>
    <t>253168</t>
  </si>
  <si>
    <t>5:14:45 AM</t>
  </si>
  <si>
    <t>253169</t>
  </si>
  <si>
    <t>5:15:47 AM</t>
  </si>
  <si>
    <t>253170</t>
  </si>
  <si>
    <t>5:16:59 AM</t>
  </si>
  <si>
    <t>253172</t>
  </si>
  <si>
    <t>5:18:08 AM</t>
  </si>
  <si>
    <t>253173</t>
  </si>
  <si>
    <t>5:20:31 AM</t>
  </si>
  <si>
    <t>253174</t>
  </si>
  <si>
    <t>5:21:22 AM</t>
  </si>
  <si>
    <t>253175</t>
  </si>
  <si>
    <t>5:28:32 AM</t>
  </si>
  <si>
    <t>253176</t>
  </si>
  <si>
    <t>5:30:18 AM</t>
  </si>
  <si>
    <t>253177</t>
  </si>
  <si>
    <t>5:31:50 AM</t>
  </si>
  <si>
    <t>253178</t>
  </si>
  <si>
    <t>5:33:21 AM</t>
  </si>
  <si>
    <t>253180</t>
  </si>
  <si>
    <t>5:34:16 AM</t>
  </si>
  <si>
    <t>253181</t>
  </si>
  <si>
    <t>5:35:11 AM</t>
  </si>
  <si>
    <t>253182</t>
  </si>
  <si>
    <t>5:36:46 AM</t>
  </si>
  <si>
    <t>253184</t>
  </si>
  <si>
    <t>6:01:11 AM</t>
  </si>
  <si>
    <t>253185</t>
  </si>
  <si>
    <t>6:02:08 AM</t>
  </si>
  <si>
    <t>253187</t>
  </si>
  <si>
    <t>6:03:08 AM</t>
  </si>
  <si>
    <t>253189</t>
  </si>
  <si>
    <t>6:04:14 AM</t>
  </si>
  <si>
    <t>253191</t>
  </si>
  <si>
    <t>6:05:39 AM</t>
  </si>
  <si>
    <t>253193</t>
  </si>
  <si>
    <t>6:12:46 AM</t>
  </si>
  <si>
    <t>253197</t>
  </si>
  <si>
    <t>6:14:13 AM</t>
  </si>
  <si>
    <t>253198</t>
  </si>
  <si>
    <t>6:16:08 AM</t>
  </si>
  <si>
    <t>253200</t>
  </si>
  <si>
    <t>6:17:15 AM</t>
  </si>
  <si>
    <t>253201</t>
  </si>
  <si>
    <t>6:18:12 AM</t>
  </si>
  <si>
    <t>253203</t>
  </si>
  <si>
    <t>6:19:16 AM</t>
  </si>
  <si>
    <t>253204</t>
  </si>
  <si>
    <t>6:21:53 AM</t>
  </si>
  <si>
    <t>253206</t>
  </si>
  <si>
    <t>6:27:09 AM</t>
  </si>
  <si>
    <t>253207</t>
  </si>
  <si>
    <t>6:28:06 AM</t>
  </si>
  <si>
    <t>253209</t>
  </si>
  <si>
    <t>6:28:59 AM</t>
  </si>
  <si>
    <t>253210</t>
  </si>
  <si>
    <t>6:32:56 AM</t>
  </si>
  <si>
    <t>253212</t>
  </si>
  <si>
    <t>6:35:12 AM</t>
  </si>
  <si>
    <t>253214</t>
  </si>
  <si>
    <t>6:36:31 AM</t>
  </si>
  <si>
    <t>253215</t>
  </si>
  <si>
    <t>6:38:34 AM</t>
  </si>
  <si>
    <t>253217</t>
  </si>
  <si>
    <t>6:39:18 AM</t>
  </si>
  <si>
    <t>253218</t>
  </si>
  <si>
    <t>6:41:12 AM</t>
  </si>
  <si>
    <t>253220</t>
  </si>
  <si>
    <t>6:56:23 AM</t>
  </si>
  <si>
    <t>253221</t>
  </si>
  <si>
    <t>6:57:14 AM</t>
  </si>
  <si>
    <t>253222</t>
  </si>
  <si>
    <t>7:02:40 AM</t>
  </si>
  <si>
    <t>253223</t>
  </si>
  <si>
    <t>7:03:33 AM</t>
  </si>
  <si>
    <t>253224</t>
  </si>
  <si>
    <t>7:04:50 AM</t>
  </si>
  <si>
    <t>253225</t>
  </si>
  <si>
    <t>7:07:11 AM</t>
  </si>
  <si>
    <t>253226</t>
  </si>
  <si>
    <t>7:08:42 AM</t>
  </si>
  <si>
    <t>253227</t>
  </si>
  <si>
    <t>7:09:36 AM</t>
  </si>
  <si>
    <t>253228</t>
  </si>
  <si>
    <t>7:10:53 AM</t>
  </si>
  <si>
    <t>253229</t>
  </si>
  <si>
    <t>7:12:54 AM</t>
  </si>
  <si>
    <t>253230</t>
  </si>
  <si>
    <t>7:15:16 AM</t>
  </si>
  <si>
    <t>253231</t>
  </si>
  <si>
    <t>7:17:50 AM</t>
  </si>
  <si>
    <t>253232</t>
  </si>
  <si>
    <t>7:21:42 AM</t>
  </si>
  <si>
    <t>253233</t>
  </si>
  <si>
    <t>7:23:25 AM</t>
  </si>
  <si>
    <t>253234</t>
  </si>
  <si>
    <t>7:24:26 AM</t>
  </si>
  <si>
    <t>253235</t>
  </si>
  <si>
    <t>7:26:06 AM</t>
  </si>
  <si>
    <t>253236</t>
  </si>
  <si>
    <t>7:27:53 AM</t>
  </si>
  <si>
    <t>253237</t>
  </si>
  <si>
    <t>7:29:33 AM</t>
  </si>
  <si>
    <t>253239</t>
  </si>
  <si>
    <t>7:30:37 AM</t>
  </si>
  <si>
    <t>253240</t>
  </si>
  <si>
    <t>253241</t>
  </si>
  <si>
    <t>7:37:00 AM</t>
  </si>
  <si>
    <t>253243</t>
  </si>
  <si>
    <t>8:00:47 AM</t>
  </si>
  <si>
    <t>253244</t>
  </si>
  <si>
    <t>8:02:02 AM</t>
  </si>
  <si>
    <t>253245</t>
  </si>
  <si>
    <t>8:03:09 AM</t>
  </si>
  <si>
    <t>253246</t>
  </si>
  <si>
    <t>8:04:24 AM</t>
  </si>
  <si>
    <t>253247</t>
  </si>
  <si>
    <t>8:06:08 AM</t>
  </si>
  <si>
    <t>253248</t>
  </si>
  <si>
    <t>8:07:43 AM</t>
  </si>
  <si>
    <t>253249</t>
  </si>
  <si>
    <t>8:09:35 AM</t>
  </si>
  <si>
    <t>253250</t>
  </si>
  <si>
    <t>8:10:46 AM</t>
  </si>
  <si>
    <t>253251</t>
  </si>
  <si>
    <t>8:12:24 AM</t>
  </si>
  <si>
    <t>253252</t>
  </si>
  <si>
    <t>8:14:57 AM</t>
  </si>
  <si>
    <t>253253</t>
  </si>
  <si>
    <t>8:17:16 AM</t>
  </si>
  <si>
    <t>253254</t>
  </si>
  <si>
    <t>8:19:24 AM</t>
  </si>
  <si>
    <t>253255</t>
  </si>
  <si>
    <t>8:20:47 AM</t>
  </si>
  <si>
    <t>253256</t>
  </si>
  <si>
    <t>8:24:29 AM</t>
  </si>
  <si>
    <t>253257</t>
  </si>
  <si>
    <t>8:25:30 AM</t>
  </si>
  <si>
    <t>253258</t>
  </si>
  <si>
    <t>8:27:38 AM</t>
  </si>
  <si>
    <t>253259</t>
  </si>
  <si>
    <t>8:30:21 AM</t>
  </si>
  <si>
    <t>253260</t>
  </si>
  <si>
    <t>8:32:12 AM</t>
  </si>
  <si>
    <t>253261</t>
  </si>
  <si>
    <t>8:37:16 AM</t>
  </si>
  <si>
    <t>253262</t>
  </si>
  <si>
    <t>8:38:28 AM</t>
  </si>
  <si>
    <t>253263</t>
  </si>
  <si>
    <t>8:41:07 AM</t>
  </si>
  <si>
    <t>253264</t>
  </si>
  <si>
    <t>9:01:14 AM</t>
  </si>
  <si>
    <t>253265</t>
  </si>
  <si>
    <t>9:02:08 AM</t>
  </si>
  <si>
    <t>253266</t>
  </si>
  <si>
    <t>9:05:21 AM</t>
  </si>
  <si>
    <t>253268</t>
  </si>
  <si>
    <t>9:06:19 AM</t>
  </si>
  <si>
    <t>253269</t>
  </si>
  <si>
    <t>9:07:40 AM</t>
  </si>
  <si>
    <t>253270</t>
  </si>
  <si>
    <t>9:09:20 AM</t>
  </si>
  <si>
    <t>253271</t>
  </si>
  <si>
    <t>9:10:53 AM</t>
  </si>
  <si>
    <t>253274</t>
  </si>
  <si>
    <t>9:15:19 AM</t>
  </si>
  <si>
    <t>253275</t>
  </si>
  <si>
    <t>9:16:40 AM</t>
  </si>
  <si>
    <t>253276</t>
  </si>
  <si>
    <t>9:18:15 AM</t>
  </si>
  <si>
    <t>253277</t>
  </si>
  <si>
    <t>9:19:20 AM</t>
  </si>
  <si>
    <t>253278</t>
  </si>
  <si>
    <t>9:31:17 AM</t>
  </si>
  <si>
    <t>253279</t>
  </si>
  <si>
    <t>9:32:10 AM</t>
  </si>
  <si>
    <t>253281</t>
  </si>
  <si>
    <t>9:33:03 AM</t>
  </si>
  <si>
    <t>253282</t>
  </si>
  <si>
    <t>9:34:40 AM</t>
  </si>
  <si>
    <t>253283</t>
  </si>
  <si>
    <t>9:36:49 AM</t>
  </si>
  <si>
    <t>253285</t>
  </si>
  <si>
    <t>9:38:14 AM</t>
  </si>
  <si>
    <t>253286</t>
  </si>
  <si>
    <t>9:39:03 AM</t>
  </si>
  <si>
    <t>253287</t>
  </si>
  <si>
    <t>9:39:51 AM</t>
  </si>
  <si>
    <t>253289</t>
  </si>
  <si>
    <t>9:41:08 AM</t>
  </si>
  <si>
    <t>253290</t>
  </si>
  <si>
    <t>9:56:42 AM</t>
  </si>
  <si>
    <t>253291</t>
  </si>
  <si>
    <t>9:57:32 AM</t>
  </si>
  <si>
    <t>253292</t>
  </si>
  <si>
    <t>253294</t>
  </si>
  <si>
    <t>10:01:46 AM</t>
  </si>
  <si>
    <t>253295</t>
  </si>
  <si>
    <t>10:03:06 AM</t>
  </si>
  <si>
    <t>253296</t>
  </si>
  <si>
    <t>10:04:32 AM</t>
  </si>
  <si>
    <t>253297</t>
  </si>
  <si>
    <t>10:06:03 AM</t>
  </si>
  <si>
    <t>253298</t>
  </si>
  <si>
    <t>10:06:56 AM</t>
  </si>
  <si>
    <t>253299</t>
  </si>
  <si>
    <t>10:08:07 AM</t>
  </si>
  <si>
    <t>253300</t>
  </si>
  <si>
    <t>10:09:29 AM</t>
  </si>
  <si>
    <t>253301</t>
  </si>
  <si>
    <t>10:14:26 AM</t>
  </si>
  <si>
    <t>253302</t>
  </si>
  <si>
    <t>10:16:32 AM</t>
  </si>
  <si>
    <t>253303</t>
  </si>
  <si>
    <t>10:21:31 AM</t>
  </si>
  <si>
    <t>253304</t>
  </si>
  <si>
    <t>10:22:25 AM</t>
  </si>
  <si>
    <t>253305</t>
  </si>
  <si>
    <t>10:23:19 AM</t>
  </si>
  <si>
    <t>253306</t>
  </si>
  <si>
    <t>10:25:00 AM</t>
  </si>
  <si>
    <t>253307</t>
  </si>
  <si>
    <t>10:26:43 AM</t>
  </si>
  <si>
    <t>253308</t>
  </si>
  <si>
    <t>10:28:16 AM</t>
  </si>
  <si>
    <t>253311</t>
  </si>
  <si>
    <t>10:30:51 AM</t>
  </si>
  <si>
    <t>253312</t>
  </si>
  <si>
    <t>10:32:50 AM</t>
  </si>
  <si>
    <t>253313</t>
  </si>
  <si>
    <t>10:36:43 AM</t>
  </si>
  <si>
    <t>253315</t>
  </si>
  <si>
    <t>11:00:39 AM</t>
  </si>
  <si>
    <t>253316</t>
  </si>
  <si>
    <t>11:01:33 AM</t>
  </si>
  <si>
    <t>253317</t>
  </si>
  <si>
    <t>11:02:34 AM</t>
  </si>
  <si>
    <t>253318</t>
  </si>
  <si>
    <t>11:03:36 AM</t>
  </si>
  <si>
    <t>253319</t>
  </si>
  <si>
    <t>11:05:00 AM</t>
  </si>
  <si>
    <t>253320</t>
  </si>
  <si>
    <t>11:06:46 AM</t>
  </si>
  <si>
    <t>253321</t>
  </si>
  <si>
    <t>11:08:12 AM</t>
  </si>
  <si>
    <t>253322</t>
  </si>
  <si>
    <t>11:09:28 AM</t>
  </si>
  <si>
    <t>253323</t>
  </si>
  <si>
    <t>11:10:42 AM</t>
  </si>
  <si>
    <t>253324</t>
  </si>
  <si>
    <t>11:13:37 AM</t>
  </si>
  <si>
    <t>253325</t>
  </si>
  <si>
    <t>11:15:40 AM</t>
  </si>
  <si>
    <t>253326</t>
  </si>
  <si>
    <t>11:19:06 AM</t>
  </si>
  <si>
    <t>253327</t>
  </si>
  <si>
    <t>11:21:47 AM</t>
  </si>
  <si>
    <t>253328</t>
  </si>
  <si>
    <t>11:23:08 AM</t>
  </si>
  <si>
    <t>253329</t>
  </si>
  <si>
    <t>11:24:51 AM</t>
  </si>
  <si>
    <t>253330</t>
  </si>
  <si>
    <t>11:26:19 AM</t>
  </si>
  <si>
    <t>253331</t>
  </si>
  <si>
    <t>11:30:01 AM</t>
  </si>
  <si>
    <t>253332</t>
  </si>
  <si>
    <t>11:31:41 AM</t>
  </si>
  <si>
    <t>253333</t>
  </si>
  <si>
    <t>11:36:19 AM</t>
  </si>
  <si>
    <t>253334</t>
  </si>
  <si>
    <t>11:38:08 AM</t>
  </si>
  <si>
    <t>253335</t>
  </si>
  <si>
    <t>11:40:52 AM</t>
  </si>
  <si>
    <t>253336</t>
  </si>
  <si>
    <t>12:01:12 PM</t>
  </si>
  <si>
    <t>253337</t>
  </si>
  <si>
    <t>12:02:27 PM</t>
  </si>
  <si>
    <t>253338</t>
  </si>
  <si>
    <t>12:03:44 PM</t>
  </si>
  <si>
    <t>253339</t>
  </si>
  <si>
    <t>12:04:55 PM</t>
  </si>
  <si>
    <t>253340</t>
  </si>
  <si>
    <t>12:08:33 PM</t>
  </si>
  <si>
    <t>253341</t>
  </si>
  <si>
    <t>12:10:06 PM</t>
  </si>
  <si>
    <t>253342</t>
  </si>
  <si>
    <t>12:15:09 PM</t>
  </si>
  <si>
    <t>253344</t>
  </si>
  <si>
    <t>12:16:08 PM</t>
  </si>
  <si>
    <t>253345</t>
  </si>
  <si>
    <t>12:17:14 PM</t>
  </si>
  <si>
    <t>253346</t>
  </si>
  <si>
    <t>12:18:24 PM</t>
  </si>
  <si>
    <t>253347</t>
  </si>
  <si>
    <t>12:19:29 PM</t>
  </si>
  <si>
    <t>253348</t>
  </si>
  <si>
    <t>12:29:22 PM</t>
  </si>
  <si>
    <t>253349</t>
  </si>
  <si>
    <t>12:30:10 PM</t>
  </si>
  <si>
    <t>253351</t>
  </si>
  <si>
    <t>12:31:04 PM</t>
  </si>
  <si>
    <t>253352</t>
  </si>
  <si>
    <t>12:32:31 PM</t>
  </si>
  <si>
    <t>253354</t>
  </si>
  <si>
    <t>12:36:22 PM</t>
  </si>
  <si>
    <t>253356</t>
  </si>
  <si>
    <t>12:37:46 PM</t>
  </si>
  <si>
    <t>253357</t>
  </si>
  <si>
    <t>12:38:33 PM</t>
  </si>
  <si>
    <t>253358</t>
  </si>
  <si>
    <t>12:39:24 PM</t>
  </si>
  <si>
    <t>253359</t>
  </si>
  <si>
    <t>12:41:26 PM</t>
  </si>
  <si>
    <t>253360</t>
  </si>
  <si>
    <t>12:56:17 PM</t>
  </si>
  <si>
    <t>253361</t>
  </si>
  <si>
    <t>12:57:03 PM</t>
  </si>
  <si>
    <t>253362</t>
  </si>
  <si>
    <t>1:00:55 PM</t>
  </si>
  <si>
    <t>253364</t>
  </si>
  <si>
    <t>1:01:55 PM</t>
  </si>
  <si>
    <t>253365</t>
  </si>
  <si>
    <t>1:03:16 PM</t>
  </si>
  <si>
    <t>253366</t>
  </si>
  <si>
    <t>1:04:43 PM</t>
  </si>
  <si>
    <t>253367</t>
  </si>
  <si>
    <t>1:06:23 PM</t>
  </si>
  <si>
    <t>253368</t>
  </si>
  <si>
    <t>1:07:23 PM</t>
  </si>
  <si>
    <t>253369</t>
  </si>
  <si>
    <t>1:08:40 PM</t>
  </si>
  <si>
    <t>253370</t>
  </si>
  <si>
    <t>1:09:51 PM</t>
  </si>
  <si>
    <t>253371</t>
  </si>
  <si>
    <t>1:14:05 PM</t>
  </si>
  <si>
    <t>253372</t>
  </si>
  <si>
    <t>1:18:45 PM</t>
  </si>
  <si>
    <t>253373</t>
  </si>
  <si>
    <t>1:19:10 PM</t>
  </si>
  <si>
    <t>253374</t>
  </si>
  <si>
    <t>1:20:08 PM</t>
  </si>
  <si>
    <t>253375</t>
  </si>
  <si>
    <t>1:21:01 PM</t>
  </si>
  <si>
    <t>253376</t>
  </si>
  <si>
    <t>1:22:38 PM</t>
  </si>
  <si>
    <t>253377</t>
  </si>
  <si>
    <t>1:24:26 PM</t>
  </si>
  <si>
    <t>253378</t>
  </si>
  <si>
    <t>253380</t>
  </si>
  <si>
    <t>1:32:52 PM</t>
  </si>
  <si>
    <t>253381</t>
  </si>
  <si>
    <t>1:33:47 PM</t>
  </si>
  <si>
    <t>253382</t>
  </si>
  <si>
    <t>1:36:19 PM</t>
  </si>
  <si>
    <t>253384</t>
  </si>
  <si>
    <t>2:01:15 PM</t>
  </si>
  <si>
    <t>253385</t>
  </si>
  <si>
    <t>2:02:15 PM</t>
  </si>
  <si>
    <t>253386</t>
  </si>
  <si>
    <t>2:03:23 PM</t>
  </si>
  <si>
    <t>253387</t>
  </si>
  <si>
    <t>2:04:29 PM</t>
  </si>
  <si>
    <t>253388</t>
  </si>
  <si>
    <t>2:06:11 PM</t>
  </si>
  <si>
    <t>253389</t>
  </si>
  <si>
    <t>2:07:36 PM</t>
  </si>
  <si>
    <t>253390</t>
  </si>
  <si>
    <t>2:09:40 PM</t>
  </si>
  <si>
    <t>253391</t>
  </si>
  <si>
    <t>2:10:45 PM</t>
  </si>
  <si>
    <t>253392</t>
  </si>
  <si>
    <t>2:12:10 PM</t>
  </si>
  <si>
    <t>253393</t>
  </si>
  <si>
    <t>2:14:13 PM</t>
  </si>
  <si>
    <t>253394</t>
  </si>
  <si>
    <t>2:16:35 PM</t>
  </si>
  <si>
    <t>253395</t>
  </si>
  <si>
    <t>2:18:52 PM</t>
  </si>
  <si>
    <t>253397</t>
  </si>
  <si>
    <t>2:22:35 PM</t>
  </si>
  <si>
    <t>253398</t>
  </si>
  <si>
    <t>2:24:36 PM</t>
  </si>
  <si>
    <t>253399</t>
  </si>
  <si>
    <t>2:25:34 PM</t>
  </si>
  <si>
    <t>253400</t>
  </si>
  <si>
    <t>2:28:26 PM</t>
  </si>
  <si>
    <t>253401</t>
  </si>
  <si>
    <t>2:31:34 PM</t>
  </si>
  <si>
    <t>253402</t>
  </si>
  <si>
    <t>2:33:12 PM</t>
  </si>
  <si>
    <t>253403</t>
  </si>
  <si>
    <t>2:36:38 PM</t>
  </si>
  <si>
    <t>253404</t>
  </si>
  <si>
    <t>2:37:58 PM</t>
  </si>
  <si>
    <t>253405</t>
  </si>
  <si>
    <t>2:41:00 PM</t>
  </si>
  <si>
    <t>253406</t>
  </si>
  <si>
    <t>3:01:20 PM</t>
  </si>
  <si>
    <t>253407</t>
  </si>
  <si>
    <t>3:02:11 PM</t>
  </si>
  <si>
    <t>253408</t>
  </si>
  <si>
    <t>3:04:09 PM</t>
  </si>
  <si>
    <t>253410</t>
  </si>
  <si>
    <t>3:06:17 PM</t>
  </si>
  <si>
    <t>253412</t>
  </si>
  <si>
    <t>3:08:05 PM</t>
  </si>
  <si>
    <t>253413</t>
  </si>
  <si>
    <t>3:09:26 PM</t>
  </si>
  <si>
    <t>253414</t>
  </si>
  <si>
    <t>3:11:15 PM</t>
  </si>
  <si>
    <t>253415</t>
  </si>
  <si>
    <t>3:18:17 PM</t>
  </si>
  <si>
    <t>253416</t>
  </si>
  <si>
    <t>3:19:08 PM</t>
  </si>
  <si>
    <t>253417</t>
  </si>
  <si>
    <t>3:19:56 PM</t>
  </si>
  <si>
    <t>253418</t>
  </si>
  <si>
    <t>3:20:55 PM</t>
  </si>
  <si>
    <t>253420</t>
  </si>
  <si>
    <t>3:22:03 PM</t>
  </si>
  <si>
    <t>253421</t>
  </si>
  <si>
    <t>3:28:11 PM</t>
  </si>
  <si>
    <t>253422</t>
  </si>
  <si>
    <t>3:29:00 PM</t>
  </si>
  <si>
    <t>253426</t>
  </si>
  <si>
    <t>3:30:02 PM</t>
  </si>
  <si>
    <t>253427</t>
  </si>
  <si>
    <t>3:31:33 PM</t>
  </si>
  <si>
    <t>253431</t>
  </si>
  <si>
    <t>3:35:35 PM</t>
  </si>
  <si>
    <t>253432</t>
  </si>
  <si>
    <t>3:37:36 PM</t>
  </si>
  <si>
    <t>253433</t>
  </si>
  <si>
    <t>3:38:33 PM</t>
  </si>
  <si>
    <t>253435</t>
  </si>
  <si>
    <t>3:39:25 PM</t>
  </si>
  <si>
    <t>253438</t>
  </si>
  <si>
    <t>3:41:11 PM</t>
  </si>
  <si>
    <t>253439</t>
  </si>
  <si>
    <t>3:56:24 PM</t>
  </si>
  <si>
    <t>253440</t>
  </si>
  <si>
    <t>3:57:37 PM</t>
  </si>
  <si>
    <t>253441</t>
  </si>
  <si>
    <t>4:01:21 PM</t>
  </si>
  <si>
    <t>253442</t>
  </si>
  <si>
    <t>4:02:40 PM</t>
  </si>
  <si>
    <t>253443</t>
  </si>
  <si>
    <t>4:04:09 PM</t>
  </si>
  <si>
    <t>253444</t>
  </si>
  <si>
    <t>4:05:41 PM</t>
  </si>
  <si>
    <t>253445</t>
  </si>
  <si>
    <t>4:07:21 PM</t>
  </si>
  <si>
    <t>253446</t>
  </si>
  <si>
    <t>4:08:25 PM</t>
  </si>
  <si>
    <t>253447</t>
  </si>
  <si>
    <t>4:10:12 PM</t>
  </si>
  <si>
    <t>253448</t>
  </si>
  <si>
    <t>4:12:33 PM</t>
  </si>
  <si>
    <t>253449</t>
  </si>
  <si>
    <t>4:13:52 PM</t>
  </si>
  <si>
    <t>253450</t>
  </si>
  <si>
    <t>4:16:24 PM</t>
  </si>
  <si>
    <t>253451</t>
  </si>
  <si>
    <t>4:18:59 PM</t>
  </si>
  <si>
    <t>253452</t>
  </si>
  <si>
    <t>4:19:56 PM</t>
  </si>
  <si>
    <t>253453</t>
  </si>
  <si>
    <t>4:22:05 PM</t>
  </si>
  <si>
    <t>253454</t>
  </si>
  <si>
    <t>4:25:24 PM</t>
  </si>
  <si>
    <t>253455</t>
  </si>
  <si>
    <t>4:27:13 PM</t>
  </si>
  <si>
    <t>253456</t>
  </si>
  <si>
    <t>4:29:00 PM</t>
  </si>
  <si>
    <t>253457</t>
  </si>
  <si>
    <t>4:31:13 PM</t>
  </si>
  <si>
    <t>253458</t>
  </si>
  <si>
    <t>4:34:23 PM</t>
  </si>
  <si>
    <t>253459</t>
  </si>
  <si>
    <t>4:36:42 PM</t>
  </si>
  <si>
    <t>253461</t>
  </si>
  <si>
    <t>5:01:26 PM</t>
  </si>
  <si>
    <t>253462</t>
  </si>
  <si>
    <t>5:02:14 PM</t>
  </si>
  <si>
    <t>253463</t>
  </si>
  <si>
    <t>5:03:05 PM</t>
  </si>
  <si>
    <t>253464</t>
  </si>
  <si>
    <t>5:04:06 PM</t>
  </si>
  <si>
    <t>253465</t>
  </si>
  <si>
    <t>5:05:31 PM</t>
  </si>
  <si>
    <t>253466</t>
  </si>
  <si>
    <t>5:06:48 PM</t>
  </si>
  <si>
    <t>253467</t>
  </si>
  <si>
    <t>5:08:30 PM</t>
  </si>
  <si>
    <t>253468</t>
  </si>
  <si>
    <t>5:09:26 PM</t>
  </si>
  <si>
    <t>253469</t>
  </si>
  <si>
    <t>5:10:54 PM</t>
  </si>
  <si>
    <t>253470</t>
  </si>
  <si>
    <t>5:13:29 PM</t>
  </si>
  <si>
    <t>253471</t>
  </si>
  <si>
    <t>5:15:27 PM</t>
  </si>
  <si>
    <t>253472</t>
  </si>
  <si>
    <t>5:18:17 PM</t>
  </si>
  <si>
    <t>253474</t>
  </si>
  <si>
    <t>5:21:22 PM</t>
  </si>
  <si>
    <t>253475</t>
  </si>
  <si>
    <t>5:23:16 PM</t>
  </si>
  <si>
    <t>253476</t>
  </si>
  <si>
    <t>5:24:17 PM</t>
  </si>
  <si>
    <t>253478</t>
  </si>
  <si>
    <t>5:26:50 PM</t>
  </si>
  <si>
    <t>253479</t>
  </si>
  <si>
    <t>5:29:16 PM</t>
  </si>
  <si>
    <t>253480</t>
  </si>
  <si>
    <t>5:31:41 PM</t>
  </si>
  <si>
    <t>253481</t>
  </si>
  <si>
    <t>5:34:28 PM</t>
  </si>
  <si>
    <t>253482</t>
  </si>
  <si>
    <t>5:38:09 PM</t>
  </si>
  <si>
    <t>253483</t>
  </si>
  <si>
    <t>5:40:52 PM</t>
  </si>
  <si>
    <t>253484</t>
  </si>
  <si>
    <t>6:01:35 PM</t>
  </si>
  <si>
    <t>253485</t>
  </si>
  <si>
    <t>6:02:22 PM</t>
  </si>
  <si>
    <t>253486</t>
  </si>
  <si>
    <t>6:03:15 PM</t>
  </si>
  <si>
    <t>253487</t>
  </si>
  <si>
    <t>6:04:18 PM</t>
  </si>
  <si>
    <t>253488</t>
  </si>
  <si>
    <t>6:06:44 PM</t>
  </si>
  <si>
    <t>253489</t>
  </si>
  <si>
    <t>6:08:03 PM</t>
  </si>
  <si>
    <t>253490</t>
  </si>
  <si>
    <t>6:10:04 PM</t>
  </si>
  <si>
    <t>253491</t>
  </si>
  <si>
    <t>6:11:20 PM</t>
  </si>
  <si>
    <t>253492</t>
  </si>
  <si>
    <t>6:12:36 PM</t>
  </si>
  <si>
    <t>253493</t>
  </si>
  <si>
    <t>6:13:53 PM</t>
  </si>
  <si>
    <t>253494</t>
  </si>
  <si>
    <t>6:16:41 PM</t>
  </si>
  <si>
    <t>253495</t>
  </si>
  <si>
    <t>6:20:01 PM</t>
  </si>
  <si>
    <t>253496</t>
  </si>
  <si>
    <t>6:20:27 PM</t>
  </si>
  <si>
    <t>253497</t>
  </si>
  <si>
    <t>6:22:06 PM</t>
  </si>
  <si>
    <t>253498</t>
  </si>
  <si>
    <t>6:24:11 PM</t>
  </si>
  <si>
    <t>253499</t>
  </si>
  <si>
    <t>6:27:33 PM</t>
  </si>
  <si>
    <t>253500</t>
  </si>
  <si>
    <t>6:30:04 PM</t>
  </si>
  <si>
    <t>253501</t>
  </si>
  <si>
    <t>6:31:51 PM</t>
  </si>
  <si>
    <t>253502</t>
  </si>
  <si>
    <t>6:34:57 PM</t>
  </si>
  <si>
    <t>253503</t>
  </si>
  <si>
    <t>6:37:44 PM</t>
  </si>
  <si>
    <t>253504</t>
  </si>
  <si>
    <t>6:40:57 PM</t>
  </si>
  <si>
    <t>253505</t>
  </si>
  <si>
    <t>7:02:53 PM</t>
  </si>
  <si>
    <t>253506</t>
  </si>
  <si>
    <t>7:03:59 PM</t>
  </si>
  <si>
    <t>253507</t>
  </si>
  <si>
    <t>7:04:51 PM</t>
  </si>
  <si>
    <t>253509</t>
  </si>
  <si>
    <t>7:06:35 PM</t>
  </si>
  <si>
    <t>253511</t>
  </si>
  <si>
    <t>7:09:12 PM</t>
  </si>
  <si>
    <t>253513</t>
  </si>
  <si>
    <t>7:10:24 PM</t>
  </si>
  <si>
    <t>253515</t>
  </si>
  <si>
    <t>7:14:22 PM</t>
  </si>
  <si>
    <t>253516</t>
  </si>
  <si>
    <t>7:15:13 PM</t>
  </si>
  <si>
    <t>253517</t>
  </si>
  <si>
    <t>7:17:15 PM</t>
  </si>
  <si>
    <t>253518</t>
  </si>
  <si>
    <t>7:18:14 PM</t>
  </si>
  <si>
    <t>253519</t>
  </si>
  <si>
    <t>7:20:10 PM</t>
  </si>
  <si>
    <t>253520</t>
  </si>
  <si>
    <t>7:21:12 PM</t>
  </si>
  <si>
    <t>253521</t>
  </si>
  <si>
    <t>7:22:48 PM</t>
  </si>
  <si>
    <t>253522</t>
  </si>
  <si>
    <t>7:24:34 PM</t>
  </si>
  <si>
    <t>253523</t>
  </si>
  <si>
    <t>7:25:44 PM</t>
  </si>
  <si>
    <t>253524</t>
  </si>
  <si>
    <t>7:29:18 PM</t>
  </si>
  <si>
    <t>253525</t>
  </si>
  <si>
    <t>7:30:54 PM</t>
  </si>
  <si>
    <t>253526</t>
  </si>
  <si>
    <t>7:32:45 PM</t>
  </si>
  <si>
    <t>253527</t>
  </si>
  <si>
    <t>7:34:08 PM</t>
  </si>
  <si>
    <t>253528</t>
  </si>
  <si>
    <t>7:37:34 PM</t>
  </si>
  <si>
    <t>253529</t>
  </si>
  <si>
    <t>7:40:56 PM</t>
  </si>
  <si>
    <t>253530</t>
  </si>
  <si>
    <t>8:01:16 PM</t>
  </si>
  <si>
    <t>253531</t>
  </si>
  <si>
    <t>8:02:54 PM</t>
  </si>
  <si>
    <t>253532</t>
  </si>
  <si>
    <t>8:03:57 PM</t>
  </si>
  <si>
    <t>253534</t>
  </si>
  <si>
    <t>8:05:57 PM</t>
  </si>
  <si>
    <t>253536</t>
  </si>
  <si>
    <t>8:07:17 PM</t>
  </si>
  <si>
    <t>253537</t>
  </si>
  <si>
    <t>8:08:31 PM</t>
  </si>
  <si>
    <t>253538</t>
  </si>
  <si>
    <t>8:13:33 PM</t>
  </si>
  <si>
    <t>253539</t>
  </si>
  <si>
    <t>8:14:22 PM</t>
  </si>
  <si>
    <t>253540</t>
  </si>
  <si>
    <t>8:16:09 PM</t>
  </si>
  <si>
    <t>253541</t>
  </si>
  <si>
    <t>8:18:09 PM</t>
  </si>
  <si>
    <t>253542</t>
  </si>
  <si>
    <t>8:19:40 PM</t>
  </si>
  <si>
    <t>253543</t>
  </si>
  <si>
    <t>8:21:09 PM</t>
  </si>
  <si>
    <t>253544</t>
  </si>
  <si>
    <t>8:28:52 PM</t>
  </si>
  <si>
    <t>253545</t>
  </si>
  <si>
    <t>8:29:35 PM</t>
  </si>
  <si>
    <t>253547</t>
  </si>
  <si>
    <t>8:30:25 PM</t>
  </si>
  <si>
    <t>253548</t>
  </si>
  <si>
    <t>8:31:42 PM</t>
  </si>
  <si>
    <t>253549</t>
  </si>
  <si>
    <t>8:34:33 PM</t>
  </si>
  <si>
    <t>253552</t>
  </si>
  <si>
    <t>8:37:05 PM</t>
  </si>
  <si>
    <t>253553</t>
  </si>
  <si>
    <t>8:38:09 PM</t>
  </si>
  <si>
    <t>253554</t>
  </si>
  <si>
    <t>8:39:08 PM</t>
  </si>
  <si>
    <t>253555</t>
  </si>
  <si>
    <t>8:41:08 PM</t>
  </si>
  <si>
    <t>253556</t>
  </si>
  <si>
    <t>9:01:20 PM</t>
  </si>
  <si>
    <t>253557</t>
  </si>
  <si>
    <t>9:03:16 PM</t>
  </si>
  <si>
    <t>253558</t>
  </si>
  <si>
    <t>9:06:06 PM</t>
  </si>
  <si>
    <t>253559</t>
  </si>
  <si>
    <t>9:07:34 PM</t>
  </si>
  <si>
    <t>253560</t>
  </si>
  <si>
    <t>9:11:23 PM</t>
  </si>
  <si>
    <t>253561</t>
  </si>
  <si>
    <t>9:12:49 PM</t>
  </si>
  <si>
    <t>253562</t>
  </si>
  <si>
    <t>9:14:18 PM</t>
  </si>
  <si>
    <t>253563</t>
  </si>
  <si>
    <t>9:15:09 PM</t>
  </si>
  <si>
    <t>253564</t>
  </si>
  <si>
    <t>9:16:22 PM</t>
  </si>
  <si>
    <t>253565</t>
  </si>
  <si>
    <t>9:17:25 PM</t>
  </si>
  <si>
    <t>253566</t>
  </si>
  <si>
    <t>9:18:43 PM</t>
  </si>
  <si>
    <t>253567</t>
  </si>
  <si>
    <t>9:20:39 PM</t>
  </si>
  <si>
    <t>253568</t>
  </si>
  <si>
    <t>9:21:44 PM</t>
  </si>
  <si>
    <t>253569</t>
  </si>
  <si>
    <t>9:23:41 PM</t>
  </si>
  <si>
    <t>253570</t>
  </si>
  <si>
    <t>9:26:56 PM</t>
  </si>
  <si>
    <t>253571</t>
  </si>
  <si>
    <t>9:31:27 PM</t>
  </si>
  <si>
    <t>253572</t>
  </si>
  <si>
    <t>9:33:18 PM</t>
  </si>
  <si>
    <t>253573</t>
  </si>
  <si>
    <t>9:34:47 PM</t>
  </si>
  <si>
    <t>253574</t>
  </si>
  <si>
    <t>9:35:57 PM</t>
  </si>
  <si>
    <t>253575</t>
  </si>
  <si>
    <t>9:37:58 PM</t>
  </si>
  <si>
    <t>253576</t>
  </si>
  <si>
    <t>9:40:59 PM</t>
  </si>
  <si>
    <t>253577</t>
  </si>
  <si>
    <t>10:00:57 PM</t>
  </si>
  <si>
    <t>253578</t>
  </si>
  <si>
    <t>10:03:06 PM</t>
  </si>
  <si>
    <t>253579</t>
  </si>
  <si>
    <t>10:05:47 PM</t>
  </si>
  <si>
    <t>253580</t>
  </si>
  <si>
    <t>10:07:11 PM</t>
  </si>
  <si>
    <t>253581</t>
  </si>
  <si>
    <t>10:11:22 PM</t>
  </si>
  <si>
    <t>253582</t>
  </si>
  <si>
    <t>10:12:34 PM</t>
  </si>
  <si>
    <t>253583</t>
  </si>
  <si>
    <t>10:14:01 PM</t>
  </si>
  <si>
    <t>253584</t>
  </si>
  <si>
    <t>10:15:02 PM</t>
  </si>
  <si>
    <t>253585</t>
  </si>
  <si>
    <t>10:16:27 PM</t>
  </si>
  <si>
    <t>253586</t>
  </si>
  <si>
    <t>10:17:41 PM</t>
  </si>
  <si>
    <t>253587</t>
  </si>
  <si>
    <t>10:19:15 PM</t>
  </si>
  <si>
    <t>253588</t>
  </si>
  <si>
    <t>10:21:30 PM</t>
  </si>
  <si>
    <t>253589</t>
  </si>
  <si>
    <t>10:22:22 PM</t>
  </si>
  <si>
    <t>253590</t>
  </si>
  <si>
    <t>10:23:18 PM</t>
  </si>
  <si>
    <t>253591</t>
  </si>
  <si>
    <t>10:27:19 PM</t>
  </si>
  <si>
    <t>253592</t>
  </si>
  <si>
    <t>10:31:58 PM</t>
  </si>
  <si>
    <t>253593</t>
  </si>
  <si>
    <t>10:33:43 PM</t>
  </si>
  <si>
    <t>253594</t>
  </si>
  <si>
    <t>10:35:24 PM</t>
  </si>
  <si>
    <t>253595</t>
  </si>
  <si>
    <t>10:36:16 PM</t>
  </si>
  <si>
    <t>253596</t>
  </si>
  <si>
    <t>10:38:27 PM</t>
  </si>
  <si>
    <t>253597</t>
  </si>
  <si>
    <t>10:41:03 PM</t>
  </si>
  <si>
    <t>253598</t>
  </si>
  <si>
    <t>11:01:00 PM</t>
  </si>
  <si>
    <t>253599</t>
  </si>
  <si>
    <t>11:03:01 PM</t>
  </si>
  <si>
    <t>253600</t>
  </si>
  <si>
    <t>11:05:29 PM</t>
  </si>
  <si>
    <t>253601</t>
  </si>
  <si>
    <t>11:06:53 PM</t>
  </si>
  <si>
    <t>253602</t>
  </si>
  <si>
    <t>11:11:24 PM</t>
  </si>
  <si>
    <t>253603</t>
  </si>
  <si>
    <t>11:12:50 PM</t>
  </si>
  <si>
    <t>253604</t>
  </si>
  <si>
    <t>11:14:13 PM</t>
  </si>
  <si>
    <t>253605</t>
  </si>
  <si>
    <t>11:14:59 PM</t>
  </si>
  <si>
    <t>253606</t>
  </si>
  <si>
    <t>11:16:05 PM</t>
  </si>
  <si>
    <t>253607</t>
  </si>
  <si>
    <t>11:17:06 PM</t>
  </si>
  <si>
    <t>253608</t>
  </si>
  <si>
    <t>11:18:18 PM</t>
  </si>
  <si>
    <t>253609</t>
  </si>
  <si>
    <t>11:19:29 PM</t>
  </si>
  <si>
    <t>253610</t>
  </si>
  <si>
    <t>11:20:58 PM</t>
  </si>
  <si>
    <t>253611</t>
  </si>
  <si>
    <t>11:22:26 PM</t>
  </si>
  <si>
    <t>253612</t>
  </si>
  <si>
    <t>11:27:07 PM</t>
  </si>
  <si>
    <t>253613</t>
  </si>
  <si>
    <t>11:31:17 PM</t>
  </si>
  <si>
    <t>253614</t>
  </si>
  <si>
    <t>11:33:08 PM</t>
  </si>
  <si>
    <t>253615</t>
  </si>
  <si>
    <t>11:34:31 PM</t>
  </si>
  <si>
    <t>253616</t>
  </si>
  <si>
    <t>253617</t>
  </si>
  <si>
    <t>11:38:05 PM</t>
  </si>
  <si>
    <t>253618</t>
  </si>
  <si>
    <t>11:41:37 PM</t>
  </si>
  <si>
    <t>180490</t>
  </si>
  <si>
    <t>5:31:58 PM</t>
  </si>
  <si>
    <t>180491</t>
  </si>
  <si>
    <t>5:50:38 PM</t>
  </si>
  <si>
    <t>180492</t>
  </si>
  <si>
    <t>6:09:46 PM</t>
  </si>
  <si>
    <t>180493</t>
  </si>
  <si>
    <t>6:29:14 PM</t>
  </si>
  <si>
    <t>180494</t>
  </si>
  <si>
    <t>6:50:11 PM</t>
  </si>
  <si>
    <t>180495</t>
  </si>
  <si>
    <t>7:08:38 PM</t>
  </si>
  <si>
    <t>180496</t>
  </si>
  <si>
    <t>180497</t>
  </si>
  <si>
    <t>7:50:17 PM</t>
  </si>
  <si>
    <t>180498</t>
  </si>
  <si>
    <t>8:08:45 PM</t>
  </si>
  <si>
    <t>180499</t>
  </si>
  <si>
    <t>8:28:41 PM</t>
  </si>
  <si>
    <t>180500</t>
  </si>
  <si>
    <t>8:48:38 PM</t>
  </si>
  <si>
    <t>180501</t>
  </si>
  <si>
    <t>8:50:33 PM</t>
  </si>
  <si>
    <t>180502</t>
  </si>
  <si>
    <t>9:08:34 PM</t>
  </si>
  <si>
    <t>180503</t>
  </si>
  <si>
    <t>9:28:38 PM</t>
  </si>
  <si>
    <t>180504</t>
  </si>
  <si>
    <t>9:48:53 PM</t>
  </si>
  <si>
    <t>180505</t>
  </si>
  <si>
    <t>10:08:33 PM</t>
  </si>
  <si>
    <t>180506</t>
  </si>
  <si>
    <t>10:28:46 PM</t>
  </si>
  <si>
    <t>180507</t>
  </si>
  <si>
    <t>10:48:54 PM</t>
  </si>
  <si>
    <t>180508</t>
  </si>
  <si>
    <t>11:08:34 PM</t>
  </si>
  <si>
    <t>180509</t>
  </si>
  <si>
    <t>11:28:34 PM</t>
  </si>
  <si>
    <t>180510</t>
  </si>
  <si>
    <t>11:50:39 PM</t>
  </si>
  <si>
    <t>180511</t>
  </si>
  <si>
    <t>12-10-18</t>
  </si>
  <si>
    <t>180512</t>
  </si>
  <si>
    <t>12:31:04 AM</t>
  </si>
  <si>
    <t>180513</t>
  </si>
  <si>
    <t>12:51:43 AM</t>
  </si>
  <si>
    <t>180514</t>
  </si>
  <si>
    <t>1:09:34 AM</t>
  </si>
  <si>
    <t>180515</t>
  </si>
  <si>
    <t>1:31:53 AM</t>
  </si>
  <si>
    <t>180516</t>
  </si>
  <si>
    <t>1:52:10 AM</t>
  </si>
  <si>
    <t>180517</t>
  </si>
  <si>
    <t>180518</t>
  </si>
  <si>
    <t>2:31:08 AM</t>
  </si>
  <si>
    <t>180519</t>
  </si>
  <si>
    <t>2:49:41 AM</t>
  </si>
  <si>
    <t>180520</t>
  </si>
  <si>
    <t>2:51:46 AM</t>
  </si>
  <si>
    <t>180521</t>
  </si>
  <si>
    <t>3:10:34 AM</t>
  </si>
  <si>
    <t>180522</t>
  </si>
  <si>
    <t>3:30:57 AM</t>
  </si>
  <si>
    <t>180523</t>
  </si>
  <si>
    <t>3:51:13 AM</t>
  </si>
  <si>
    <t>180524</t>
  </si>
  <si>
    <t>4:10:58 AM</t>
  </si>
  <si>
    <t>180525</t>
  </si>
  <si>
    <t>4:31:06 AM</t>
  </si>
  <si>
    <t>180526</t>
  </si>
  <si>
    <t>4:50:29 AM</t>
  </si>
  <si>
    <t>180527</t>
  </si>
  <si>
    <t>5:09:55 AM</t>
  </si>
  <si>
    <t>180528</t>
  </si>
  <si>
    <t>5:31:02 AM</t>
  </si>
  <si>
    <t>180529</t>
  </si>
  <si>
    <t>5:49:44 AM</t>
  </si>
  <si>
    <t>180530</t>
  </si>
  <si>
    <t>6:08:36 AM</t>
  </si>
  <si>
    <t>180531</t>
  </si>
  <si>
    <t>6:28:56 AM</t>
  </si>
  <si>
    <t>180532</t>
  </si>
  <si>
    <t>6:49:25 AM</t>
  </si>
  <si>
    <t>180533</t>
  </si>
  <si>
    <t>7:00:14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</si>
</sst>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m/d/yy\ h:mm;@"/>
    <numFmt numFmtId="166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49" fontId="0" fillId="0" borderId="0" xfId="0" applyNumberFormat="1"/>
    <xf numFmtId="0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49" fontId="0" fillId="3" borderId="1" xfId="0" applyNumberFormat="1" applyFill="1" applyBorder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1" fontId="0" fillId="0" borderId="3" xfId="0" applyNumberForma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2" fillId="0" borderId="3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8" xfId="0" applyFill="1" applyBorder="1" applyAlignment="1">
      <alignment horizontal="center"/>
    </xf>
    <xf numFmtId="9" fontId="8" fillId="0" borderId="0" xfId="0" applyNumberFormat="1" applyFont="1"/>
    <xf numFmtId="0" fontId="8" fillId="0" borderId="0" xfId="0" applyFont="1"/>
    <xf numFmtId="9" fontId="2" fillId="0" borderId="0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 applyAlignment="1">
      <alignment horizontal="right"/>
    </xf>
    <xf numFmtId="44" fontId="0" fillId="0" borderId="0" xfId="0" applyNumberFormat="1" applyAlignment="1">
      <alignment horizontal="center"/>
    </xf>
    <xf numFmtId="0" fontId="0" fillId="0" borderId="3" xfId="1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0" borderId="0" xfId="0"/>
    <xf numFmtId="0" fontId="0" fillId="0" borderId="3" xfId="0" quotePrefix="1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2" fillId="0" borderId="7" xfId="0" applyFont="1" applyFill="1" applyBorder="1" applyAlignment="1">
      <alignment horizontal="center" vertical="center"/>
    </xf>
    <xf numFmtId="0" fontId="2" fillId="0" borderId="7" xfId="0" quotePrefix="1" applyNumberFormat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/>
    </xf>
    <xf numFmtId="164" fontId="0" fillId="0" borderId="8" xfId="0" quotePrefix="1" applyNumberFormat="1" applyFill="1" applyBorder="1" applyAlignment="1">
      <alignment horizontal="center"/>
    </xf>
    <xf numFmtId="0" fontId="0" fillId="0" borderId="8" xfId="0" quotePrefix="1" applyNumberForma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2" fillId="4" borderId="7" xfId="0" applyFon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3" fillId="0" borderId="0" xfId="0" applyFont="1" applyBorder="1"/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0" fontId="0" fillId="0" borderId="0" xfId="0" quotePrefix="1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/>
    <xf numFmtId="9" fontId="0" fillId="0" borderId="3" xfId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3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wrapText="1"/>
    </xf>
    <xf numFmtId="0" fontId="0" fillId="7" borderId="3" xfId="0" applyFill="1" applyBorder="1"/>
    <xf numFmtId="0" fontId="0" fillId="7" borderId="10" xfId="0" applyFill="1" applyBorder="1" applyAlignment="1">
      <alignment vertical="center"/>
    </xf>
    <xf numFmtId="0" fontId="0" fillId="0" borderId="4" xfId="0" applyBorder="1" applyAlignment="1">
      <alignment horizont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9" fontId="8" fillId="0" borderId="0" xfId="0" applyNumberFormat="1" applyFont="1" applyFill="1"/>
    <xf numFmtId="0" fontId="0" fillId="0" borderId="0" xfId="0" applyFill="1"/>
    <xf numFmtId="0" fontId="8" fillId="0" borderId="0" xfId="0" applyFont="1" applyFill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Patrolling</a:t>
            </a:r>
            <a:r>
              <a:rPr lang="en-US" baseline="0"/>
              <a:t> Perfomance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Report!$B$21:$C$25</c15:sqref>
                  </c15:fullRef>
                  <c15:levelRef>
                    <c15:sqref>Report!$B$21:$B$25</c15:sqref>
                  </c15:levelRef>
                </c:ext>
              </c:extLst>
              <c:f>(Report!$B$21,Report!$B$23,Report!$B$25)</c:f>
              <c:strCache>
                <c:ptCount val="3"/>
                <c:pt idx="0">
                  <c:v>Performance Routes / Hiệu suất đi tuần theo  số lần đi tuần (%)</c:v>
                </c:pt>
                <c:pt idx="1">
                  <c:v>Performance Timing / Hiệu suất đi tuần theo thời gian(%)</c:v>
                </c:pt>
                <c:pt idx="2">
                  <c:v>Performance Routing/Hiệu suất đi tuần đi đúng các điểm tuần tra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Report!$D$21:$D$25</c15:sqref>
                  </c15:fullRef>
                </c:ext>
              </c:extLst>
              <c:f>(Report!$D$21,Report!$D$23,Report!$D$25)</c:f>
              <c:numCache>
                <c:formatCode>General</c:formatCode>
                <c:ptCount val="3"/>
                <c:pt idx="0" formatCode="0%">
                  <c:v>1</c:v>
                </c:pt>
                <c:pt idx="1" formatCode="0%">
                  <c:v>1</c:v>
                </c:pt>
                <c:pt idx="2" formatCode="0%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1C9-93F6-4575B488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4864"/>
        <c:axId val="106406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Report!$B$21:$C$25</c15:sqref>
                  </c15:fullRef>
                  <c15:levelRef>
                    <c15:sqref>Report!$B$21:$B$25</c15:sqref>
                  </c15:levelRef>
                </c:ext>
              </c:extLst>
              <c:f>(Report!$B$21,Report!$B$23,Report!$B$25)</c:f>
              <c:strCache>
                <c:ptCount val="3"/>
                <c:pt idx="0">
                  <c:v>Performance Routes / Hiệu suất đi tuần theo  số lần đi tuần (%)</c:v>
                </c:pt>
                <c:pt idx="1">
                  <c:v>Performance Timing / Hiệu suất đi tuần theo thời gian(%)</c:v>
                </c:pt>
                <c:pt idx="2">
                  <c:v>Performance Routing/Hiệu suất đi tuần đi đúng các điểm tuần tra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Report!$E$21:$E$25</c15:sqref>
                  </c15:fullRef>
                </c:ext>
              </c:extLst>
              <c:f>(Report!$E$21,Report!$E$23,Report!$E$25)</c:f>
              <c:numCache>
                <c:formatCode>General</c:formatCode>
                <c:ptCount val="3"/>
                <c:pt idx="0" formatCode="0%">
                  <c:v>0.91666666666666663</c:v>
                </c:pt>
                <c:pt idx="1" formatCode="0%">
                  <c:v>0.91666666666666663</c:v>
                </c:pt>
                <c:pt idx="2" formatCode="0%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0-41C9-93F6-4575B488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4864"/>
        <c:axId val="106406656"/>
      </c:lineChart>
      <c:catAx>
        <c:axId val="1064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6656"/>
        <c:crosses val="autoZero"/>
        <c:auto val="1"/>
        <c:lblAlgn val="ctr"/>
        <c:lblOffset val="100"/>
        <c:noMultiLvlLbl val="0"/>
      </c:catAx>
      <c:valAx>
        <c:axId val="10640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9-4CB4-ABD2-B2E32C9F0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9-4CB4-ABD2-B2E32C9F0B8F}"/>
              </c:ext>
            </c:extLst>
          </c:dPt>
          <c:cat>
            <c:strRef>
              <c:f>(Report!$B$32,Report!$B$34)</c:f>
              <c:strCache>
                <c:ptCount val="2"/>
                <c:pt idx="0">
                  <c:v>Perfomance Time/ Hiệu suất thời gian %</c:v>
                </c:pt>
                <c:pt idx="1">
                  <c:v>Idling Time in %/ Thời gian không làm việc %</c:v>
                </c:pt>
              </c:strCache>
            </c:strRef>
          </c:cat>
          <c:val>
            <c:numRef>
              <c:f>(Report!$D$32,Report!$D$34)</c:f>
              <c:numCache>
                <c:formatCode>0%</c:formatCode>
                <c:ptCount val="2"/>
                <c:pt idx="0">
                  <c:v>0.99582175925925909</c:v>
                </c:pt>
                <c:pt idx="1">
                  <c:v>4.1782407407409128E-3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203-9228-B6839D9C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Guardhouse</a:t>
            </a:r>
            <a:r>
              <a:rPr lang="en-US" baseline="0"/>
              <a:t> Performance </a:t>
            </a:r>
            <a:endParaRPr lang="en-US"/>
          </a:p>
        </c:rich>
      </c:tx>
      <c:layout>
        <c:manualLayout>
          <c:xMode val="edge"/>
          <c:yMode val="edge"/>
          <c:x val="0.2078324017787932"/>
          <c:y val="5.312084993359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(Report!$B$38,Report!$B$40,Report!$B$43)</c:f>
              <c:strCache>
                <c:ptCount val="3"/>
                <c:pt idx="0">
                  <c:v>Check Performance / Hiệu suất kiểm tra theo số lần</c:v>
                </c:pt>
                <c:pt idx="1">
                  <c:v>Check  Accuracy/ Hiệu suất  kiểm tra theo độ chính xác</c:v>
                </c:pt>
                <c:pt idx="2">
                  <c:v>Attendance Perfomance/ Hiệu suất  theo thời gian kiểm soát</c:v>
                </c:pt>
              </c:strCache>
            </c:strRef>
          </c:cat>
          <c:val>
            <c:numRef>
              <c:f>(Report!$D$38,Report!$D$40,Report!$D$43)</c:f>
              <c:numCache>
                <c:formatCode>0%</c:formatCode>
                <c:ptCount val="3"/>
                <c:pt idx="0">
                  <c:v>1.1000000000000001</c:v>
                </c:pt>
                <c:pt idx="1">
                  <c:v>0.90909090909090906</c:v>
                </c:pt>
                <c:pt idx="2">
                  <c:v>0.9790123456790123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2-4DD3-A778-34B4D240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818192"/>
        <c:axId val="1686850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(Report!$E$38,Report!$E$40,Report!$E$43)</c:f>
              <c:numCache>
                <c:formatCode>0%</c:formatCode>
                <c:ptCount val="3"/>
                <c:pt idx="0">
                  <c:v>0.9790123456790123</c:v>
                </c:pt>
                <c:pt idx="1">
                  <c:v>0.9790123456790123</c:v>
                </c:pt>
                <c:pt idx="2">
                  <c:v>0.9790123456790123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DD3-A778-34B4D240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18192"/>
        <c:axId val="1686850272"/>
      </c:lineChart>
      <c:catAx>
        <c:axId val="1370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0272"/>
        <c:crosses val="autoZero"/>
        <c:auto val="1"/>
        <c:lblAlgn val="ctr"/>
        <c:lblOffset val="100"/>
        <c:noMultiLvlLbl val="0"/>
      </c:catAx>
      <c:valAx>
        <c:axId val="16868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Guard house 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3-4357-9431-308465517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3-4357-9431-308465517561}"/>
              </c:ext>
            </c:extLst>
          </c:dPt>
          <c:cat>
            <c:strRef>
              <c:f>(Report!$B$43,Report!$B$44)</c:f>
              <c:strCache>
                <c:ptCount val="2"/>
                <c:pt idx="0">
                  <c:v>Attendance Perfomance/ Hiệu suất  theo thời gian kiểm soát</c:v>
                </c:pt>
                <c:pt idx="1">
                  <c:v>Unattended Time  in %/ % thời gian không kiểm soát</c:v>
                </c:pt>
              </c:strCache>
            </c:strRef>
          </c:cat>
          <c:val>
            <c:numRef>
              <c:f>(Report!$D$43,Report!$D$44)</c:f>
              <c:numCache>
                <c:formatCode>0%</c:formatCode>
                <c:ptCount val="2"/>
                <c:pt idx="0">
                  <c:v>0.9790123456790123</c:v>
                </c:pt>
                <c:pt idx="1">
                  <c:v>2.0987654320987703E-2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89F-BD20-E4930EDF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49</xdr:row>
      <xdr:rowOff>42862</xdr:rowOff>
    </xdr:from>
    <xdr:to>
      <xdr:col>1</xdr:col>
      <xdr:colOff>3171825</xdr:colOff>
      <xdr:row>61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9434FB-F87F-4151-B07D-1F0B22293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3252788</xdr:colOff>
      <xdr:row>49</xdr:row>
      <xdr:rowOff>33337</xdr:rowOff>
    </xdr:from>
    <xdr:to>
      <xdr:col>3</xdr:col>
      <xdr:colOff>2638426</xdr:colOff>
      <xdr:row>61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AAF212-92B6-4C33-A871-C09BF88A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1685925</xdr:colOff>
      <xdr:row>3</xdr:row>
      <xdr:rowOff>173505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CC190F-15F6-4CB9-8DD6-6C655A63F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190750" cy="5545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57150</xdr:rowOff>
    </xdr:from>
    <xdr:to>
      <xdr:col>1</xdr:col>
      <xdr:colOff>3171825</xdr:colOff>
      <xdr:row>74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8D4D7-9A65-4604-97B7-A134686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3238500</xdr:colOff>
      <xdr:row>62</xdr:row>
      <xdr:rowOff>47625</xdr:rowOff>
    </xdr:from>
    <xdr:to>
      <xdr:col>4</xdr:col>
      <xdr:colOff>19050</xdr:colOff>
      <xdr:row>74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122E5-60C4-4B4C-8980-11F46877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037D-E56D-4BCD-A670-2C29C91220FA}">
  <dimension ref="A1:P362"/>
  <sheetViews>
    <sheetView topLeftCell="A34" zoomScaleNormal="100" workbookViewId="0">
      <selection activeCell="C40" sqref="C40"/>
    </sheetView>
  </sheetViews>
  <sheetFormatPr defaultRowHeight="15" x14ac:dyDescent="0.25"/>
  <cols>
    <col min="1" max="2" width="18.7109375" style="50" customWidth="1"/>
    <col min="3" max="3" width="18.7109375" style="52" customWidth="1"/>
    <col min="4" max="4" width="21.140625" style="82" customWidth="1"/>
    <col min="5" max="5" width="13.28515625" style="82" customWidth="1"/>
    <col min="6" max="6" width="12.42578125" style="82" customWidth="1"/>
    <col min="7" max="7" width="11.85546875" style="82" customWidth="1"/>
    <col min="8" max="8" width="13.42578125" style="83" customWidth="1"/>
    <col min="9" max="9" width="11.42578125" style="82" customWidth="1"/>
    <col min="10" max="10" width="13.7109375" style="82" customWidth="1"/>
    <col min="11" max="11" width="12.5703125" style="82" customWidth="1"/>
    <col min="12" max="12" width="16.42578125" style="82" customWidth="1"/>
    <col min="13" max="13" width="10.85546875" style="82" customWidth="1"/>
    <col min="14" max="16384" width="9.140625" style="82"/>
  </cols>
  <sheetData>
    <row r="1" spans="1:16" x14ac:dyDescent="0.25">
      <c r="A1" s="50" t="s">
        <v>33</v>
      </c>
      <c r="B1" s="50" t="s">
        <v>143</v>
      </c>
      <c r="C1" s="52" t="s">
        <v>86</v>
      </c>
      <c r="D1" s="116" t="s">
        <v>93</v>
      </c>
      <c r="E1" s="116" t="s">
        <v>94</v>
      </c>
      <c r="F1" s="116" t="s">
        <v>95</v>
      </c>
      <c r="G1" s="116" t="s">
        <v>96</v>
      </c>
      <c r="H1" s="116" t="s">
        <v>97</v>
      </c>
      <c r="I1" s="116" t="s">
        <v>98</v>
      </c>
      <c r="J1" s="116" t="s">
        <v>99</v>
      </c>
      <c r="K1" s="116" t="s">
        <v>100</v>
      </c>
      <c r="L1" s="116" t="s">
        <v>0</v>
      </c>
      <c r="M1" s="116" t="s">
        <v>101</v>
      </c>
      <c r="N1" s="116" t="s">
        <v>102</v>
      </c>
      <c r="O1" s="116" t="s">
        <v>103</v>
      </c>
      <c r="P1" s="116" t="s">
        <v>104</v>
      </c>
    </row>
    <row r="2" spans="1:16" x14ac:dyDescent="0.25">
      <c r="A2" s="51">
        <v>0</v>
      </c>
      <c r="B2" s="51" t="str">
        <f t="shared" ref="B2:B3" si="0">IF((A2-20)&gt;0,A2-20,"")</f>
        <v/>
      </c>
      <c r="C2" s="52" t="str">
        <f t="shared" ref="C2:C3" si="1">IF(A2&gt;20,"MISS","")</f>
        <v/>
      </c>
      <c r="D2" s="130" t="s">
        <v>141</v>
      </c>
      <c r="E2" s="130" t="s">
        <v>138</v>
      </c>
      <c r="F2" s="130" t="s">
        <v>139</v>
      </c>
      <c r="G2" s="130" t="s">
        <v>1170</v>
      </c>
      <c r="H2" s="130" t="s">
        <v>140</v>
      </c>
      <c r="I2" s="130" t="s">
        <v>169</v>
      </c>
      <c r="J2" s="130" t="s">
        <v>1171</v>
      </c>
      <c r="K2" s="130" t="s">
        <v>0</v>
      </c>
      <c r="L2" s="130" t="s">
        <v>141</v>
      </c>
      <c r="M2" s="130"/>
      <c r="N2" s="130"/>
      <c r="O2" s="130"/>
      <c r="P2" s="130"/>
    </row>
    <row r="3" spans="1:16" x14ac:dyDescent="0.25">
      <c r="A3" s="51">
        <f>IF(I3-I2=0,INT((J3-J2)*1440),INT((("11:59:59 PM"-J2)+(J3-"12:00:00 AM"))*1440))</f>
        <v>18</v>
      </c>
      <c r="B3" s="51" t="str">
        <f t="shared" si="0"/>
        <v/>
      </c>
      <c r="C3" s="52" t="str">
        <f t="shared" si="1"/>
        <v/>
      </c>
      <c r="D3" s="130" t="s">
        <v>141</v>
      </c>
      <c r="E3" s="130" t="s">
        <v>138</v>
      </c>
      <c r="F3" s="130" t="s">
        <v>139</v>
      </c>
      <c r="G3" s="130" t="s">
        <v>1172</v>
      </c>
      <c r="H3" s="130" t="s">
        <v>140</v>
      </c>
      <c r="I3" s="130" t="s">
        <v>169</v>
      </c>
      <c r="J3" s="130" t="s">
        <v>1173</v>
      </c>
      <c r="K3" s="130" t="s">
        <v>0</v>
      </c>
      <c r="L3" s="130" t="s">
        <v>141</v>
      </c>
      <c r="M3" s="130"/>
      <c r="N3" s="130"/>
      <c r="O3" s="130"/>
      <c r="P3" s="130"/>
    </row>
    <row r="4" spans="1:16" x14ac:dyDescent="0.25">
      <c r="A4" s="51">
        <f t="shared" ref="A4:A45" si="2">IF(I4-I3=0,INT((J4-J3)*1440),INT((("11:59:59 PM"-J3)+(J4-"12:00:00 AM"))*1440))</f>
        <v>19</v>
      </c>
      <c r="B4" s="51" t="str">
        <f t="shared" ref="B4:B45" si="3">IF((A4-20)&gt;0,A4-20,"")</f>
        <v/>
      </c>
      <c r="C4" s="52" t="str">
        <f t="shared" ref="C4:C45" si="4">IF(A4&gt;20,"MISS","")</f>
        <v/>
      </c>
      <c r="D4" s="130" t="s">
        <v>141</v>
      </c>
      <c r="E4" s="130" t="s">
        <v>138</v>
      </c>
      <c r="F4" s="130" t="s">
        <v>139</v>
      </c>
      <c r="G4" s="130" t="s">
        <v>1174</v>
      </c>
      <c r="H4" s="130" t="s">
        <v>140</v>
      </c>
      <c r="I4" s="130" t="s">
        <v>169</v>
      </c>
      <c r="J4" s="130" t="s">
        <v>1175</v>
      </c>
      <c r="K4" s="130" t="s">
        <v>0</v>
      </c>
      <c r="L4" s="130" t="s">
        <v>141</v>
      </c>
      <c r="M4" s="130"/>
      <c r="N4" s="130"/>
      <c r="O4" s="130"/>
      <c r="P4" s="130"/>
    </row>
    <row r="5" spans="1:16" x14ac:dyDescent="0.25">
      <c r="A5" s="51">
        <f t="shared" si="2"/>
        <v>19</v>
      </c>
      <c r="B5" s="51" t="str">
        <f t="shared" si="3"/>
        <v/>
      </c>
      <c r="C5" s="52" t="str">
        <f t="shared" si="4"/>
        <v/>
      </c>
      <c r="D5" s="130" t="s">
        <v>141</v>
      </c>
      <c r="E5" s="130" t="s">
        <v>138</v>
      </c>
      <c r="F5" s="130" t="s">
        <v>139</v>
      </c>
      <c r="G5" s="130" t="s">
        <v>1176</v>
      </c>
      <c r="H5" s="130" t="s">
        <v>140</v>
      </c>
      <c r="I5" s="130" t="s">
        <v>169</v>
      </c>
      <c r="J5" s="130" t="s">
        <v>1177</v>
      </c>
      <c r="K5" s="130" t="s">
        <v>0</v>
      </c>
      <c r="L5" s="130" t="s">
        <v>141</v>
      </c>
      <c r="M5" s="130"/>
      <c r="N5" s="130"/>
      <c r="O5" s="130"/>
      <c r="P5" s="130"/>
    </row>
    <row r="6" spans="1:16" x14ac:dyDescent="0.25">
      <c r="A6" s="51">
        <f t="shared" si="2"/>
        <v>20</v>
      </c>
      <c r="B6" s="51" t="str">
        <f t="shared" si="3"/>
        <v/>
      </c>
      <c r="C6" s="52" t="str">
        <f t="shared" si="4"/>
        <v/>
      </c>
      <c r="D6" s="130" t="s">
        <v>141</v>
      </c>
      <c r="E6" s="130" t="s">
        <v>138</v>
      </c>
      <c r="F6" s="130" t="s">
        <v>139</v>
      </c>
      <c r="G6" s="130" t="s">
        <v>1178</v>
      </c>
      <c r="H6" s="130" t="s">
        <v>140</v>
      </c>
      <c r="I6" s="130" t="s">
        <v>169</v>
      </c>
      <c r="J6" s="130" t="s">
        <v>1179</v>
      </c>
      <c r="K6" s="130" t="s">
        <v>0</v>
      </c>
      <c r="L6" s="130" t="s">
        <v>141</v>
      </c>
      <c r="M6" s="130"/>
      <c r="N6" s="130"/>
      <c r="O6" s="130"/>
      <c r="P6" s="130"/>
    </row>
    <row r="7" spans="1:16" x14ac:dyDescent="0.25">
      <c r="A7" s="51">
        <f t="shared" si="2"/>
        <v>18</v>
      </c>
      <c r="B7" s="51" t="str">
        <f t="shared" si="3"/>
        <v/>
      </c>
      <c r="C7" s="52" t="str">
        <f t="shared" si="4"/>
        <v/>
      </c>
      <c r="D7" s="130" t="s">
        <v>141</v>
      </c>
      <c r="E7" s="130" t="s">
        <v>138</v>
      </c>
      <c r="F7" s="130" t="s">
        <v>139</v>
      </c>
      <c r="G7" s="130" t="s">
        <v>1180</v>
      </c>
      <c r="H7" s="130" t="s">
        <v>140</v>
      </c>
      <c r="I7" s="130" t="s">
        <v>169</v>
      </c>
      <c r="J7" s="130" t="s">
        <v>1181</v>
      </c>
      <c r="K7" s="130" t="s">
        <v>0</v>
      </c>
      <c r="L7" s="130" t="s">
        <v>141</v>
      </c>
      <c r="M7" s="130"/>
      <c r="N7" s="130"/>
      <c r="O7" s="130"/>
      <c r="P7" s="130"/>
    </row>
    <row r="8" spans="1:16" x14ac:dyDescent="0.25">
      <c r="A8" s="51">
        <f t="shared" si="2"/>
        <v>22</v>
      </c>
      <c r="B8" s="51">
        <f t="shared" si="3"/>
        <v>2</v>
      </c>
      <c r="C8" s="52" t="str">
        <f t="shared" si="4"/>
        <v>MISS</v>
      </c>
      <c r="D8" s="130" t="s">
        <v>141</v>
      </c>
      <c r="E8" s="130" t="s">
        <v>138</v>
      </c>
      <c r="F8" s="130" t="s">
        <v>139</v>
      </c>
      <c r="G8" s="130" t="s">
        <v>1182</v>
      </c>
      <c r="H8" s="130" t="s">
        <v>140</v>
      </c>
      <c r="I8" s="130" t="s">
        <v>169</v>
      </c>
      <c r="J8" s="130" t="s">
        <v>994</v>
      </c>
      <c r="K8" s="130" t="s">
        <v>0</v>
      </c>
      <c r="L8" s="130" t="s">
        <v>141</v>
      </c>
      <c r="M8" s="130"/>
      <c r="N8" s="130"/>
      <c r="O8" s="130"/>
      <c r="P8" s="130"/>
    </row>
    <row r="9" spans="1:16" x14ac:dyDescent="0.25">
      <c r="A9" s="51">
        <f t="shared" si="2"/>
        <v>19</v>
      </c>
      <c r="B9" s="51" t="str">
        <f t="shared" si="3"/>
        <v/>
      </c>
      <c r="C9" s="52" t="str">
        <f t="shared" si="4"/>
        <v/>
      </c>
      <c r="D9" s="130" t="s">
        <v>141</v>
      </c>
      <c r="E9" s="130" t="s">
        <v>138</v>
      </c>
      <c r="F9" s="130" t="s">
        <v>139</v>
      </c>
      <c r="G9" s="130" t="s">
        <v>1183</v>
      </c>
      <c r="H9" s="130" t="s">
        <v>140</v>
      </c>
      <c r="I9" s="130" t="s">
        <v>169</v>
      </c>
      <c r="J9" s="130" t="s">
        <v>1184</v>
      </c>
      <c r="K9" s="130" t="s">
        <v>0</v>
      </c>
      <c r="L9" s="130" t="s">
        <v>141</v>
      </c>
      <c r="M9" s="130"/>
      <c r="N9" s="130"/>
      <c r="O9" s="130"/>
      <c r="P9" s="130"/>
    </row>
    <row r="10" spans="1:16" x14ac:dyDescent="0.25">
      <c r="A10" s="51">
        <f t="shared" si="2"/>
        <v>18</v>
      </c>
      <c r="B10" s="51" t="str">
        <f t="shared" si="3"/>
        <v/>
      </c>
      <c r="C10" s="52" t="str">
        <f t="shared" si="4"/>
        <v/>
      </c>
      <c r="D10" s="130" t="s">
        <v>141</v>
      </c>
      <c r="E10" s="130" t="s">
        <v>138</v>
      </c>
      <c r="F10" s="130" t="s">
        <v>139</v>
      </c>
      <c r="G10" s="130" t="s">
        <v>1185</v>
      </c>
      <c r="H10" s="130" t="s">
        <v>140</v>
      </c>
      <c r="I10" s="130" t="s">
        <v>169</v>
      </c>
      <c r="J10" s="130" t="s">
        <v>1186</v>
      </c>
      <c r="K10" s="130" t="s">
        <v>0</v>
      </c>
      <c r="L10" s="130" t="s">
        <v>141</v>
      </c>
      <c r="M10" s="130"/>
      <c r="N10" s="130"/>
      <c r="O10" s="130"/>
      <c r="P10" s="130"/>
    </row>
    <row r="11" spans="1:16" x14ac:dyDescent="0.25">
      <c r="A11" s="51">
        <f t="shared" si="2"/>
        <v>19</v>
      </c>
      <c r="B11" s="51" t="str">
        <f t="shared" si="3"/>
        <v/>
      </c>
      <c r="C11" s="52" t="str">
        <f t="shared" si="4"/>
        <v/>
      </c>
      <c r="D11" s="130" t="s">
        <v>141</v>
      </c>
      <c r="E11" s="130" t="s">
        <v>138</v>
      </c>
      <c r="F11" s="130" t="s">
        <v>139</v>
      </c>
      <c r="G11" s="130" t="s">
        <v>1187</v>
      </c>
      <c r="H11" s="130" t="s">
        <v>140</v>
      </c>
      <c r="I11" s="130" t="s">
        <v>169</v>
      </c>
      <c r="J11" s="130" t="s">
        <v>1188</v>
      </c>
      <c r="K11" s="130" t="s">
        <v>0</v>
      </c>
      <c r="L11" s="130" t="s">
        <v>141</v>
      </c>
      <c r="M11" s="130"/>
      <c r="N11" s="130"/>
      <c r="O11" s="130"/>
      <c r="P11" s="130"/>
    </row>
    <row r="12" spans="1:16" x14ac:dyDescent="0.25">
      <c r="A12" s="51">
        <f t="shared" si="2"/>
        <v>19</v>
      </c>
      <c r="B12" s="51" t="str">
        <f t="shared" si="3"/>
        <v/>
      </c>
      <c r="C12" s="52" t="str">
        <f t="shared" si="4"/>
        <v/>
      </c>
      <c r="D12" s="130" t="s">
        <v>141</v>
      </c>
      <c r="E12" s="130" t="s">
        <v>138</v>
      </c>
      <c r="F12" s="130" t="s">
        <v>139</v>
      </c>
      <c r="G12" s="130" t="s">
        <v>1189</v>
      </c>
      <c r="H12" s="130" t="s">
        <v>140</v>
      </c>
      <c r="I12" s="130" t="s">
        <v>169</v>
      </c>
      <c r="J12" s="130" t="s">
        <v>1190</v>
      </c>
      <c r="K12" s="130" t="s">
        <v>0</v>
      </c>
      <c r="L12" s="130" t="s">
        <v>141</v>
      </c>
      <c r="M12" s="130"/>
      <c r="N12" s="130"/>
      <c r="O12" s="130"/>
      <c r="P12" s="130"/>
    </row>
    <row r="13" spans="1:16" x14ac:dyDescent="0.25">
      <c r="A13" s="51">
        <f t="shared" si="2"/>
        <v>1</v>
      </c>
      <c r="B13" s="51" t="str">
        <f t="shared" si="3"/>
        <v/>
      </c>
      <c r="C13" s="52" t="str">
        <f t="shared" si="4"/>
        <v/>
      </c>
      <c r="D13" s="130" t="s">
        <v>141</v>
      </c>
      <c r="E13" s="130" t="s">
        <v>138</v>
      </c>
      <c r="F13" s="130" t="s">
        <v>139</v>
      </c>
      <c r="G13" s="130" t="s">
        <v>1191</v>
      </c>
      <c r="H13" s="130" t="s">
        <v>140</v>
      </c>
      <c r="I13" s="130" t="s">
        <v>169</v>
      </c>
      <c r="J13" s="130" t="s">
        <v>1192</v>
      </c>
      <c r="K13" s="130" t="s">
        <v>0</v>
      </c>
      <c r="L13" s="130" t="s">
        <v>141</v>
      </c>
      <c r="M13" s="130"/>
      <c r="N13" s="130"/>
      <c r="O13" s="130"/>
      <c r="P13" s="130"/>
    </row>
    <row r="14" spans="1:16" x14ac:dyDescent="0.25">
      <c r="A14" s="51">
        <f t="shared" si="2"/>
        <v>18</v>
      </c>
      <c r="B14" s="51" t="str">
        <f t="shared" si="3"/>
        <v/>
      </c>
      <c r="C14" s="52" t="str">
        <f t="shared" si="4"/>
        <v/>
      </c>
      <c r="D14" s="130" t="s">
        <v>141</v>
      </c>
      <c r="E14" s="130" t="s">
        <v>138</v>
      </c>
      <c r="F14" s="130" t="s">
        <v>139</v>
      </c>
      <c r="G14" s="130" t="s">
        <v>1193</v>
      </c>
      <c r="H14" s="130" t="s">
        <v>140</v>
      </c>
      <c r="I14" s="130" t="s">
        <v>169</v>
      </c>
      <c r="J14" s="130" t="s">
        <v>1194</v>
      </c>
      <c r="K14" s="130" t="s">
        <v>0</v>
      </c>
      <c r="L14" s="130" t="s">
        <v>141</v>
      </c>
      <c r="M14" s="130"/>
      <c r="N14" s="130"/>
      <c r="O14" s="130"/>
      <c r="P14" s="130"/>
    </row>
    <row r="15" spans="1:16" x14ac:dyDescent="0.25">
      <c r="A15" s="51">
        <f t="shared" si="2"/>
        <v>20</v>
      </c>
      <c r="B15" s="51" t="str">
        <f t="shared" si="3"/>
        <v/>
      </c>
      <c r="C15" s="52" t="str">
        <f t="shared" si="4"/>
        <v/>
      </c>
      <c r="D15" s="130" t="s">
        <v>141</v>
      </c>
      <c r="E15" s="130" t="s">
        <v>138</v>
      </c>
      <c r="F15" s="130" t="s">
        <v>139</v>
      </c>
      <c r="G15" s="130" t="s">
        <v>1195</v>
      </c>
      <c r="H15" s="130" t="s">
        <v>140</v>
      </c>
      <c r="I15" s="130" t="s">
        <v>169</v>
      </c>
      <c r="J15" s="130" t="s">
        <v>1196</v>
      </c>
      <c r="K15" s="130" t="s">
        <v>0</v>
      </c>
      <c r="L15" s="130" t="s">
        <v>141</v>
      </c>
      <c r="M15" s="130"/>
      <c r="N15" s="130"/>
      <c r="O15" s="130"/>
      <c r="P15" s="130"/>
    </row>
    <row r="16" spans="1:16" x14ac:dyDescent="0.25">
      <c r="A16" s="51">
        <f t="shared" si="2"/>
        <v>20</v>
      </c>
      <c r="B16" s="51" t="str">
        <f t="shared" si="3"/>
        <v/>
      </c>
      <c r="C16" s="52" t="str">
        <f t="shared" si="4"/>
        <v/>
      </c>
      <c r="D16" s="130" t="s">
        <v>141</v>
      </c>
      <c r="E16" s="130" t="s">
        <v>138</v>
      </c>
      <c r="F16" s="130" t="s">
        <v>139</v>
      </c>
      <c r="G16" s="130" t="s">
        <v>1197</v>
      </c>
      <c r="H16" s="130" t="s">
        <v>140</v>
      </c>
      <c r="I16" s="130" t="s">
        <v>169</v>
      </c>
      <c r="J16" s="130" t="s">
        <v>1198</v>
      </c>
      <c r="K16" s="130" t="s">
        <v>0</v>
      </c>
      <c r="L16" s="130" t="s">
        <v>141</v>
      </c>
      <c r="M16" s="130"/>
      <c r="N16" s="130"/>
      <c r="O16" s="130"/>
      <c r="P16" s="130"/>
    </row>
    <row r="17" spans="1:16" x14ac:dyDescent="0.25">
      <c r="A17" s="51">
        <f t="shared" si="2"/>
        <v>19</v>
      </c>
      <c r="B17" s="51" t="str">
        <f t="shared" si="3"/>
        <v/>
      </c>
      <c r="C17" s="52" t="str">
        <f t="shared" si="4"/>
        <v/>
      </c>
      <c r="D17" s="130" t="s">
        <v>141</v>
      </c>
      <c r="E17" s="130" t="s">
        <v>138</v>
      </c>
      <c r="F17" s="130" t="s">
        <v>139</v>
      </c>
      <c r="G17" s="130" t="s">
        <v>1199</v>
      </c>
      <c r="H17" s="130" t="s">
        <v>140</v>
      </c>
      <c r="I17" s="130" t="s">
        <v>169</v>
      </c>
      <c r="J17" s="130" t="s">
        <v>1200</v>
      </c>
      <c r="K17" s="130" t="s">
        <v>0</v>
      </c>
      <c r="L17" s="130" t="s">
        <v>141</v>
      </c>
      <c r="M17" s="130"/>
      <c r="N17" s="130"/>
      <c r="O17" s="130"/>
      <c r="P17" s="130"/>
    </row>
    <row r="18" spans="1:16" x14ac:dyDescent="0.25">
      <c r="A18" s="51">
        <f t="shared" si="2"/>
        <v>20</v>
      </c>
      <c r="B18" s="51" t="str">
        <f t="shared" si="3"/>
        <v/>
      </c>
      <c r="C18" s="52" t="str">
        <f t="shared" si="4"/>
        <v/>
      </c>
      <c r="D18" s="130" t="s">
        <v>141</v>
      </c>
      <c r="E18" s="130" t="s">
        <v>138</v>
      </c>
      <c r="F18" s="130" t="s">
        <v>139</v>
      </c>
      <c r="G18" s="130" t="s">
        <v>1201</v>
      </c>
      <c r="H18" s="130" t="s">
        <v>140</v>
      </c>
      <c r="I18" s="130" t="s">
        <v>169</v>
      </c>
      <c r="J18" s="130" t="s">
        <v>1202</v>
      </c>
      <c r="K18" s="130" t="s">
        <v>0</v>
      </c>
      <c r="L18" s="130" t="s">
        <v>141</v>
      </c>
      <c r="M18" s="130"/>
      <c r="N18" s="130"/>
      <c r="O18" s="130"/>
      <c r="P18" s="130"/>
    </row>
    <row r="19" spans="1:16" x14ac:dyDescent="0.25">
      <c r="A19" s="51">
        <f t="shared" si="2"/>
        <v>20</v>
      </c>
      <c r="B19" s="51" t="str">
        <f t="shared" si="3"/>
        <v/>
      </c>
      <c r="C19" s="52" t="str">
        <f t="shared" si="4"/>
        <v/>
      </c>
      <c r="D19" s="130" t="s">
        <v>141</v>
      </c>
      <c r="E19" s="130" t="s">
        <v>138</v>
      </c>
      <c r="F19" s="130" t="s">
        <v>139</v>
      </c>
      <c r="G19" s="130" t="s">
        <v>1203</v>
      </c>
      <c r="H19" s="130" t="s">
        <v>140</v>
      </c>
      <c r="I19" s="130" t="s">
        <v>169</v>
      </c>
      <c r="J19" s="130" t="s">
        <v>1204</v>
      </c>
      <c r="K19" s="130" t="s">
        <v>0</v>
      </c>
      <c r="L19" s="130" t="s">
        <v>141</v>
      </c>
      <c r="M19" s="130"/>
      <c r="N19" s="130"/>
      <c r="O19" s="130"/>
      <c r="P19" s="130"/>
    </row>
    <row r="20" spans="1:16" x14ac:dyDescent="0.25">
      <c r="A20" s="51">
        <f t="shared" si="2"/>
        <v>19</v>
      </c>
      <c r="B20" s="51" t="str">
        <f t="shared" si="3"/>
        <v/>
      </c>
      <c r="C20" s="52" t="str">
        <f t="shared" si="4"/>
        <v/>
      </c>
      <c r="D20" s="130" t="s">
        <v>141</v>
      </c>
      <c r="E20" s="130" t="s">
        <v>138</v>
      </c>
      <c r="F20" s="130" t="s">
        <v>139</v>
      </c>
      <c r="G20" s="130" t="s">
        <v>1205</v>
      </c>
      <c r="H20" s="130" t="s">
        <v>140</v>
      </c>
      <c r="I20" s="130" t="s">
        <v>169</v>
      </c>
      <c r="J20" s="130" t="s">
        <v>1206</v>
      </c>
      <c r="K20" s="130" t="s">
        <v>0</v>
      </c>
      <c r="L20" s="130" t="s">
        <v>141</v>
      </c>
      <c r="M20" s="130"/>
      <c r="N20" s="130"/>
      <c r="O20" s="130"/>
      <c r="P20" s="130"/>
    </row>
    <row r="21" spans="1:16" x14ac:dyDescent="0.25">
      <c r="A21" s="51">
        <f t="shared" si="2"/>
        <v>20</v>
      </c>
      <c r="B21" s="51" t="str">
        <f t="shared" si="3"/>
        <v/>
      </c>
      <c r="C21" s="52" t="str">
        <f t="shared" si="4"/>
        <v/>
      </c>
      <c r="D21" s="130" t="s">
        <v>141</v>
      </c>
      <c r="E21" s="130" t="s">
        <v>138</v>
      </c>
      <c r="F21" s="130" t="s">
        <v>139</v>
      </c>
      <c r="G21" s="130" t="s">
        <v>1207</v>
      </c>
      <c r="H21" s="130" t="s">
        <v>140</v>
      </c>
      <c r="I21" s="130" t="s">
        <v>169</v>
      </c>
      <c r="J21" s="130" t="s">
        <v>1208</v>
      </c>
      <c r="K21" s="130" t="s">
        <v>0</v>
      </c>
      <c r="L21" s="130" t="s">
        <v>141</v>
      </c>
      <c r="M21" s="130"/>
      <c r="N21" s="130"/>
      <c r="O21" s="130"/>
      <c r="P21" s="130"/>
    </row>
    <row r="22" spans="1:16" x14ac:dyDescent="0.25">
      <c r="A22" s="51">
        <f t="shared" si="2"/>
        <v>22</v>
      </c>
      <c r="B22" s="51">
        <f t="shared" si="3"/>
        <v>2</v>
      </c>
      <c r="C22" s="52" t="str">
        <f t="shared" si="4"/>
        <v>MISS</v>
      </c>
      <c r="D22" s="130" t="s">
        <v>141</v>
      </c>
      <c r="E22" s="130" t="s">
        <v>138</v>
      </c>
      <c r="F22" s="130" t="s">
        <v>139</v>
      </c>
      <c r="G22" s="130" t="s">
        <v>1209</v>
      </c>
      <c r="H22" s="130" t="s">
        <v>140</v>
      </c>
      <c r="I22" s="130" t="s">
        <v>169</v>
      </c>
      <c r="J22" s="130" t="s">
        <v>1210</v>
      </c>
      <c r="K22" s="130" t="s">
        <v>0</v>
      </c>
      <c r="L22" s="130" t="s">
        <v>141</v>
      </c>
      <c r="M22" s="130"/>
      <c r="N22" s="130"/>
      <c r="O22" s="130"/>
      <c r="P22" s="130"/>
    </row>
    <row r="23" spans="1:16" x14ac:dyDescent="0.25">
      <c r="A23" s="51">
        <f t="shared" si="2"/>
        <v>20</v>
      </c>
      <c r="B23" s="51" t="str">
        <f t="shared" si="3"/>
        <v/>
      </c>
      <c r="C23" s="52" t="str">
        <f t="shared" si="4"/>
        <v/>
      </c>
      <c r="D23" s="131" t="s">
        <v>141</v>
      </c>
      <c r="E23" s="131" t="s">
        <v>138</v>
      </c>
      <c r="F23" s="131" t="s">
        <v>139</v>
      </c>
      <c r="G23" s="131" t="s">
        <v>1211</v>
      </c>
      <c r="H23" s="131" t="s">
        <v>140</v>
      </c>
      <c r="I23" s="131" t="s">
        <v>1212</v>
      </c>
      <c r="J23" s="131" t="s">
        <v>170</v>
      </c>
      <c r="K23" s="131" t="s">
        <v>0</v>
      </c>
      <c r="L23" s="131" t="s">
        <v>141</v>
      </c>
      <c r="M23" s="131"/>
      <c r="N23" s="131"/>
      <c r="O23" s="131"/>
      <c r="P23" s="131"/>
    </row>
    <row r="24" spans="1:16" x14ac:dyDescent="0.25">
      <c r="A24" s="51">
        <f t="shared" si="2"/>
        <v>20</v>
      </c>
      <c r="B24" s="51" t="str">
        <f t="shared" si="3"/>
        <v/>
      </c>
      <c r="C24" s="52" t="str">
        <f t="shared" si="4"/>
        <v/>
      </c>
      <c r="D24" s="131" t="s">
        <v>141</v>
      </c>
      <c r="E24" s="131" t="s">
        <v>138</v>
      </c>
      <c r="F24" s="131" t="s">
        <v>139</v>
      </c>
      <c r="G24" s="131" t="s">
        <v>1213</v>
      </c>
      <c r="H24" s="131" t="s">
        <v>140</v>
      </c>
      <c r="I24" s="131" t="s">
        <v>1212</v>
      </c>
      <c r="J24" s="131" t="s">
        <v>1214</v>
      </c>
      <c r="K24" s="131" t="s">
        <v>0</v>
      </c>
      <c r="L24" s="131" t="s">
        <v>141</v>
      </c>
      <c r="M24" s="131"/>
      <c r="N24" s="131"/>
      <c r="O24" s="131"/>
      <c r="P24" s="131"/>
    </row>
    <row r="25" spans="1:16" x14ac:dyDescent="0.25">
      <c r="A25" s="51">
        <f t="shared" si="2"/>
        <v>20</v>
      </c>
      <c r="B25" s="51" t="str">
        <f t="shared" si="3"/>
        <v/>
      </c>
      <c r="C25" s="52" t="str">
        <f t="shared" si="4"/>
        <v/>
      </c>
      <c r="D25" s="131" t="s">
        <v>141</v>
      </c>
      <c r="E25" s="131" t="s">
        <v>138</v>
      </c>
      <c r="F25" s="131" t="s">
        <v>139</v>
      </c>
      <c r="G25" s="131" t="s">
        <v>1215</v>
      </c>
      <c r="H25" s="131" t="s">
        <v>140</v>
      </c>
      <c r="I25" s="131" t="s">
        <v>1212</v>
      </c>
      <c r="J25" s="131" t="s">
        <v>1216</v>
      </c>
      <c r="K25" s="131" t="s">
        <v>0</v>
      </c>
      <c r="L25" s="131" t="s">
        <v>141</v>
      </c>
      <c r="M25" s="131"/>
      <c r="N25" s="131"/>
      <c r="O25" s="131"/>
      <c r="P25" s="131"/>
    </row>
    <row r="26" spans="1:16" x14ac:dyDescent="0.25">
      <c r="A26" s="51">
        <f t="shared" si="2"/>
        <v>17</v>
      </c>
      <c r="B26" s="51" t="str">
        <f t="shared" si="3"/>
        <v/>
      </c>
      <c r="C26" s="52" t="str">
        <f t="shared" si="4"/>
        <v/>
      </c>
      <c r="D26" s="131" t="s">
        <v>141</v>
      </c>
      <c r="E26" s="131" t="s">
        <v>138</v>
      </c>
      <c r="F26" s="131" t="s">
        <v>139</v>
      </c>
      <c r="G26" s="131" t="s">
        <v>1217</v>
      </c>
      <c r="H26" s="131" t="s">
        <v>140</v>
      </c>
      <c r="I26" s="131" t="s">
        <v>1212</v>
      </c>
      <c r="J26" s="131" t="s">
        <v>1218</v>
      </c>
      <c r="K26" s="131" t="s">
        <v>0</v>
      </c>
      <c r="L26" s="131" t="s">
        <v>141</v>
      </c>
      <c r="M26" s="131"/>
      <c r="N26" s="131"/>
      <c r="O26" s="131"/>
      <c r="P26" s="131"/>
    </row>
    <row r="27" spans="1:16" x14ac:dyDescent="0.25">
      <c r="A27" s="51">
        <f t="shared" si="2"/>
        <v>22</v>
      </c>
      <c r="B27" s="51">
        <f t="shared" si="3"/>
        <v>2</v>
      </c>
      <c r="C27" s="52" t="str">
        <f t="shared" si="4"/>
        <v>MISS</v>
      </c>
      <c r="D27" s="131" t="s">
        <v>141</v>
      </c>
      <c r="E27" s="131" t="s">
        <v>138</v>
      </c>
      <c r="F27" s="131" t="s">
        <v>139</v>
      </c>
      <c r="G27" s="131" t="s">
        <v>1219</v>
      </c>
      <c r="H27" s="131" t="s">
        <v>140</v>
      </c>
      <c r="I27" s="131" t="s">
        <v>1212</v>
      </c>
      <c r="J27" s="131" t="s">
        <v>1220</v>
      </c>
      <c r="K27" s="131" t="s">
        <v>0</v>
      </c>
      <c r="L27" s="131" t="s">
        <v>141</v>
      </c>
      <c r="M27" s="131"/>
      <c r="N27" s="131"/>
      <c r="O27" s="131"/>
      <c r="P27" s="131"/>
    </row>
    <row r="28" spans="1:16" x14ac:dyDescent="0.25">
      <c r="A28" s="51">
        <f t="shared" si="2"/>
        <v>20</v>
      </c>
      <c r="B28" s="51" t="str">
        <f t="shared" si="3"/>
        <v/>
      </c>
      <c r="C28" s="52" t="str">
        <f t="shared" si="4"/>
        <v/>
      </c>
      <c r="D28" s="131" t="s">
        <v>141</v>
      </c>
      <c r="E28" s="131" t="s">
        <v>138</v>
      </c>
      <c r="F28" s="131" t="s">
        <v>139</v>
      </c>
      <c r="G28" s="131" t="s">
        <v>1221</v>
      </c>
      <c r="H28" s="131" t="s">
        <v>140</v>
      </c>
      <c r="I28" s="131" t="s">
        <v>1212</v>
      </c>
      <c r="J28" s="131" t="s">
        <v>1222</v>
      </c>
      <c r="K28" s="131" t="s">
        <v>0</v>
      </c>
      <c r="L28" s="131" t="s">
        <v>141</v>
      </c>
      <c r="M28" s="131"/>
      <c r="N28" s="131"/>
      <c r="O28" s="131"/>
      <c r="P28" s="131"/>
    </row>
    <row r="29" spans="1:16" x14ac:dyDescent="0.25">
      <c r="A29" s="51">
        <f t="shared" si="2"/>
        <v>19</v>
      </c>
      <c r="B29" s="51" t="str">
        <f t="shared" si="3"/>
        <v/>
      </c>
      <c r="C29" s="52" t="str">
        <f t="shared" si="4"/>
        <v/>
      </c>
      <c r="D29" s="131" t="s">
        <v>141</v>
      </c>
      <c r="E29" s="131" t="s">
        <v>138</v>
      </c>
      <c r="F29" s="131" t="s">
        <v>139</v>
      </c>
      <c r="G29" s="131" t="s">
        <v>1223</v>
      </c>
      <c r="H29" s="131" t="s">
        <v>140</v>
      </c>
      <c r="I29" s="131" t="s">
        <v>1212</v>
      </c>
      <c r="J29" s="131" t="s">
        <v>260</v>
      </c>
      <c r="K29" s="131" t="s">
        <v>0</v>
      </c>
      <c r="L29" s="131" t="s">
        <v>141</v>
      </c>
      <c r="M29" s="131"/>
      <c r="N29" s="131"/>
      <c r="O29" s="131"/>
      <c r="P29" s="131"/>
    </row>
    <row r="30" spans="1:16" x14ac:dyDescent="0.25">
      <c r="A30" s="51">
        <f t="shared" si="2"/>
        <v>19</v>
      </c>
      <c r="B30" s="51" t="str">
        <f t="shared" si="3"/>
        <v/>
      </c>
      <c r="C30" s="52" t="str">
        <f t="shared" si="4"/>
        <v/>
      </c>
      <c r="D30" s="131" t="s">
        <v>141</v>
      </c>
      <c r="E30" s="131" t="s">
        <v>138</v>
      </c>
      <c r="F30" s="131" t="s">
        <v>139</v>
      </c>
      <c r="G30" s="131" t="s">
        <v>1224</v>
      </c>
      <c r="H30" s="131" t="s">
        <v>140</v>
      </c>
      <c r="I30" s="131" t="s">
        <v>1212</v>
      </c>
      <c r="J30" s="131" t="s">
        <v>1225</v>
      </c>
      <c r="K30" s="131" t="s">
        <v>0</v>
      </c>
      <c r="L30" s="131" t="s">
        <v>141</v>
      </c>
      <c r="M30" s="131"/>
      <c r="N30" s="131"/>
      <c r="O30" s="131"/>
      <c r="P30" s="131"/>
    </row>
    <row r="31" spans="1:16" x14ac:dyDescent="0.25">
      <c r="A31" s="51">
        <f t="shared" si="2"/>
        <v>18</v>
      </c>
      <c r="B31" s="51" t="str">
        <f t="shared" si="3"/>
        <v/>
      </c>
      <c r="C31" s="52" t="str">
        <f t="shared" si="4"/>
        <v/>
      </c>
      <c r="D31" s="131" t="s">
        <v>141</v>
      </c>
      <c r="E31" s="131" t="s">
        <v>138</v>
      </c>
      <c r="F31" s="131" t="s">
        <v>139</v>
      </c>
      <c r="G31" s="131" t="s">
        <v>1226</v>
      </c>
      <c r="H31" s="131" t="s">
        <v>140</v>
      </c>
      <c r="I31" s="131" t="s">
        <v>1212</v>
      </c>
      <c r="J31" s="131" t="s">
        <v>1227</v>
      </c>
      <c r="K31" s="131" t="s">
        <v>0</v>
      </c>
      <c r="L31" s="131" t="s">
        <v>141</v>
      </c>
      <c r="M31" s="131"/>
      <c r="N31" s="131"/>
      <c r="O31" s="131"/>
      <c r="P31" s="131"/>
    </row>
    <row r="32" spans="1:16" x14ac:dyDescent="0.25">
      <c r="A32" s="51">
        <f t="shared" si="2"/>
        <v>2</v>
      </c>
      <c r="B32" s="51" t="str">
        <f t="shared" si="3"/>
        <v/>
      </c>
      <c r="C32" s="52" t="str">
        <f t="shared" si="4"/>
        <v/>
      </c>
      <c r="D32" s="131" t="s">
        <v>141</v>
      </c>
      <c r="E32" s="131" t="s">
        <v>138</v>
      </c>
      <c r="F32" s="131" t="s">
        <v>139</v>
      </c>
      <c r="G32" s="131" t="s">
        <v>1228</v>
      </c>
      <c r="H32" s="131" t="s">
        <v>140</v>
      </c>
      <c r="I32" s="131" t="s">
        <v>1212</v>
      </c>
      <c r="J32" s="131" t="s">
        <v>1229</v>
      </c>
      <c r="K32" s="131" t="s">
        <v>0</v>
      </c>
      <c r="L32" s="131" t="s">
        <v>141</v>
      </c>
      <c r="M32" s="131"/>
      <c r="N32" s="131"/>
      <c r="O32" s="131"/>
      <c r="P32" s="131"/>
    </row>
    <row r="33" spans="1:16" x14ac:dyDescent="0.25">
      <c r="A33" s="51">
        <f t="shared" si="2"/>
        <v>18</v>
      </c>
      <c r="B33" s="51" t="str">
        <f t="shared" si="3"/>
        <v/>
      </c>
      <c r="C33" s="52" t="str">
        <f t="shared" si="4"/>
        <v/>
      </c>
      <c r="D33" s="131" t="s">
        <v>141</v>
      </c>
      <c r="E33" s="131" t="s">
        <v>138</v>
      </c>
      <c r="F33" s="131" t="s">
        <v>139</v>
      </c>
      <c r="G33" s="131" t="s">
        <v>1230</v>
      </c>
      <c r="H33" s="131" t="s">
        <v>140</v>
      </c>
      <c r="I33" s="131" t="s">
        <v>1212</v>
      </c>
      <c r="J33" s="131" t="s">
        <v>1231</v>
      </c>
      <c r="K33" s="131" t="s">
        <v>0</v>
      </c>
      <c r="L33" s="131" t="s">
        <v>141</v>
      </c>
      <c r="M33" s="131"/>
      <c r="N33" s="131"/>
      <c r="O33" s="131"/>
      <c r="P33" s="131"/>
    </row>
    <row r="34" spans="1:16" x14ac:dyDescent="0.25">
      <c r="A34" s="51">
        <f t="shared" si="2"/>
        <v>20</v>
      </c>
      <c r="B34" s="51" t="str">
        <f t="shared" si="3"/>
        <v/>
      </c>
      <c r="C34" s="52" t="str">
        <f t="shared" si="4"/>
        <v/>
      </c>
      <c r="D34" s="131" t="s">
        <v>141</v>
      </c>
      <c r="E34" s="131" t="s">
        <v>138</v>
      </c>
      <c r="F34" s="131" t="s">
        <v>139</v>
      </c>
      <c r="G34" s="131" t="s">
        <v>1232</v>
      </c>
      <c r="H34" s="131" t="s">
        <v>140</v>
      </c>
      <c r="I34" s="131" t="s">
        <v>1212</v>
      </c>
      <c r="J34" s="131" t="s">
        <v>1233</v>
      </c>
      <c r="K34" s="131" t="s">
        <v>0</v>
      </c>
      <c r="L34" s="131" t="s">
        <v>141</v>
      </c>
      <c r="M34" s="131"/>
      <c r="N34" s="131"/>
      <c r="O34" s="131"/>
      <c r="P34" s="131"/>
    </row>
    <row r="35" spans="1:16" x14ac:dyDescent="0.25">
      <c r="A35" s="51">
        <f t="shared" si="2"/>
        <v>20</v>
      </c>
      <c r="B35" s="51" t="str">
        <f t="shared" si="3"/>
        <v/>
      </c>
      <c r="C35" s="52" t="str">
        <f t="shared" si="4"/>
        <v/>
      </c>
      <c r="D35" s="131" t="s">
        <v>141</v>
      </c>
      <c r="E35" s="131" t="s">
        <v>138</v>
      </c>
      <c r="F35" s="131" t="s">
        <v>139</v>
      </c>
      <c r="G35" s="131" t="s">
        <v>1234</v>
      </c>
      <c r="H35" s="131" t="s">
        <v>140</v>
      </c>
      <c r="I35" s="131" t="s">
        <v>1212</v>
      </c>
      <c r="J35" s="131" t="s">
        <v>1235</v>
      </c>
      <c r="K35" s="131" t="s">
        <v>0</v>
      </c>
      <c r="L35" s="131" t="s">
        <v>141</v>
      </c>
      <c r="M35" s="131"/>
      <c r="N35" s="131"/>
      <c r="O35" s="131"/>
      <c r="P35" s="131"/>
    </row>
    <row r="36" spans="1:16" x14ac:dyDescent="0.25">
      <c r="A36" s="51">
        <f t="shared" si="2"/>
        <v>19</v>
      </c>
      <c r="B36" s="51" t="str">
        <f t="shared" si="3"/>
        <v/>
      </c>
      <c r="C36" s="52" t="str">
        <f t="shared" si="4"/>
        <v/>
      </c>
      <c r="D36" s="131" t="s">
        <v>141</v>
      </c>
      <c r="E36" s="131" t="s">
        <v>138</v>
      </c>
      <c r="F36" s="131" t="s">
        <v>139</v>
      </c>
      <c r="G36" s="131" t="s">
        <v>1236</v>
      </c>
      <c r="H36" s="131" t="s">
        <v>140</v>
      </c>
      <c r="I36" s="131" t="s">
        <v>1212</v>
      </c>
      <c r="J36" s="131" t="s">
        <v>1237</v>
      </c>
      <c r="K36" s="131" t="s">
        <v>0</v>
      </c>
      <c r="L36" s="131" t="s">
        <v>141</v>
      </c>
      <c r="M36" s="131"/>
      <c r="N36" s="131"/>
      <c r="O36" s="131"/>
      <c r="P36" s="131"/>
    </row>
    <row r="37" spans="1:16" x14ac:dyDescent="0.25">
      <c r="A37" s="51">
        <f t="shared" si="2"/>
        <v>20</v>
      </c>
      <c r="B37" s="51" t="str">
        <f t="shared" si="3"/>
        <v/>
      </c>
      <c r="C37" s="52" t="str">
        <f t="shared" si="4"/>
        <v/>
      </c>
      <c r="D37" s="131" t="s">
        <v>141</v>
      </c>
      <c r="E37" s="131" t="s">
        <v>138</v>
      </c>
      <c r="F37" s="131" t="s">
        <v>139</v>
      </c>
      <c r="G37" s="131" t="s">
        <v>1238</v>
      </c>
      <c r="H37" s="131" t="s">
        <v>140</v>
      </c>
      <c r="I37" s="131" t="s">
        <v>1212</v>
      </c>
      <c r="J37" s="131" t="s">
        <v>1239</v>
      </c>
      <c r="K37" s="131" t="s">
        <v>0</v>
      </c>
      <c r="L37" s="131" t="s">
        <v>141</v>
      </c>
      <c r="M37" s="131"/>
      <c r="N37" s="131"/>
      <c r="O37" s="131"/>
      <c r="P37" s="131"/>
    </row>
    <row r="38" spans="1:16" x14ac:dyDescent="0.25">
      <c r="A38" s="51">
        <f t="shared" si="2"/>
        <v>19</v>
      </c>
      <c r="B38" s="51" t="str">
        <f t="shared" si="3"/>
        <v/>
      </c>
      <c r="C38" s="52" t="str">
        <f t="shared" si="4"/>
        <v/>
      </c>
      <c r="D38" s="131" t="s">
        <v>141</v>
      </c>
      <c r="E38" s="131" t="s">
        <v>138</v>
      </c>
      <c r="F38" s="131" t="s">
        <v>139</v>
      </c>
      <c r="G38" s="131" t="s">
        <v>1240</v>
      </c>
      <c r="H38" s="131" t="s">
        <v>140</v>
      </c>
      <c r="I38" s="131" t="s">
        <v>1212</v>
      </c>
      <c r="J38" s="131" t="s">
        <v>1241</v>
      </c>
      <c r="K38" s="131" t="s">
        <v>0</v>
      </c>
      <c r="L38" s="131" t="s">
        <v>141</v>
      </c>
      <c r="M38" s="131"/>
      <c r="N38" s="131"/>
      <c r="O38" s="131"/>
      <c r="P38" s="131"/>
    </row>
    <row r="39" spans="1:16" x14ac:dyDescent="0.25">
      <c r="A39" s="51">
        <f t="shared" si="2"/>
        <v>19</v>
      </c>
      <c r="B39" s="51" t="str">
        <f t="shared" si="3"/>
        <v/>
      </c>
      <c r="C39" s="52" t="str">
        <f t="shared" si="4"/>
        <v/>
      </c>
      <c r="D39" s="131" t="s">
        <v>141</v>
      </c>
      <c r="E39" s="131" t="s">
        <v>138</v>
      </c>
      <c r="F39" s="131" t="s">
        <v>139</v>
      </c>
      <c r="G39" s="131" t="s">
        <v>1242</v>
      </c>
      <c r="H39" s="131" t="s">
        <v>140</v>
      </c>
      <c r="I39" s="131" t="s">
        <v>1212</v>
      </c>
      <c r="J39" s="131" t="s">
        <v>1243</v>
      </c>
      <c r="K39" s="131" t="s">
        <v>0</v>
      </c>
      <c r="L39" s="131" t="s">
        <v>141</v>
      </c>
      <c r="M39" s="131"/>
      <c r="N39" s="131"/>
      <c r="O39" s="131"/>
      <c r="P39" s="131"/>
    </row>
    <row r="40" spans="1:16" x14ac:dyDescent="0.25">
      <c r="A40" s="51">
        <f t="shared" si="2"/>
        <v>21</v>
      </c>
      <c r="B40" s="51">
        <f t="shared" si="3"/>
        <v>1</v>
      </c>
      <c r="C40" s="52" t="str">
        <f t="shared" si="4"/>
        <v>MISS</v>
      </c>
      <c r="D40" s="131" t="s">
        <v>141</v>
      </c>
      <c r="E40" s="131" t="s">
        <v>138</v>
      </c>
      <c r="F40" s="131" t="s">
        <v>139</v>
      </c>
      <c r="G40" s="131" t="s">
        <v>1244</v>
      </c>
      <c r="H40" s="131" t="s">
        <v>140</v>
      </c>
      <c r="I40" s="131" t="s">
        <v>1212</v>
      </c>
      <c r="J40" s="131" t="s">
        <v>1245</v>
      </c>
      <c r="K40" s="131" t="s">
        <v>0</v>
      </c>
      <c r="L40" s="131" t="s">
        <v>141</v>
      </c>
      <c r="M40" s="131"/>
      <c r="N40" s="131"/>
      <c r="O40" s="131"/>
      <c r="P40" s="131"/>
    </row>
    <row r="41" spans="1:16" x14ac:dyDescent="0.25">
      <c r="A41" s="51">
        <f t="shared" si="2"/>
        <v>18</v>
      </c>
      <c r="B41" s="51" t="str">
        <f t="shared" si="3"/>
        <v/>
      </c>
      <c r="C41" s="52" t="str">
        <f t="shared" si="4"/>
        <v/>
      </c>
      <c r="D41" s="131" t="s">
        <v>141</v>
      </c>
      <c r="E41" s="131" t="s">
        <v>138</v>
      </c>
      <c r="F41" s="131" t="s">
        <v>139</v>
      </c>
      <c r="G41" s="131" t="s">
        <v>1246</v>
      </c>
      <c r="H41" s="131" t="s">
        <v>140</v>
      </c>
      <c r="I41" s="131" t="s">
        <v>1212</v>
      </c>
      <c r="J41" s="131" t="s">
        <v>1247</v>
      </c>
      <c r="K41" s="131" t="s">
        <v>0</v>
      </c>
      <c r="L41" s="131" t="s">
        <v>141</v>
      </c>
      <c r="M41" s="131"/>
      <c r="N41" s="131"/>
      <c r="O41" s="131"/>
      <c r="P41" s="131"/>
    </row>
    <row r="42" spans="1:16" x14ac:dyDescent="0.25">
      <c r="A42" s="51">
        <f t="shared" si="2"/>
        <v>18</v>
      </c>
      <c r="B42" s="51" t="str">
        <f t="shared" si="3"/>
        <v/>
      </c>
      <c r="C42" s="52" t="str">
        <f t="shared" si="4"/>
        <v/>
      </c>
      <c r="D42" s="131" t="s">
        <v>141</v>
      </c>
      <c r="E42" s="131" t="s">
        <v>138</v>
      </c>
      <c r="F42" s="131" t="s">
        <v>139</v>
      </c>
      <c r="G42" s="131" t="s">
        <v>1248</v>
      </c>
      <c r="H42" s="131" t="s">
        <v>140</v>
      </c>
      <c r="I42" s="131" t="s">
        <v>1212</v>
      </c>
      <c r="J42" s="131" t="s">
        <v>1249</v>
      </c>
      <c r="K42" s="131" t="s">
        <v>0</v>
      </c>
      <c r="L42" s="131" t="s">
        <v>141</v>
      </c>
      <c r="M42" s="131"/>
      <c r="N42" s="131"/>
      <c r="O42" s="131"/>
      <c r="P42" s="131"/>
    </row>
    <row r="43" spans="1:16" x14ac:dyDescent="0.25">
      <c r="A43" s="51">
        <f t="shared" si="2"/>
        <v>20</v>
      </c>
      <c r="B43" s="51" t="str">
        <f t="shared" si="3"/>
        <v/>
      </c>
      <c r="C43" s="52" t="str">
        <f t="shared" si="4"/>
        <v/>
      </c>
      <c r="D43" s="131" t="s">
        <v>141</v>
      </c>
      <c r="E43" s="131" t="s">
        <v>138</v>
      </c>
      <c r="F43" s="131" t="s">
        <v>139</v>
      </c>
      <c r="G43" s="131" t="s">
        <v>1250</v>
      </c>
      <c r="H43" s="131" t="s">
        <v>140</v>
      </c>
      <c r="I43" s="131" t="s">
        <v>1212</v>
      </c>
      <c r="J43" s="131" t="s">
        <v>1251</v>
      </c>
      <c r="K43" s="131" t="s">
        <v>0</v>
      </c>
      <c r="L43" s="131" t="s">
        <v>141</v>
      </c>
      <c r="M43" s="131"/>
      <c r="N43" s="131"/>
      <c r="O43" s="131"/>
      <c r="P43" s="131"/>
    </row>
    <row r="44" spans="1:16" x14ac:dyDescent="0.25">
      <c r="A44" s="51">
        <f t="shared" si="2"/>
        <v>20</v>
      </c>
      <c r="B44" s="51" t="str">
        <f t="shared" si="3"/>
        <v/>
      </c>
      <c r="C44" s="52" t="str">
        <f t="shared" si="4"/>
        <v/>
      </c>
      <c r="D44" s="131" t="s">
        <v>141</v>
      </c>
      <c r="E44" s="131" t="s">
        <v>138</v>
      </c>
      <c r="F44" s="131" t="s">
        <v>139</v>
      </c>
      <c r="G44" s="131" t="s">
        <v>1252</v>
      </c>
      <c r="H44" s="131" t="s">
        <v>140</v>
      </c>
      <c r="I44" s="131" t="s">
        <v>1212</v>
      </c>
      <c r="J44" s="131" t="s">
        <v>1253</v>
      </c>
      <c r="K44" s="131" t="s">
        <v>0</v>
      </c>
      <c r="L44" s="131" t="s">
        <v>141</v>
      </c>
      <c r="M44" s="131"/>
      <c r="N44" s="131"/>
      <c r="O44" s="131"/>
      <c r="P44" s="131"/>
    </row>
    <row r="45" spans="1:16" x14ac:dyDescent="0.25">
      <c r="A45" s="51">
        <f t="shared" si="2"/>
        <v>10</v>
      </c>
      <c r="B45" s="51" t="str">
        <f t="shared" si="3"/>
        <v/>
      </c>
      <c r="C45" s="52" t="str">
        <f t="shared" si="4"/>
        <v/>
      </c>
      <c r="D45" s="131" t="s">
        <v>141</v>
      </c>
      <c r="E45" s="131" t="s">
        <v>138</v>
      </c>
      <c r="F45" s="131" t="s">
        <v>139</v>
      </c>
      <c r="G45" s="131" t="s">
        <v>1254</v>
      </c>
      <c r="H45" s="131" t="s">
        <v>140</v>
      </c>
      <c r="I45" s="131" t="s">
        <v>1212</v>
      </c>
      <c r="J45" s="131" t="s">
        <v>1255</v>
      </c>
      <c r="K45" s="131" t="s">
        <v>0</v>
      </c>
      <c r="L45" s="131" t="s">
        <v>141</v>
      </c>
      <c r="M45" s="131"/>
      <c r="N45" s="131"/>
      <c r="O45" s="131"/>
      <c r="P45" s="131"/>
    </row>
    <row r="46" spans="1:16" x14ac:dyDescent="0.25">
      <c r="A46" s="51"/>
      <c r="B46" s="51"/>
      <c r="H46" s="82"/>
      <c r="M46" s="118"/>
      <c r="N46" s="118"/>
      <c r="O46" s="118"/>
      <c r="P46" s="118"/>
    </row>
    <row r="47" spans="1:16" x14ac:dyDescent="0.25">
      <c r="A47" s="51"/>
      <c r="B47" s="51"/>
      <c r="H47" s="82"/>
      <c r="M47" s="118"/>
      <c r="N47" s="118"/>
      <c r="O47" s="118"/>
      <c r="P47" s="118"/>
    </row>
    <row r="48" spans="1:16" x14ac:dyDescent="0.25">
      <c r="A48" s="51"/>
      <c r="B48" s="51"/>
      <c r="H48" s="82"/>
      <c r="M48" s="118"/>
      <c r="N48" s="118"/>
      <c r="O48" s="118"/>
      <c r="P48" s="118"/>
    </row>
    <row r="49" spans="1:16" x14ac:dyDescent="0.25">
      <c r="A49" s="51"/>
      <c r="B49" s="51"/>
      <c r="H49" s="82"/>
      <c r="M49" s="118"/>
      <c r="N49" s="118"/>
      <c r="O49" s="118"/>
      <c r="P49" s="118"/>
    </row>
    <row r="50" spans="1:16" x14ac:dyDescent="0.25">
      <c r="A50" s="51"/>
      <c r="B50" s="51"/>
      <c r="H50" s="82"/>
      <c r="M50" s="118"/>
      <c r="N50" s="118"/>
      <c r="O50" s="118"/>
      <c r="P50" s="118"/>
    </row>
    <row r="51" spans="1:16" x14ac:dyDescent="0.25">
      <c r="A51" s="51"/>
      <c r="B51" s="51"/>
      <c r="H51" s="82"/>
      <c r="M51" s="118"/>
      <c r="N51" s="118"/>
      <c r="O51" s="118"/>
      <c r="P51" s="118"/>
    </row>
    <row r="52" spans="1:16" x14ac:dyDescent="0.25">
      <c r="A52" s="51"/>
      <c r="B52" s="51"/>
      <c r="H52" s="82"/>
      <c r="M52" s="118"/>
      <c r="N52" s="118"/>
      <c r="O52" s="118"/>
      <c r="P52" s="118"/>
    </row>
    <row r="53" spans="1:16" x14ac:dyDescent="0.25">
      <c r="A53" s="51"/>
      <c r="B53" s="51"/>
      <c r="H53" s="82"/>
      <c r="M53" s="118"/>
      <c r="N53" s="118"/>
      <c r="O53" s="118"/>
      <c r="P53" s="118"/>
    </row>
    <row r="54" spans="1:16" x14ac:dyDescent="0.25">
      <c r="A54" s="51"/>
      <c r="B54" s="51"/>
      <c r="H54" s="82"/>
      <c r="M54" s="118"/>
      <c r="N54" s="118"/>
      <c r="O54" s="118"/>
      <c r="P54" s="118"/>
    </row>
    <row r="55" spans="1:16" x14ac:dyDescent="0.25">
      <c r="A55" s="51"/>
      <c r="B55" s="51"/>
      <c r="H55" s="82"/>
      <c r="M55" s="118"/>
      <c r="N55" s="118"/>
      <c r="O55" s="118"/>
      <c r="P55" s="118"/>
    </row>
    <row r="56" spans="1:16" x14ac:dyDescent="0.25">
      <c r="A56" s="51"/>
      <c r="B56" s="51"/>
      <c r="H56" s="82"/>
      <c r="M56" s="119"/>
      <c r="N56" s="119"/>
      <c r="O56" s="119"/>
      <c r="P56" s="119"/>
    </row>
    <row r="57" spans="1:16" x14ac:dyDescent="0.25">
      <c r="A57" s="51"/>
      <c r="B57" s="51"/>
      <c r="H57" s="82"/>
      <c r="M57" s="119"/>
      <c r="N57" s="119"/>
      <c r="O57" s="119"/>
      <c r="P57" s="119"/>
    </row>
    <row r="58" spans="1:16" x14ac:dyDescent="0.25">
      <c r="A58" s="51"/>
      <c r="B58" s="51"/>
      <c r="H58" s="82"/>
      <c r="M58" s="119"/>
      <c r="N58" s="119"/>
      <c r="O58" s="119"/>
      <c r="P58" s="119"/>
    </row>
    <row r="59" spans="1:16" x14ac:dyDescent="0.25">
      <c r="A59" s="51"/>
      <c r="B59" s="51"/>
      <c r="H59" s="82"/>
      <c r="M59" s="119"/>
      <c r="N59" s="119"/>
      <c r="O59" s="119"/>
      <c r="P59" s="119"/>
    </row>
    <row r="60" spans="1:16" x14ac:dyDescent="0.25">
      <c r="A60" s="51"/>
      <c r="B60" s="51"/>
      <c r="H60" s="82"/>
      <c r="M60" s="119"/>
      <c r="N60" s="119"/>
      <c r="O60" s="119"/>
      <c r="P60" s="119"/>
    </row>
    <row r="61" spans="1:16" x14ac:dyDescent="0.25">
      <c r="A61" s="51"/>
      <c r="B61" s="51"/>
      <c r="H61" s="82"/>
      <c r="M61" s="119"/>
      <c r="N61" s="119"/>
      <c r="O61" s="119"/>
      <c r="P61" s="119"/>
    </row>
    <row r="62" spans="1:16" x14ac:dyDescent="0.25">
      <c r="A62" s="51"/>
      <c r="B62" s="51"/>
      <c r="H62" s="82"/>
      <c r="M62" s="119"/>
      <c r="N62" s="119"/>
      <c r="O62" s="119"/>
      <c r="P62" s="119"/>
    </row>
    <row r="63" spans="1:16" x14ac:dyDescent="0.25">
      <c r="A63" s="51"/>
      <c r="B63" s="51"/>
      <c r="H63" s="82"/>
      <c r="M63" s="119"/>
      <c r="N63" s="119"/>
      <c r="O63" s="119"/>
      <c r="P63" s="119"/>
    </row>
    <row r="64" spans="1:16" x14ac:dyDescent="0.25">
      <c r="A64" s="51"/>
      <c r="B64" s="51"/>
      <c r="H64" s="82"/>
      <c r="M64" s="119"/>
      <c r="N64" s="119"/>
      <c r="O64" s="119"/>
      <c r="P64" s="119"/>
    </row>
    <row r="65" spans="1:16" x14ac:dyDescent="0.25">
      <c r="A65" s="51"/>
      <c r="B65" s="51"/>
      <c r="H65" s="82"/>
      <c r="M65" s="119"/>
      <c r="N65" s="119"/>
      <c r="O65" s="119"/>
      <c r="P65" s="119"/>
    </row>
    <row r="66" spans="1:16" x14ac:dyDescent="0.25">
      <c r="A66" s="51"/>
      <c r="B66" s="51"/>
      <c r="H66" s="82"/>
      <c r="M66" s="119"/>
      <c r="N66" s="119"/>
      <c r="O66" s="119"/>
      <c r="P66" s="119"/>
    </row>
    <row r="67" spans="1:16" x14ac:dyDescent="0.25">
      <c r="A67" s="51"/>
      <c r="B67" s="51"/>
      <c r="H67" s="82"/>
      <c r="M67" s="119"/>
      <c r="N67" s="119"/>
      <c r="O67" s="119"/>
      <c r="P67" s="119"/>
    </row>
    <row r="68" spans="1:16" x14ac:dyDescent="0.25">
      <c r="A68" s="51"/>
      <c r="B68" s="51"/>
      <c r="H68" s="82"/>
      <c r="M68" s="119"/>
      <c r="N68" s="119"/>
      <c r="O68" s="119"/>
      <c r="P68" s="119"/>
    </row>
    <row r="69" spans="1:16" x14ac:dyDescent="0.25">
      <c r="A69" s="51"/>
      <c r="B69" s="51"/>
      <c r="H69" s="82"/>
      <c r="M69" s="119"/>
      <c r="N69" s="119"/>
      <c r="O69" s="119"/>
      <c r="P69" s="119"/>
    </row>
    <row r="70" spans="1:16" x14ac:dyDescent="0.25">
      <c r="A70" s="51"/>
      <c r="B70" s="51"/>
      <c r="H70" s="82"/>
      <c r="M70" s="119"/>
      <c r="N70" s="119"/>
      <c r="O70" s="119"/>
      <c r="P70" s="119"/>
    </row>
    <row r="71" spans="1:16" x14ac:dyDescent="0.25">
      <c r="A71" s="51"/>
      <c r="B71" s="51"/>
      <c r="H71" s="82"/>
      <c r="M71" s="119"/>
      <c r="N71" s="119"/>
      <c r="O71" s="119"/>
      <c r="P71" s="119"/>
    </row>
    <row r="72" spans="1:16" x14ac:dyDescent="0.25">
      <c r="A72" s="51"/>
      <c r="B72" s="51"/>
      <c r="H72" s="82"/>
      <c r="M72" s="119"/>
      <c r="N72" s="119"/>
      <c r="O72" s="119"/>
      <c r="P72" s="119"/>
    </row>
    <row r="73" spans="1:16" x14ac:dyDescent="0.25">
      <c r="A73" s="51"/>
      <c r="B73" s="51"/>
      <c r="H73" s="82"/>
      <c r="M73" s="119"/>
      <c r="N73" s="119"/>
      <c r="O73" s="119"/>
      <c r="P73" s="119"/>
    </row>
    <row r="74" spans="1:16" x14ac:dyDescent="0.25">
      <c r="A74" s="51"/>
      <c r="B74" s="51"/>
      <c r="H74" s="82"/>
      <c r="M74" s="119"/>
      <c r="N74" s="119"/>
      <c r="O74" s="119"/>
      <c r="P74" s="119"/>
    </row>
    <row r="75" spans="1:16" x14ac:dyDescent="0.25">
      <c r="A75" s="51"/>
      <c r="B75" s="51"/>
      <c r="H75" s="82"/>
      <c r="M75" s="119"/>
      <c r="N75" s="119"/>
      <c r="O75" s="119"/>
      <c r="P75" s="119"/>
    </row>
    <row r="76" spans="1:16" x14ac:dyDescent="0.25">
      <c r="A76" s="51"/>
      <c r="B76" s="51"/>
      <c r="H76" s="82"/>
      <c r="M76" s="119"/>
      <c r="N76" s="119"/>
      <c r="O76" s="119"/>
      <c r="P76" s="119"/>
    </row>
    <row r="77" spans="1:16" x14ac:dyDescent="0.25">
      <c r="A77" s="51"/>
      <c r="B77" s="51"/>
      <c r="H77" s="82"/>
      <c r="M77" s="119"/>
      <c r="N77" s="119"/>
      <c r="O77" s="119"/>
      <c r="P77" s="119"/>
    </row>
    <row r="78" spans="1:16" x14ac:dyDescent="0.25">
      <c r="A78" s="51"/>
      <c r="B78" s="51"/>
      <c r="H78" s="82"/>
      <c r="M78" s="119"/>
      <c r="N78" s="119"/>
      <c r="O78" s="119"/>
      <c r="P78" s="119"/>
    </row>
    <row r="79" spans="1:16" x14ac:dyDescent="0.25">
      <c r="A79" s="51"/>
      <c r="B79" s="51"/>
      <c r="H79" s="82"/>
      <c r="M79" s="119"/>
      <c r="N79" s="119"/>
      <c r="O79" s="119"/>
      <c r="P79" s="119"/>
    </row>
    <row r="80" spans="1:16" x14ac:dyDescent="0.25">
      <c r="A80" s="51"/>
      <c r="B80" s="51"/>
      <c r="H80" s="82"/>
    </row>
    <row r="81" spans="1:8" x14ac:dyDescent="0.25">
      <c r="A81" s="51"/>
      <c r="B81" s="51"/>
      <c r="H81" s="82"/>
    </row>
    <row r="82" spans="1:8" x14ac:dyDescent="0.25">
      <c r="A82" s="51"/>
      <c r="B82" s="51"/>
      <c r="H82" s="82"/>
    </row>
    <row r="83" spans="1:8" x14ac:dyDescent="0.25">
      <c r="A83" s="51"/>
      <c r="B83" s="51"/>
      <c r="H83" s="82"/>
    </row>
    <row r="84" spans="1:8" x14ac:dyDescent="0.25">
      <c r="A84" s="51"/>
      <c r="B84" s="51"/>
      <c r="H84" s="82"/>
    </row>
    <row r="85" spans="1:8" x14ac:dyDescent="0.25">
      <c r="A85" s="51"/>
      <c r="B85" s="51"/>
      <c r="H85" s="82"/>
    </row>
    <row r="86" spans="1:8" x14ac:dyDescent="0.25">
      <c r="A86" s="51"/>
      <c r="B86" s="51"/>
      <c r="H86" s="82"/>
    </row>
    <row r="87" spans="1:8" x14ac:dyDescent="0.25">
      <c r="A87" s="51"/>
      <c r="B87" s="51"/>
      <c r="H87" s="82"/>
    </row>
    <row r="88" spans="1:8" x14ac:dyDescent="0.25">
      <c r="A88" s="51"/>
      <c r="B88" s="51"/>
      <c r="H88" s="82"/>
    </row>
    <row r="89" spans="1:8" x14ac:dyDescent="0.25">
      <c r="A89" s="51"/>
      <c r="B89" s="51"/>
      <c r="H89" s="82"/>
    </row>
    <row r="90" spans="1:8" x14ac:dyDescent="0.25">
      <c r="A90" s="51"/>
      <c r="B90" s="51"/>
      <c r="H90" s="82"/>
    </row>
    <row r="91" spans="1:8" x14ac:dyDescent="0.25">
      <c r="A91" s="51"/>
      <c r="B91" s="51"/>
      <c r="H91" s="82"/>
    </row>
    <row r="92" spans="1:8" x14ac:dyDescent="0.25">
      <c r="A92" s="51"/>
      <c r="B92" s="51"/>
      <c r="H92" s="82"/>
    </row>
    <row r="93" spans="1:8" x14ac:dyDescent="0.25">
      <c r="A93" s="51"/>
      <c r="B93" s="51"/>
      <c r="H93" s="82"/>
    </row>
    <row r="94" spans="1:8" x14ac:dyDescent="0.25">
      <c r="A94" s="51"/>
      <c r="B94" s="51"/>
      <c r="H94" s="82"/>
    </row>
    <row r="95" spans="1:8" x14ac:dyDescent="0.25">
      <c r="A95" s="51"/>
      <c r="B95" s="51"/>
      <c r="H95" s="82"/>
    </row>
    <row r="96" spans="1:8" x14ac:dyDescent="0.25">
      <c r="A96" s="51"/>
      <c r="B96" s="51"/>
      <c r="H96" s="82"/>
    </row>
    <row r="97" spans="1:8" x14ac:dyDescent="0.25">
      <c r="A97" s="51"/>
      <c r="B97" s="51"/>
      <c r="H97" s="82"/>
    </row>
    <row r="98" spans="1:8" x14ac:dyDescent="0.25">
      <c r="A98" s="51"/>
      <c r="B98" s="51"/>
      <c r="H98" s="82"/>
    </row>
    <row r="99" spans="1:8" x14ac:dyDescent="0.25">
      <c r="A99" s="51"/>
      <c r="B99" s="51"/>
      <c r="H99" s="82"/>
    </row>
    <row r="100" spans="1:8" x14ac:dyDescent="0.25">
      <c r="A100" s="51"/>
      <c r="B100" s="51"/>
      <c r="H100" s="82"/>
    </row>
    <row r="101" spans="1:8" x14ac:dyDescent="0.25">
      <c r="A101" s="51"/>
      <c r="B101" s="51"/>
      <c r="H101" s="82"/>
    </row>
    <row r="102" spans="1:8" x14ac:dyDescent="0.25">
      <c r="A102" s="51"/>
      <c r="B102" s="51"/>
      <c r="H102" s="82"/>
    </row>
    <row r="103" spans="1:8" x14ac:dyDescent="0.25">
      <c r="A103" s="51"/>
      <c r="B103" s="51"/>
      <c r="H103" s="82"/>
    </row>
    <row r="104" spans="1:8" x14ac:dyDescent="0.25">
      <c r="A104" s="51"/>
      <c r="B104" s="51"/>
      <c r="H104" s="82"/>
    </row>
    <row r="105" spans="1:8" x14ac:dyDescent="0.25">
      <c r="A105" s="51"/>
      <c r="B105" s="51"/>
      <c r="H105" s="82"/>
    </row>
    <row r="106" spans="1:8" x14ac:dyDescent="0.25">
      <c r="A106" s="51"/>
      <c r="B106" s="51"/>
      <c r="H106" s="82"/>
    </row>
    <row r="107" spans="1:8" x14ac:dyDescent="0.25">
      <c r="A107" s="51"/>
      <c r="B107" s="51"/>
      <c r="H107" s="82"/>
    </row>
    <row r="108" spans="1:8" x14ac:dyDescent="0.25">
      <c r="A108" s="51"/>
      <c r="B108" s="51"/>
      <c r="H108" s="82"/>
    </row>
    <row r="109" spans="1:8" x14ac:dyDescent="0.25">
      <c r="A109" s="51"/>
      <c r="B109" s="51"/>
      <c r="H109" s="82"/>
    </row>
    <row r="110" spans="1:8" x14ac:dyDescent="0.25">
      <c r="A110" s="51"/>
      <c r="B110" s="51"/>
      <c r="H110" s="82"/>
    </row>
    <row r="111" spans="1:8" x14ac:dyDescent="0.25">
      <c r="A111" s="51"/>
      <c r="B111" s="51"/>
      <c r="H111" s="82"/>
    </row>
    <row r="112" spans="1:8" x14ac:dyDescent="0.25">
      <c r="A112" s="51"/>
      <c r="B112" s="51"/>
      <c r="H112" s="82"/>
    </row>
    <row r="113" spans="1:8" x14ac:dyDescent="0.25">
      <c r="A113" s="51"/>
      <c r="B113" s="51"/>
      <c r="H113" s="82"/>
    </row>
    <row r="114" spans="1:8" x14ac:dyDescent="0.25">
      <c r="A114" s="51"/>
      <c r="B114" s="51"/>
      <c r="H114" s="82"/>
    </row>
    <row r="115" spans="1:8" x14ac:dyDescent="0.25">
      <c r="A115" s="51"/>
      <c r="B115" s="51"/>
      <c r="H115" s="82"/>
    </row>
    <row r="116" spans="1:8" x14ac:dyDescent="0.25">
      <c r="A116" s="51"/>
      <c r="B116" s="51"/>
      <c r="H116" s="82"/>
    </row>
    <row r="117" spans="1:8" x14ac:dyDescent="0.25">
      <c r="A117" s="51"/>
      <c r="B117" s="51"/>
      <c r="H117" s="82"/>
    </row>
    <row r="118" spans="1:8" x14ac:dyDescent="0.25">
      <c r="A118" s="51"/>
      <c r="B118" s="51"/>
      <c r="H118" s="82"/>
    </row>
    <row r="119" spans="1:8" x14ac:dyDescent="0.25">
      <c r="A119" s="51"/>
      <c r="B119" s="51"/>
      <c r="H119" s="82"/>
    </row>
    <row r="120" spans="1:8" x14ac:dyDescent="0.25">
      <c r="A120" s="51"/>
      <c r="B120" s="51"/>
      <c r="H120" s="82"/>
    </row>
    <row r="121" spans="1:8" x14ac:dyDescent="0.25">
      <c r="A121" s="51"/>
      <c r="B121" s="51"/>
      <c r="H121" s="82"/>
    </row>
    <row r="122" spans="1:8" x14ac:dyDescent="0.25">
      <c r="A122" s="51"/>
      <c r="B122" s="51"/>
      <c r="H122" s="82"/>
    </row>
    <row r="123" spans="1:8" x14ac:dyDescent="0.25">
      <c r="A123" s="51"/>
      <c r="B123" s="51"/>
      <c r="H123" s="82"/>
    </row>
    <row r="124" spans="1:8" x14ac:dyDescent="0.25">
      <c r="A124" s="51"/>
      <c r="B124" s="51"/>
      <c r="H124" s="82"/>
    </row>
    <row r="125" spans="1:8" x14ac:dyDescent="0.25">
      <c r="A125" s="51"/>
      <c r="B125" s="51"/>
      <c r="H125" s="82"/>
    </row>
    <row r="126" spans="1:8" x14ac:dyDescent="0.25">
      <c r="A126" s="51"/>
      <c r="B126" s="51"/>
      <c r="H126" s="82"/>
    </row>
    <row r="127" spans="1:8" x14ac:dyDescent="0.25">
      <c r="A127" s="51"/>
      <c r="B127" s="51"/>
      <c r="H127" s="82"/>
    </row>
    <row r="128" spans="1:8" x14ac:dyDescent="0.25">
      <c r="A128" s="51"/>
      <c r="B128" s="51"/>
      <c r="H128" s="82"/>
    </row>
    <row r="129" spans="1:8" x14ac:dyDescent="0.25">
      <c r="A129" s="51"/>
      <c r="B129" s="51"/>
      <c r="H129" s="82"/>
    </row>
    <row r="130" spans="1:8" x14ac:dyDescent="0.25">
      <c r="A130" s="51"/>
      <c r="B130" s="51"/>
      <c r="H130" s="82"/>
    </row>
    <row r="131" spans="1:8" x14ac:dyDescent="0.25">
      <c r="A131" s="51"/>
      <c r="B131" s="51"/>
      <c r="H131" s="82"/>
    </row>
    <row r="132" spans="1:8" x14ac:dyDescent="0.25">
      <c r="A132" s="51"/>
      <c r="B132" s="51"/>
      <c r="H132" s="82"/>
    </row>
    <row r="133" spans="1:8" x14ac:dyDescent="0.25">
      <c r="A133" s="51"/>
      <c r="B133" s="51"/>
      <c r="H133" s="82"/>
    </row>
    <row r="134" spans="1:8" x14ac:dyDescent="0.25">
      <c r="A134" s="51"/>
      <c r="B134" s="51"/>
      <c r="H134" s="82"/>
    </row>
    <row r="135" spans="1:8" x14ac:dyDescent="0.25">
      <c r="A135" s="51"/>
      <c r="B135" s="51"/>
      <c r="H135" s="82"/>
    </row>
    <row r="136" spans="1:8" x14ac:dyDescent="0.25">
      <c r="A136" s="51"/>
      <c r="B136" s="51"/>
      <c r="H136" s="82"/>
    </row>
    <row r="137" spans="1:8" x14ac:dyDescent="0.25">
      <c r="A137" s="51"/>
      <c r="B137" s="51"/>
      <c r="H137" s="82"/>
    </row>
    <row r="138" spans="1:8" x14ac:dyDescent="0.25">
      <c r="A138" s="51"/>
      <c r="B138" s="51"/>
      <c r="H138" s="82"/>
    </row>
    <row r="139" spans="1:8" x14ac:dyDescent="0.25">
      <c r="A139" s="51"/>
      <c r="B139" s="51"/>
      <c r="H139" s="82"/>
    </row>
    <row r="140" spans="1:8" x14ac:dyDescent="0.25">
      <c r="A140" s="51"/>
      <c r="B140" s="51"/>
      <c r="H140" s="82"/>
    </row>
    <row r="141" spans="1:8" x14ac:dyDescent="0.25">
      <c r="A141" s="51"/>
      <c r="B141" s="51"/>
      <c r="H141" s="82"/>
    </row>
    <row r="142" spans="1:8" x14ac:dyDescent="0.25">
      <c r="A142" s="51"/>
      <c r="B142" s="51"/>
      <c r="H142" s="82"/>
    </row>
    <row r="143" spans="1:8" x14ac:dyDescent="0.25">
      <c r="A143" s="51"/>
      <c r="B143" s="51"/>
      <c r="H143" s="82"/>
    </row>
    <row r="144" spans="1:8" x14ac:dyDescent="0.25">
      <c r="A144" s="51"/>
      <c r="B144" s="51"/>
      <c r="H144" s="82"/>
    </row>
    <row r="145" spans="1:8" x14ac:dyDescent="0.25">
      <c r="A145" s="51"/>
      <c r="B145" s="51"/>
      <c r="H145" s="82"/>
    </row>
    <row r="146" spans="1:8" x14ac:dyDescent="0.25">
      <c r="A146" s="51"/>
      <c r="B146" s="51"/>
      <c r="H146" s="82"/>
    </row>
    <row r="147" spans="1:8" x14ac:dyDescent="0.25">
      <c r="A147" s="51"/>
      <c r="B147" s="51"/>
      <c r="H147" s="82"/>
    </row>
    <row r="148" spans="1:8" x14ac:dyDescent="0.25">
      <c r="A148" s="51"/>
      <c r="B148" s="51"/>
      <c r="H148" s="82"/>
    </row>
    <row r="149" spans="1:8" x14ac:dyDescent="0.25">
      <c r="A149" s="51"/>
      <c r="B149" s="51"/>
      <c r="H149" s="82"/>
    </row>
    <row r="150" spans="1:8" x14ac:dyDescent="0.25">
      <c r="A150" s="51"/>
      <c r="B150" s="51"/>
      <c r="H150" s="82"/>
    </row>
    <row r="151" spans="1:8" x14ac:dyDescent="0.25">
      <c r="A151" s="51"/>
      <c r="B151" s="51"/>
      <c r="H151" s="82"/>
    </row>
    <row r="152" spans="1:8" x14ac:dyDescent="0.25">
      <c r="A152" s="51"/>
      <c r="B152" s="51"/>
      <c r="H152" s="82"/>
    </row>
    <row r="153" spans="1:8" x14ac:dyDescent="0.25">
      <c r="A153" s="51"/>
      <c r="B153" s="51"/>
      <c r="H153" s="82"/>
    </row>
    <row r="154" spans="1:8" x14ac:dyDescent="0.25">
      <c r="A154" s="51"/>
      <c r="B154" s="51"/>
      <c r="H154" s="82"/>
    </row>
    <row r="155" spans="1:8" x14ac:dyDescent="0.25">
      <c r="A155" s="51"/>
      <c r="B155" s="51"/>
      <c r="H155" s="82"/>
    </row>
    <row r="156" spans="1:8" x14ac:dyDescent="0.25">
      <c r="A156" s="51"/>
      <c r="B156" s="51"/>
      <c r="H156" s="82"/>
    </row>
    <row r="157" spans="1:8" x14ac:dyDescent="0.25">
      <c r="A157" s="51"/>
      <c r="B157" s="51"/>
      <c r="H157" s="82"/>
    </row>
    <row r="158" spans="1:8" x14ac:dyDescent="0.25">
      <c r="A158" s="51"/>
      <c r="B158" s="51"/>
      <c r="H158" s="82"/>
    </row>
    <row r="159" spans="1:8" x14ac:dyDescent="0.25">
      <c r="A159" s="51"/>
      <c r="B159" s="51"/>
      <c r="H159" s="82"/>
    </row>
    <row r="160" spans="1:8" x14ac:dyDescent="0.25">
      <c r="A160" s="51"/>
      <c r="B160" s="51"/>
      <c r="H160" s="82"/>
    </row>
    <row r="161" spans="1:8" x14ac:dyDescent="0.25">
      <c r="A161" s="51"/>
      <c r="B161" s="51"/>
      <c r="H161" s="82"/>
    </row>
    <row r="162" spans="1:8" x14ac:dyDescent="0.25">
      <c r="A162" s="51"/>
      <c r="B162" s="51"/>
      <c r="H162" s="82"/>
    </row>
    <row r="163" spans="1:8" x14ac:dyDescent="0.25">
      <c r="A163" s="51"/>
      <c r="B163" s="51"/>
      <c r="H163" s="82"/>
    </row>
    <row r="164" spans="1:8" x14ac:dyDescent="0.25">
      <c r="A164" s="51"/>
      <c r="B164" s="51"/>
      <c r="H164" s="82"/>
    </row>
    <row r="165" spans="1:8" x14ac:dyDescent="0.25">
      <c r="A165" s="51"/>
      <c r="B165" s="51"/>
      <c r="H165" s="82"/>
    </row>
    <row r="166" spans="1:8" x14ac:dyDescent="0.25">
      <c r="A166" s="51"/>
      <c r="B166" s="51"/>
      <c r="H166" s="82"/>
    </row>
    <row r="167" spans="1:8" x14ac:dyDescent="0.25">
      <c r="A167" s="51"/>
      <c r="B167" s="51"/>
      <c r="H167" s="82"/>
    </row>
    <row r="168" spans="1:8" x14ac:dyDescent="0.25">
      <c r="A168" s="51"/>
      <c r="B168" s="51"/>
      <c r="H168" s="82"/>
    </row>
    <row r="169" spans="1:8" x14ac:dyDescent="0.25">
      <c r="A169" s="51"/>
      <c r="B169" s="51"/>
      <c r="H169" s="82"/>
    </row>
    <row r="170" spans="1:8" x14ac:dyDescent="0.25">
      <c r="A170" s="51"/>
      <c r="B170" s="51"/>
      <c r="H170" s="82"/>
    </row>
    <row r="171" spans="1:8" x14ac:dyDescent="0.25">
      <c r="A171" s="51"/>
      <c r="B171" s="51"/>
      <c r="H171" s="82"/>
    </row>
    <row r="172" spans="1:8" x14ac:dyDescent="0.25">
      <c r="A172" s="51"/>
      <c r="B172" s="51"/>
      <c r="H172" s="82"/>
    </row>
    <row r="173" spans="1:8" x14ac:dyDescent="0.25">
      <c r="A173" s="51"/>
      <c r="B173" s="51"/>
      <c r="H173" s="82"/>
    </row>
    <row r="174" spans="1:8" x14ac:dyDescent="0.25">
      <c r="A174" s="51"/>
      <c r="B174" s="51"/>
      <c r="H174" s="82"/>
    </row>
    <row r="175" spans="1:8" x14ac:dyDescent="0.25">
      <c r="A175" s="51"/>
      <c r="B175" s="51"/>
      <c r="H175" s="82"/>
    </row>
    <row r="176" spans="1:8" x14ac:dyDescent="0.25">
      <c r="A176" s="51"/>
      <c r="B176" s="51"/>
      <c r="H176" s="82"/>
    </row>
    <row r="177" spans="1:8" x14ac:dyDescent="0.25">
      <c r="A177" s="51"/>
      <c r="B177" s="51"/>
      <c r="H177" s="82"/>
    </row>
    <row r="178" spans="1:8" x14ac:dyDescent="0.25">
      <c r="A178" s="51"/>
      <c r="B178" s="51"/>
      <c r="H178" s="82"/>
    </row>
    <row r="179" spans="1:8" x14ac:dyDescent="0.25">
      <c r="A179" s="51"/>
      <c r="B179" s="51"/>
      <c r="H179" s="82"/>
    </row>
    <row r="180" spans="1:8" x14ac:dyDescent="0.25">
      <c r="A180" s="51"/>
      <c r="B180" s="51"/>
      <c r="H180" s="82"/>
    </row>
    <row r="181" spans="1:8" x14ac:dyDescent="0.25">
      <c r="A181" s="51"/>
      <c r="B181" s="51"/>
      <c r="H181" s="82"/>
    </row>
    <row r="182" spans="1:8" x14ac:dyDescent="0.25">
      <c r="A182" s="51"/>
      <c r="B182" s="51"/>
      <c r="H182" s="82"/>
    </row>
    <row r="183" spans="1:8" x14ac:dyDescent="0.25">
      <c r="A183" s="51"/>
      <c r="B183" s="51"/>
      <c r="H183" s="82"/>
    </row>
    <row r="184" spans="1:8" x14ac:dyDescent="0.25">
      <c r="A184" s="51"/>
      <c r="B184" s="51"/>
      <c r="H184" s="82"/>
    </row>
    <row r="185" spans="1:8" x14ac:dyDescent="0.25">
      <c r="A185" s="51"/>
      <c r="B185" s="51"/>
      <c r="H185" s="82"/>
    </row>
    <row r="186" spans="1:8" x14ac:dyDescent="0.25">
      <c r="A186" s="51"/>
      <c r="B186" s="51"/>
      <c r="H186" s="82"/>
    </row>
    <row r="187" spans="1:8" x14ac:dyDescent="0.25">
      <c r="A187" s="51"/>
      <c r="B187" s="51"/>
      <c r="H187" s="82"/>
    </row>
    <row r="188" spans="1:8" x14ac:dyDescent="0.25">
      <c r="A188" s="51"/>
      <c r="B188" s="51"/>
      <c r="H188" s="82"/>
    </row>
    <row r="189" spans="1:8" x14ac:dyDescent="0.25">
      <c r="A189" s="51"/>
      <c r="B189" s="51"/>
      <c r="H189" s="82"/>
    </row>
    <row r="190" spans="1:8" x14ac:dyDescent="0.25">
      <c r="A190" s="51"/>
      <c r="B190" s="51"/>
      <c r="H190" s="82"/>
    </row>
    <row r="191" spans="1:8" x14ac:dyDescent="0.25">
      <c r="A191" s="51"/>
      <c r="B191" s="51"/>
      <c r="H191" s="82"/>
    </row>
    <row r="192" spans="1:8" x14ac:dyDescent="0.25">
      <c r="A192" s="51"/>
      <c r="B192" s="51"/>
      <c r="H192" s="82"/>
    </row>
    <row r="193" spans="1:8" x14ac:dyDescent="0.25">
      <c r="A193" s="51"/>
      <c r="B193" s="51"/>
      <c r="H193" s="82"/>
    </row>
    <row r="194" spans="1:8" x14ac:dyDescent="0.25">
      <c r="A194" s="51"/>
      <c r="B194" s="51"/>
      <c r="H194" s="82"/>
    </row>
    <row r="195" spans="1:8" x14ac:dyDescent="0.25">
      <c r="A195" s="51"/>
      <c r="B195" s="51"/>
      <c r="H195" s="82"/>
    </row>
    <row r="196" spans="1:8" x14ac:dyDescent="0.25">
      <c r="A196" s="51"/>
      <c r="B196" s="51"/>
      <c r="H196" s="82"/>
    </row>
    <row r="197" spans="1:8" x14ac:dyDescent="0.25">
      <c r="A197" s="51"/>
      <c r="B197" s="51"/>
      <c r="H197" s="82"/>
    </row>
    <row r="198" spans="1:8" x14ac:dyDescent="0.25">
      <c r="A198" s="51"/>
      <c r="B198" s="51"/>
      <c r="H198" s="82"/>
    </row>
    <row r="199" spans="1:8" x14ac:dyDescent="0.25">
      <c r="A199" s="51"/>
      <c r="B199" s="51"/>
      <c r="H199" s="82"/>
    </row>
    <row r="200" spans="1:8" x14ac:dyDescent="0.25">
      <c r="A200" s="51"/>
      <c r="B200" s="51"/>
      <c r="H200" s="82"/>
    </row>
    <row r="201" spans="1:8" x14ac:dyDescent="0.25">
      <c r="A201" s="51"/>
      <c r="B201" s="51"/>
      <c r="H201" s="82"/>
    </row>
    <row r="202" spans="1:8" x14ac:dyDescent="0.25">
      <c r="A202" s="51"/>
      <c r="B202" s="51"/>
      <c r="H202" s="82"/>
    </row>
    <row r="203" spans="1:8" x14ac:dyDescent="0.25">
      <c r="A203" s="51"/>
      <c r="B203" s="51"/>
      <c r="H203" s="82"/>
    </row>
    <row r="204" spans="1:8" x14ac:dyDescent="0.25">
      <c r="A204" s="51"/>
      <c r="B204" s="51"/>
      <c r="H204" s="82"/>
    </row>
    <row r="205" spans="1:8" x14ac:dyDescent="0.25">
      <c r="A205" s="51"/>
      <c r="B205" s="51"/>
      <c r="H205" s="82"/>
    </row>
    <row r="206" spans="1:8" x14ac:dyDescent="0.25">
      <c r="A206" s="51"/>
      <c r="B206" s="51"/>
      <c r="H206" s="82"/>
    </row>
    <row r="207" spans="1:8" x14ac:dyDescent="0.25">
      <c r="A207" s="51"/>
      <c r="B207" s="51"/>
      <c r="H207" s="82"/>
    </row>
    <row r="208" spans="1:8" x14ac:dyDescent="0.25">
      <c r="A208" s="51"/>
      <c r="B208" s="51"/>
      <c r="H208" s="82"/>
    </row>
    <row r="209" spans="1:8" x14ac:dyDescent="0.25">
      <c r="A209" s="51"/>
      <c r="B209" s="51"/>
      <c r="H209" s="82"/>
    </row>
    <row r="210" spans="1:8" x14ac:dyDescent="0.25">
      <c r="A210" s="51"/>
      <c r="B210" s="51"/>
      <c r="H210" s="82"/>
    </row>
    <row r="211" spans="1:8" x14ac:dyDescent="0.25">
      <c r="A211" s="51"/>
      <c r="B211" s="51"/>
      <c r="H211" s="82"/>
    </row>
    <row r="212" spans="1:8" x14ac:dyDescent="0.25">
      <c r="A212" s="51"/>
      <c r="B212" s="51"/>
      <c r="H212" s="82"/>
    </row>
    <row r="213" spans="1:8" x14ac:dyDescent="0.25">
      <c r="A213" s="51"/>
      <c r="B213" s="51"/>
      <c r="H213" s="82"/>
    </row>
    <row r="214" spans="1:8" x14ac:dyDescent="0.25">
      <c r="A214" s="51"/>
      <c r="B214" s="51"/>
      <c r="H214" s="82"/>
    </row>
    <row r="215" spans="1:8" x14ac:dyDescent="0.25">
      <c r="A215" s="51"/>
      <c r="B215" s="51"/>
      <c r="H215" s="82"/>
    </row>
    <row r="216" spans="1:8" x14ac:dyDescent="0.25">
      <c r="A216" s="51"/>
      <c r="B216" s="51"/>
      <c r="H216" s="82"/>
    </row>
    <row r="217" spans="1:8" x14ac:dyDescent="0.25">
      <c r="A217" s="51"/>
      <c r="B217" s="51"/>
      <c r="H217" s="82"/>
    </row>
    <row r="218" spans="1:8" x14ac:dyDescent="0.25">
      <c r="A218" s="51"/>
      <c r="B218" s="51"/>
      <c r="H218" s="82"/>
    </row>
    <row r="219" spans="1:8" x14ac:dyDescent="0.25">
      <c r="A219" s="51"/>
      <c r="B219" s="51"/>
      <c r="H219" s="82"/>
    </row>
    <row r="220" spans="1:8" x14ac:dyDescent="0.25">
      <c r="A220" s="51"/>
      <c r="B220" s="51"/>
      <c r="H220" s="82"/>
    </row>
    <row r="221" spans="1:8" x14ac:dyDescent="0.25">
      <c r="A221" s="51"/>
      <c r="B221" s="51"/>
      <c r="H221" s="82"/>
    </row>
    <row r="222" spans="1:8" x14ac:dyDescent="0.25">
      <c r="A222" s="51"/>
      <c r="B222" s="51"/>
      <c r="H222" s="82"/>
    </row>
    <row r="223" spans="1:8" x14ac:dyDescent="0.25">
      <c r="A223" s="51"/>
      <c r="B223" s="51"/>
      <c r="H223" s="82"/>
    </row>
    <row r="224" spans="1:8" x14ac:dyDescent="0.25">
      <c r="A224" s="51"/>
      <c r="B224" s="51"/>
      <c r="H224" s="82"/>
    </row>
    <row r="225" spans="1:8" x14ac:dyDescent="0.25">
      <c r="A225" s="51"/>
      <c r="B225" s="51"/>
      <c r="H225" s="82"/>
    </row>
    <row r="226" spans="1:8" x14ac:dyDescent="0.25">
      <c r="A226" s="51"/>
      <c r="B226" s="51"/>
      <c r="H226" s="82"/>
    </row>
    <row r="227" spans="1:8" x14ac:dyDescent="0.25">
      <c r="A227" s="51"/>
      <c r="B227" s="51"/>
      <c r="H227" s="82"/>
    </row>
    <row r="228" spans="1:8" x14ac:dyDescent="0.25">
      <c r="A228" s="51"/>
      <c r="B228" s="51"/>
      <c r="H228" s="82"/>
    </row>
    <row r="229" spans="1:8" x14ac:dyDescent="0.25">
      <c r="A229" s="51"/>
      <c r="B229" s="51"/>
      <c r="H229" s="82"/>
    </row>
    <row r="230" spans="1:8" x14ac:dyDescent="0.25">
      <c r="A230" s="51"/>
      <c r="B230" s="51"/>
      <c r="H230" s="82"/>
    </row>
    <row r="231" spans="1:8" x14ac:dyDescent="0.25">
      <c r="A231" s="51"/>
      <c r="B231" s="51"/>
      <c r="H231" s="82"/>
    </row>
    <row r="232" spans="1:8" x14ac:dyDescent="0.25">
      <c r="A232" s="51"/>
      <c r="B232" s="51"/>
      <c r="H232" s="82"/>
    </row>
    <row r="233" spans="1:8" x14ac:dyDescent="0.25">
      <c r="A233" s="51"/>
      <c r="B233" s="51"/>
      <c r="H233" s="82"/>
    </row>
    <row r="234" spans="1:8" x14ac:dyDescent="0.25">
      <c r="A234" s="51"/>
      <c r="B234" s="51"/>
      <c r="H234" s="82"/>
    </row>
    <row r="235" spans="1:8" x14ac:dyDescent="0.25">
      <c r="A235" s="51"/>
      <c r="B235" s="51"/>
      <c r="H235" s="82"/>
    </row>
    <row r="236" spans="1:8" x14ac:dyDescent="0.25">
      <c r="A236" s="51"/>
      <c r="B236" s="51"/>
      <c r="H236" s="82"/>
    </row>
    <row r="237" spans="1:8" x14ac:dyDescent="0.25">
      <c r="A237" s="51"/>
      <c r="B237" s="51"/>
      <c r="H237" s="82"/>
    </row>
    <row r="238" spans="1:8" x14ac:dyDescent="0.25">
      <c r="A238" s="51"/>
      <c r="B238" s="51"/>
      <c r="H238" s="82"/>
    </row>
    <row r="239" spans="1:8" x14ac:dyDescent="0.25">
      <c r="A239" s="51"/>
      <c r="B239" s="51"/>
      <c r="H239" s="82"/>
    </row>
    <row r="240" spans="1:8" x14ac:dyDescent="0.25">
      <c r="A240" s="51"/>
      <c r="B240" s="51"/>
      <c r="H240" s="82"/>
    </row>
    <row r="241" spans="1:8" x14ac:dyDescent="0.25">
      <c r="A241" s="51"/>
      <c r="B241" s="51"/>
      <c r="H241" s="82"/>
    </row>
    <row r="242" spans="1:8" x14ac:dyDescent="0.25">
      <c r="A242" s="51"/>
      <c r="B242" s="51"/>
      <c r="H242" s="82"/>
    </row>
    <row r="243" spans="1:8" x14ac:dyDescent="0.25">
      <c r="A243" s="51"/>
      <c r="B243" s="51"/>
      <c r="H243" s="82"/>
    </row>
    <row r="244" spans="1:8" x14ac:dyDescent="0.25">
      <c r="A244" s="51"/>
      <c r="B244" s="51"/>
      <c r="H244" s="82"/>
    </row>
    <row r="245" spans="1:8" x14ac:dyDescent="0.25">
      <c r="A245" s="51"/>
      <c r="B245" s="51"/>
      <c r="H245" s="82"/>
    </row>
    <row r="246" spans="1:8" x14ac:dyDescent="0.25">
      <c r="A246" s="51"/>
      <c r="B246" s="51"/>
      <c r="H246" s="82"/>
    </row>
    <row r="247" spans="1:8" x14ac:dyDescent="0.25">
      <c r="A247" s="51"/>
      <c r="B247" s="51"/>
      <c r="H247" s="82"/>
    </row>
    <row r="248" spans="1:8" x14ac:dyDescent="0.25">
      <c r="A248" s="51"/>
      <c r="B248" s="51"/>
      <c r="H248" s="82"/>
    </row>
    <row r="249" spans="1:8" x14ac:dyDescent="0.25">
      <c r="A249" s="51"/>
      <c r="B249" s="51"/>
      <c r="H249" s="82"/>
    </row>
    <row r="250" spans="1:8" x14ac:dyDescent="0.25">
      <c r="A250" s="51"/>
      <c r="B250" s="51"/>
      <c r="H250" s="82"/>
    </row>
    <row r="251" spans="1:8" x14ac:dyDescent="0.25">
      <c r="A251" s="51"/>
      <c r="B251" s="51"/>
      <c r="H251" s="82"/>
    </row>
    <row r="252" spans="1:8" x14ac:dyDescent="0.25">
      <c r="A252" s="51"/>
      <c r="B252" s="51"/>
      <c r="H252" s="82"/>
    </row>
    <row r="253" spans="1:8" x14ac:dyDescent="0.25">
      <c r="A253" s="51"/>
      <c r="B253" s="51"/>
      <c r="H253" s="82"/>
    </row>
    <row r="254" spans="1:8" x14ac:dyDescent="0.25">
      <c r="A254" s="51"/>
      <c r="B254" s="51"/>
      <c r="H254" s="82"/>
    </row>
    <row r="255" spans="1:8" x14ac:dyDescent="0.25">
      <c r="A255" s="51"/>
      <c r="B255" s="51"/>
      <c r="H255" s="82"/>
    </row>
    <row r="256" spans="1:8" x14ac:dyDescent="0.25">
      <c r="A256" s="51"/>
      <c r="B256" s="51"/>
      <c r="H256" s="82"/>
    </row>
    <row r="257" spans="1:8" x14ac:dyDescent="0.25">
      <c r="A257" s="51"/>
      <c r="B257" s="51"/>
      <c r="H257" s="82"/>
    </row>
    <row r="258" spans="1:8" x14ac:dyDescent="0.25">
      <c r="A258" s="51"/>
      <c r="B258" s="51"/>
      <c r="H258" s="82"/>
    </row>
    <row r="259" spans="1:8" x14ac:dyDescent="0.25">
      <c r="A259" s="51"/>
      <c r="B259" s="51"/>
      <c r="H259" s="82"/>
    </row>
    <row r="260" spans="1:8" x14ac:dyDescent="0.25">
      <c r="A260" s="51"/>
      <c r="B260" s="51"/>
      <c r="H260" s="82"/>
    </row>
    <row r="261" spans="1:8" x14ac:dyDescent="0.25">
      <c r="A261" s="51"/>
      <c r="B261" s="51"/>
      <c r="H261" s="82"/>
    </row>
    <row r="262" spans="1:8" x14ac:dyDescent="0.25">
      <c r="A262" s="51"/>
      <c r="B262" s="51"/>
      <c r="H262" s="82"/>
    </row>
    <row r="263" spans="1:8" x14ac:dyDescent="0.25">
      <c r="A263" s="51"/>
      <c r="B263" s="51"/>
      <c r="H263" s="82"/>
    </row>
    <row r="264" spans="1:8" x14ac:dyDescent="0.25">
      <c r="A264" s="51"/>
      <c r="B264" s="51"/>
      <c r="H264" s="82"/>
    </row>
    <row r="265" spans="1:8" x14ac:dyDescent="0.25">
      <c r="A265" s="51"/>
      <c r="B265" s="51"/>
      <c r="H265" s="82"/>
    </row>
    <row r="266" spans="1:8" x14ac:dyDescent="0.25">
      <c r="A266" s="51"/>
      <c r="B266" s="51"/>
      <c r="H266" s="82"/>
    </row>
    <row r="267" spans="1:8" x14ac:dyDescent="0.25">
      <c r="A267" s="51"/>
      <c r="B267" s="51"/>
      <c r="H267" s="82"/>
    </row>
    <row r="268" spans="1:8" x14ac:dyDescent="0.25">
      <c r="A268" s="51"/>
      <c r="B268" s="51"/>
      <c r="H268" s="82"/>
    </row>
    <row r="269" spans="1:8" x14ac:dyDescent="0.25">
      <c r="A269" s="51"/>
      <c r="B269" s="51"/>
      <c r="H269" s="82"/>
    </row>
    <row r="270" spans="1:8" x14ac:dyDescent="0.25">
      <c r="A270" s="51"/>
      <c r="B270" s="51"/>
      <c r="H270" s="82"/>
    </row>
    <row r="271" spans="1:8" x14ac:dyDescent="0.25">
      <c r="A271" s="51"/>
      <c r="B271" s="51"/>
      <c r="H271" s="82"/>
    </row>
    <row r="272" spans="1:8" x14ac:dyDescent="0.25">
      <c r="A272" s="51"/>
      <c r="B272" s="51"/>
      <c r="H272" s="82"/>
    </row>
    <row r="273" spans="1:8" x14ac:dyDescent="0.25">
      <c r="A273" s="51"/>
      <c r="B273" s="51"/>
      <c r="H273" s="82"/>
    </row>
    <row r="274" spans="1:8" x14ac:dyDescent="0.25">
      <c r="A274" s="51"/>
      <c r="B274" s="51"/>
      <c r="H274" s="82"/>
    </row>
    <row r="275" spans="1:8" x14ac:dyDescent="0.25">
      <c r="A275" s="51"/>
      <c r="B275" s="51"/>
      <c r="H275" s="82"/>
    </row>
    <row r="276" spans="1:8" x14ac:dyDescent="0.25">
      <c r="A276" s="51"/>
      <c r="B276" s="51"/>
      <c r="H276" s="82"/>
    </row>
    <row r="277" spans="1:8" x14ac:dyDescent="0.25">
      <c r="A277" s="51"/>
      <c r="B277" s="51"/>
      <c r="H277" s="82"/>
    </row>
    <row r="278" spans="1:8" x14ac:dyDescent="0.25">
      <c r="A278" s="51"/>
      <c r="B278" s="51"/>
      <c r="H278" s="82"/>
    </row>
    <row r="279" spans="1:8" x14ac:dyDescent="0.25">
      <c r="A279" s="51"/>
      <c r="B279" s="51"/>
      <c r="H279" s="82"/>
    </row>
    <row r="280" spans="1:8" x14ac:dyDescent="0.25">
      <c r="A280" s="51"/>
      <c r="B280" s="51"/>
      <c r="H280" s="82"/>
    </row>
    <row r="281" spans="1:8" x14ac:dyDescent="0.25">
      <c r="A281" s="51"/>
      <c r="B281" s="51"/>
      <c r="H281" s="82"/>
    </row>
    <row r="282" spans="1:8" x14ac:dyDescent="0.25">
      <c r="A282" s="51"/>
      <c r="B282" s="51"/>
      <c r="H282" s="82"/>
    </row>
    <row r="283" spans="1:8" x14ac:dyDescent="0.25">
      <c r="A283" s="51"/>
      <c r="B283" s="51"/>
      <c r="H283" s="82"/>
    </row>
    <row r="284" spans="1:8" x14ac:dyDescent="0.25">
      <c r="A284" s="51"/>
      <c r="B284" s="51"/>
      <c r="H284" s="82"/>
    </row>
    <row r="285" spans="1:8" x14ac:dyDescent="0.25">
      <c r="A285" s="51"/>
      <c r="B285" s="51"/>
      <c r="H285" s="82"/>
    </row>
    <row r="286" spans="1:8" x14ac:dyDescent="0.25">
      <c r="A286" s="51"/>
      <c r="B286" s="51"/>
      <c r="H286" s="82"/>
    </row>
    <row r="287" spans="1:8" x14ac:dyDescent="0.25">
      <c r="A287" s="51"/>
      <c r="B287" s="51"/>
      <c r="H287" s="82"/>
    </row>
    <row r="288" spans="1:8" x14ac:dyDescent="0.25">
      <c r="A288" s="51"/>
      <c r="B288" s="51"/>
      <c r="H288" s="82"/>
    </row>
    <row r="289" spans="1:8" x14ac:dyDescent="0.25">
      <c r="A289" s="51"/>
      <c r="B289" s="51"/>
      <c r="H289" s="82"/>
    </row>
    <row r="290" spans="1:8" x14ac:dyDescent="0.25">
      <c r="A290" s="51"/>
      <c r="B290" s="51"/>
      <c r="H290" s="82"/>
    </row>
    <row r="291" spans="1:8" x14ac:dyDescent="0.25">
      <c r="A291" s="51"/>
      <c r="B291" s="51"/>
      <c r="H291" s="82"/>
    </row>
    <row r="292" spans="1:8" x14ac:dyDescent="0.25">
      <c r="A292" s="51"/>
      <c r="B292" s="51"/>
      <c r="H292" s="82"/>
    </row>
    <row r="293" spans="1:8" x14ac:dyDescent="0.25">
      <c r="A293" s="51"/>
      <c r="B293" s="51"/>
      <c r="H293" s="82"/>
    </row>
    <row r="294" spans="1:8" x14ac:dyDescent="0.25">
      <c r="A294" s="51"/>
      <c r="B294" s="51"/>
      <c r="H294" s="82"/>
    </row>
    <row r="295" spans="1:8" x14ac:dyDescent="0.25">
      <c r="A295" s="51"/>
      <c r="B295" s="51"/>
      <c r="H295" s="82"/>
    </row>
    <row r="296" spans="1:8" x14ac:dyDescent="0.25">
      <c r="A296" s="51"/>
      <c r="B296" s="51"/>
      <c r="H296" s="82"/>
    </row>
    <row r="297" spans="1:8" x14ac:dyDescent="0.25">
      <c r="A297" s="51"/>
      <c r="B297" s="51"/>
      <c r="H297" s="82"/>
    </row>
    <row r="298" spans="1:8" x14ac:dyDescent="0.25">
      <c r="A298" s="51"/>
      <c r="B298" s="51"/>
      <c r="H298" s="82"/>
    </row>
    <row r="299" spans="1:8" x14ac:dyDescent="0.25">
      <c r="A299" s="51"/>
      <c r="B299" s="51"/>
      <c r="H299" s="82"/>
    </row>
    <row r="300" spans="1:8" x14ac:dyDescent="0.25">
      <c r="A300" s="51"/>
      <c r="B300" s="51"/>
      <c r="H300" s="82"/>
    </row>
    <row r="301" spans="1:8" x14ac:dyDescent="0.25">
      <c r="A301" s="51"/>
      <c r="B301" s="51"/>
      <c r="H301" s="82"/>
    </row>
    <row r="302" spans="1:8" x14ac:dyDescent="0.25">
      <c r="A302" s="51"/>
      <c r="B302" s="51"/>
      <c r="H302" s="82"/>
    </row>
    <row r="303" spans="1:8" x14ac:dyDescent="0.25">
      <c r="A303" s="51"/>
      <c r="B303" s="51"/>
      <c r="H303" s="82"/>
    </row>
    <row r="304" spans="1:8" x14ac:dyDescent="0.25">
      <c r="A304" s="51"/>
      <c r="B304" s="51"/>
      <c r="H304" s="82"/>
    </row>
    <row r="305" spans="1:8" x14ac:dyDescent="0.25">
      <c r="A305" s="51"/>
      <c r="B305" s="51"/>
      <c r="H305" s="82"/>
    </row>
    <row r="306" spans="1:8" x14ac:dyDescent="0.25">
      <c r="A306" s="51"/>
      <c r="B306" s="51"/>
      <c r="H306" s="82"/>
    </row>
    <row r="307" spans="1:8" x14ac:dyDescent="0.25">
      <c r="A307" s="51"/>
      <c r="B307" s="51"/>
      <c r="H307" s="82"/>
    </row>
    <row r="308" spans="1:8" x14ac:dyDescent="0.25">
      <c r="A308" s="51"/>
      <c r="B308" s="51"/>
      <c r="H308" s="82"/>
    </row>
    <row r="309" spans="1:8" x14ac:dyDescent="0.25">
      <c r="A309" s="51"/>
      <c r="B309" s="51"/>
      <c r="H309" s="82"/>
    </row>
    <row r="310" spans="1:8" x14ac:dyDescent="0.25">
      <c r="A310" s="51"/>
      <c r="B310" s="51"/>
      <c r="H310" s="82"/>
    </row>
    <row r="311" spans="1:8" x14ac:dyDescent="0.25">
      <c r="A311" s="51"/>
      <c r="B311" s="51"/>
      <c r="H311" s="82"/>
    </row>
    <row r="312" spans="1:8" x14ac:dyDescent="0.25">
      <c r="A312" s="51"/>
      <c r="B312" s="51"/>
      <c r="H312" s="82"/>
    </row>
    <row r="313" spans="1:8" x14ac:dyDescent="0.25">
      <c r="A313" s="51"/>
      <c r="B313" s="51"/>
      <c r="H313" s="82"/>
    </row>
    <row r="314" spans="1:8" x14ac:dyDescent="0.25">
      <c r="A314" s="51"/>
      <c r="B314" s="51"/>
      <c r="H314" s="82"/>
    </row>
    <row r="315" spans="1:8" x14ac:dyDescent="0.25">
      <c r="A315" s="51"/>
      <c r="B315" s="51"/>
      <c r="H315" s="82"/>
    </row>
    <row r="316" spans="1:8" x14ac:dyDescent="0.25">
      <c r="A316" s="51"/>
      <c r="B316" s="51"/>
      <c r="H316" s="82"/>
    </row>
    <row r="317" spans="1:8" x14ac:dyDescent="0.25">
      <c r="A317" s="51"/>
      <c r="B317" s="51"/>
      <c r="H317" s="82"/>
    </row>
    <row r="318" spans="1:8" x14ac:dyDescent="0.25">
      <c r="A318" s="51"/>
      <c r="B318" s="51"/>
      <c r="H318" s="82"/>
    </row>
    <row r="319" spans="1:8" x14ac:dyDescent="0.25">
      <c r="A319" s="51"/>
      <c r="B319" s="51"/>
      <c r="H319" s="82"/>
    </row>
    <row r="320" spans="1:8" x14ac:dyDescent="0.25">
      <c r="A320" s="51"/>
      <c r="B320" s="51"/>
      <c r="H320" s="82"/>
    </row>
    <row r="321" spans="1:8" x14ac:dyDescent="0.25">
      <c r="A321" s="51"/>
      <c r="B321" s="51"/>
      <c r="H321" s="82"/>
    </row>
    <row r="322" spans="1:8" x14ac:dyDescent="0.25">
      <c r="A322" s="51"/>
      <c r="B322" s="51"/>
      <c r="H322" s="82"/>
    </row>
    <row r="323" spans="1:8" x14ac:dyDescent="0.25">
      <c r="A323" s="51"/>
      <c r="B323" s="51"/>
      <c r="H323" s="82"/>
    </row>
    <row r="324" spans="1:8" x14ac:dyDescent="0.25">
      <c r="A324" s="51"/>
      <c r="B324" s="51"/>
      <c r="H324" s="82"/>
    </row>
    <row r="325" spans="1:8" x14ac:dyDescent="0.25">
      <c r="H325" s="82"/>
    </row>
    <row r="326" spans="1:8" x14ac:dyDescent="0.25">
      <c r="H326" s="82"/>
    </row>
    <row r="327" spans="1:8" x14ac:dyDescent="0.25">
      <c r="H327" s="82"/>
    </row>
    <row r="328" spans="1:8" x14ac:dyDescent="0.25">
      <c r="H328" s="82"/>
    </row>
    <row r="329" spans="1:8" x14ac:dyDescent="0.25">
      <c r="H329" s="82"/>
    </row>
    <row r="330" spans="1:8" x14ac:dyDescent="0.25">
      <c r="H330" s="82"/>
    </row>
    <row r="331" spans="1:8" x14ac:dyDescent="0.25">
      <c r="H331" s="82"/>
    </row>
    <row r="332" spans="1:8" x14ac:dyDescent="0.25">
      <c r="H332" s="82"/>
    </row>
    <row r="333" spans="1:8" x14ac:dyDescent="0.25">
      <c r="H333" s="82"/>
    </row>
    <row r="334" spans="1:8" x14ac:dyDescent="0.25">
      <c r="H334" s="82"/>
    </row>
    <row r="335" spans="1:8" x14ac:dyDescent="0.25">
      <c r="H335" s="82"/>
    </row>
    <row r="336" spans="1:8" x14ac:dyDescent="0.25">
      <c r="H336" s="82"/>
    </row>
    <row r="337" spans="8:8" x14ac:dyDescent="0.25">
      <c r="H337" s="82"/>
    </row>
    <row r="338" spans="8:8" x14ac:dyDescent="0.25">
      <c r="H338" s="82"/>
    </row>
    <row r="339" spans="8:8" x14ac:dyDescent="0.25">
      <c r="H339" s="82"/>
    </row>
    <row r="340" spans="8:8" x14ac:dyDescent="0.25">
      <c r="H340" s="82"/>
    </row>
    <row r="341" spans="8:8" x14ac:dyDescent="0.25">
      <c r="H341" s="82"/>
    </row>
    <row r="342" spans="8:8" x14ac:dyDescent="0.25">
      <c r="H342" s="82"/>
    </row>
    <row r="343" spans="8:8" x14ac:dyDescent="0.25">
      <c r="H343" s="82"/>
    </row>
    <row r="344" spans="8:8" x14ac:dyDescent="0.25">
      <c r="H344" s="82"/>
    </row>
    <row r="345" spans="8:8" x14ac:dyDescent="0.25">
      <c r="H345" s="82"/>
    </row>
    <row r="346" spans="8:8" x14ac:dyDescent="0.25">
      <c r="H346" s="82"/>
    </row>
    <row r="347" spans="8:8" x14ac:dyDescent="0.25">
      <c r="H347" s="82"/>
    </row>
    <row r="348" spans="8:8" x14ac:dyDescent="0.25">
      <c r="H348" s="82"/>
    </row>
    <row r="349" spans="8:8" x14ac:dyDescent="0.25">
      <c r="H349" s="82"/>
    </row>
    <row r="350" spans="8:8" x14ac:dyDescent="0.25">
      <c r="H350" s="82"/>
    </row>
    <row r="351" spans="8:8" x14ac:dyDescent="0.25">
      <c r="H351" s="82"/>
    </row>
    <row r="352" spans="8:8" x14ac:dyDescent="0.25">
      <c r="H352" s="82"/>
    </row>
    <row r="353" spans="8:8" x14ac:dyDescent="0.25">
      <c r="H353" s="82"/>
    </row>
    <row r="354" spans="8:8" x14ac:dyDescent="0.25">
      <c r="H354" s="82"/>
    </row>
    <row r="355" spans="8:8" x14ac:dyDescent="0.25">
      <c r="H355" s="82"/>
    </row>
    <row r="356" spans="8:8" x14ac:dyDescent="0.25">
      <c r="H356" s="82"/>
    </row>
    <row r="357" spans="8:8" x14ac:dyDescent="0.25">
      <c r="H357" s="82"/>
    </row>
    <row r="358" spans="8:8" x14ac:dyDescent="0.25">
      <c r="H358" s="82"/>
    </row>
    <row r="359" spans="8:8" x14ac:dyDescent="0.25">
      <c r="H359" s="82"/>
    </row>
    <row r="360" spans="8:8" x14ac:dyDescent="0.25">
      <c r="H360" s="82"/>
    </row>
    <row r="361" spans="8:8" x14ac:dyDescent="0.25">
      <c r="H361" s="82"/>
    </row>
    <row r="362" spans="8:8" x14ac:dyDescent="0.25">
      <c r="H362" s="8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opLeftCell="A236" zoomScaleNormal="100" workbookViewId="0">
      <selection activeCell="D263" sqref="D263"/>
    </sheetView>
  </sheetViews>
  <sheetFormatPr defaultRowHeight="15" x14ac:dyDescent="0.25"/>
  <cols>
    <col min="1" max="2" width="15" style="2" customWidth="1"/>
    <col min="3" max="3" width="10.42578125" style="48" customWidth="1"/>
    <col min="4" max="4" width="18.85546875" style="48" customWidth="1"/>
    <col min="5" max="5" width="21.140625" customWidth="1"/>
    <col min="6" max="6" width="13.28515625" customWidth="1"/>
    <col min="7" max="7" width="12.42578125" customWidth="1"/>
    <col min="8" max="8" width="11.85546875" customWidth="1"/>
    <col min="9" max="9" width="13.42578125" customWidth="1"/>
    <col min="10" max="10" width="11.42578125" customWidth="1"/>
    <col min="11" max="11" width="13.7109375" customWidth="1"/>
    <col min="12" max="12" width="12.5703125" customWidth="1"/>
    <col min="13" max="13" width="16.42578125" customWidth="1"/>
    <col min="14" max="14" width="10.85546875" customWidth="1"/>
  </cols>
  <sheetData>
    <row r="1" spans="1:17" x14ac:dyDescent="0.25">
      <c r="A1" s="2" t="s">
        <v>33</v>
      </c>
      <c r="B1" s="2" t="s">
        <v>34</v>
      </c>
      <c r="C1" s="48" t="s">
        <v>87</v>
      </c>
      <c r="D1" s="48" t="s">
        <v>86</v>
      </c>
      <c r="E1" s="128" t="s">
        <v>93</v>
      </c>
      <c r="F1" s="128" t="s">
        <v>94</v>
      </c>
      <c r="G1" s="128" t="s">
        <v>95</v>
      </c>
      <c r="H1" s="128" t="s">
        <v>96</v>
      </c>
      <c r="I1" s="128" t="s">
        <v>97</v>
      </c>
      <c r="J1" s="128" t="s">
        <v>98</v>
      </c>
      <c r="K1" s="128" t="s">
        <v>99</v>
      </c>
      <c r="L1" s="128" t="s">
        <v>100</v>
      </c>
      <c r="M1" s="128" t="s">
        <v>0</v>
      </c>
      <c r="N1" s="128" t="s">
        <v>101</v>
      </c>
      <c r="O1" s="128" t="s">
        <v>102</v>
      </c>
      <c r="P1" s="128" t="s">
        <v>103</v>
      </c>
      <c r="Q1" s="128" t="s">
        <v>104</v>
      </c>
    </row>
    <row r="2" spans="1:17" s="66" customFormat="1" x14ac:dyDescent="0.25">
      <c r="A2" s="51">
        <v>0</v>
      </c>
      <c r="B2" s="49">
        <v>1</v>
      </c>
      <c r="C2" s="52">
        <f t="shared" ref="C2" si="0">ABS(RIGHT(M2,2))</f>
        <v>1</v>
      </c>
      <c r="D2" s="52" t="str">
        <f t="shared" ref="D2:D7" si="1">IF(OR(C3-C2=1,C3-C2=-20,C3=""),"","MISTAKE")</f>
        <v/>
      </c>
      <c r="E2" s="129" t="s">
        <v>1</v>
      </c>
      <c r="F2" s="129" t="s">
        <v>2</v>
      </c>
      <c r="G2" s="129" t="s">
        <v>3</v>
      </c>
      <c r="H2" s="129" t="s">
        <v>171</v>
      </c>
      <c r="I2" s="129" t="s">
        <v>133</v>
      </c>
      <c r="J2" s="129" t="s">
        <v>169</v>
      </c>
      <c r="K2" s="129" t="s">
        <v>172</v>
      </c>
      <c r="L2" s="129" t="s">
        <v>0</v>
      </c>
      <c r="M2" s="129" t="s">
        <v>4</v>
      </c>
      <c r="N2" s="129"/>
      <c r="O2" s="129"/>
      <c r="P2" s="129"/>
      <c r="Q2" s="129"/>
    </row>
    <row r="3" spans="1:17" s="65" customFormat="1" x14ac:dyDescent="0.25">
      <c r="A3" s="51">
        <f t="shared" ref="A3:A7" si="2">IF((K3-K2)*60*24&lt;0,0,(K3-K2)*60*24)</f>
        <v>1.4666666666666663</v>
      </c>
      <c r="B3" s="49">
        <v>1</v>
      </c>
      <c r="C3" s="52">
        <f t="shared" ref="C3" si="3">ABS(RIGHT(M3,2))</f>
        <v>2</v>
      </c>
      <c r="D3" s="52" t="str">
        <f t="shared" si="1"/>
        <v/>
      </c>
      <c r="E3" s="129" t="s">
        <v>5</v>
      </c>
      <c r="F3" s="129" t="s">
        <v>2</v>
      </c>
      <c r="G3" s="129" t="s">
        <v>3</v>
      </c>
      <c r="H3" s="129" t="s">
        <v>173</v>
      </c>
      <c r="I3" s="129" t="s">
        <v>115</v>
      </c>
      <c r="J3" s="129" t="s">
        <v>169</v>
      </c>
      <c r="K3" s="129" t="s">
        <v>174</v>
      </c>
      <c r="L3" s="129" t="s">
        <v>0</v>
      </c>
      <c r="M3" s="129" t="s">
        <v>6</v>
      </c>
      <c r="N3" s="129"/>
      <c r="O3" s="129"/>
      <c r="P3" s="129"/>
      <c r="Q3" s="129"/>
    </row>
    <row r="4" spans="1:17" s="60" customFormat="1" x14ac:dyDescent="0.25">
      <c r="A4" s="51">
        <f t="shared" si="2"/>
        <v>8.9666666666666668</v>
      </c>
      <c r="B4" s="50">
        <f t="shared" ref="B4:B7" si="4">IF(E4="Gate 1",0, IF(B3=0,(B2 +1),B3))</f>
        <v>1</v>
      </c>
      <c r="C4" s="52">
        <f t="shared" ref="C4" si="5">ABS(RIGHT(M4,2))</f>
        <v>3</v>
      </c>
      <c r="D4" s="52" t="str">
        <f t="shared" si="1"/>
        <v/>
      </c>
      <c r="E4" s="129" t="s">
        <v>7</v>
      </c>
      <c r="F4" s="129" t="s">
        <v>2</v>
      </c>
      <c r="G4" s="129" t="s">
        <v>3</v>
      </c>
      <c r="H4" s="129" t="s">
        <v>175</v>
      </c>
      <c r="I4" s="129" t="s">
        <v>8</v>
      </c>
      <c r="J4" s="129" t="s">
        <v>169</v>
      </c>
      <c r="K4" s="129" t="s">
        <v>176</v>
      </c>
      <c r="L4" s="129" t="s">
        <v>0</v>
      </c>
      <c r="M4" s="129" t="s">
        <v>9</v>
      </c>
      <c r="N4" s="129"/>
      <c r="O4" s="129"/>
      <c r="P4" s="129"/>
      <c r="Q4" s="129"/>
    </row>
    <row r="5" spans="1:17" s="53" customFormat="1" x14ac:dyDescent="0.25">
      <c r="A5" s="51">
        <f t="shared" si="2"/>
        <v>0.9833333333333355</v>
      </c>
      <c r="B5" s="50">
        <f t="shared" si="4"/>
        <v>1</v>
      </c>
      <c r="C5" s="52">
        <f t="shared" ref="C5:C7" si="6">ABS(RIGHT(M5,2))</f>
        <v>4</v>
      </c>
      <c r="D5" s="52" t="str">
        <f t="shared" si="1"/>
        <v/>
      </c>
      <c r="E5" s="129" t="s">
        <v>116</v>
      </c>
      <c r="F5" s="129" t="s">
        <v>2</v>
      </c>
      <c r="G5" s="129" t="s">
        <v>3</v>
      </c>
      <c r="H5" s="129" t="s">
        <v>177</v>
      </c>
      <c r="I5" s="129" t="s">
        <v>117</v>
      </c>
      <c r="J5" s="129" t="s">
        <v>169</v>
      </c>
      <c r="K5" s="129" t="s">
        <v>178</v>
      </c>
      <c r="L5" s="129" t="s">
        <v>0</v>
      </c>
      <c r="M5" s="129" t="s">
        <v>11</v>
      </c>
      <c r="N5" s="129"/>
      <c r="O5" s="129"/>
      <c r="P5" s="129"/>
      <c r="Q5" s="129"/>
    </row>
    <row r="6" spans="1:17" s="67" customFormat="1" x14ac:dyDescent="0.25">
      <c r="A6" s="51">
        <f t="shared" si="2"/>
        <v>1.2833333333333323</v>
      </c>
      <c r="B6" s="50">
        <f t="shared" si="4"/>
        <v>1</v>
      </c>
      <c r="C6" s="52">
        <f t="shared" si="6"/>
        <v>5</v>
      </c>
      <c r="D6" s="52" t="str">
        <f t="shared" si="1"/>
        <v/>
      </c>
      <c r="E6" s="129" t="s">
        <v>106</v>
      </c>
      <c r="F6" s="129" t="s">
        <v>2</v>
      </c>
      <c r="G6" s="129" t="s">
        <v>3</v>
      </c>
      <c r="H6" s="129" t="s">
        <v>179</v>
      </c>
      <c r="I6" s="129" t="s">
        <v>10</v>
      </c>
      <c r="J6" s="129" t="s">
        <v>169</v>
      </c>
      <c r="K6" s="129" t="s">
        <v>180</v>
      </c>
      <c r="L6" s="129" t="s">
        <v>0</v>
      </c>
      <c r="M6" s="129" t="s">
        <v>12</v>
      </c>
      <c r="N6" s="129"/>
      <c r="O6" s="129"/>
      <c r="P6" s="129"/>
      <c r="Q6" s="129"/>
    </row>
    <row r="7" spans="1:17" s="58" customFormat="1" x14ac:dyDescent="0.25">
      <c r="A7" s="51">
        <f t="shared" si="2"/>
        <v>1.2333333333333321</v>
      </c>
      <c r="B7" s="50">
        <f t="shared" si="4"/>
        <v>1</v>
      </c>
      <c r="C7" s="52">
        <f t="shared" si="6"/>
        <v>6</v>
      </c>
      <c r="D7" s="52" t="str">
        <f t="shared" si="1"/>
        <v/>
      </c>
      <c r="E7" s="129" t="s">
        <v>107</v>
      </c>
      <c r="F7" s="129" t="s">
        <v>2</v>
      </c>
      <c r="G7" s="129" t="s">
        <v>3</v>
      </c>
      <c r="H7" s="129" t="s">
        <v>181</v>
      </c>
      <c r="I7" s="129" t="s">
        <v>90</v>
      </c>
      <c r="J7" s="129" t="s">
        <v>169</v>
      </c>
      <c r="K7" s="129" t="s">
        <v>182</v>
      </c>
      <c r="L7" s="129" t="s">
        <v>0</v>
      </c>
      <c r="M7" s="129" t="s">
        <v>15</v>
      </c>
      <c r="N7" s="129"/>
      <c r="O7" s="129"/>
      <c r="P7" s="129"/>
      <c r="Q7" s="129"/>
    </row>
    <row r="8" spans="1:17" s="58" customFormat="1" x14ac:dyDescent="0.25">
      <c r="A8" s="51">
        <f t="shared" ref="A8:A27" si="7">IF((K8-K7)*60*24&lt;0,0,(K8-K7)*60*24)</f>
        <v>1.3500000000000012</v>
      </c>
      <c r="B8" s="50">
        <f t="shared" ref="B8:B27" si="8">IF(E8="Gate 1",0, IF(B7=0,(B6 +1),B7))</f>
        <v>1</v>
      </c>
      <c r="C8" s="52">
        <f t="shared" ref="C8:C27" si="9">ABS(RIGHT(M8,2))</f>
        <v>7</v>
      </c>
      <c r="D8" s="52" t="str">
        <f t="shared" ref="D8:D27" si="10">IF(OR(C9-C8=1,C9-C8=-20,C9=""),"","MISTAKE")</f>
        <v/>
      </c>
      <c r="E8" s="129" t="s">
        <v>13</v>
      </c>
      <c r="F8" s="129" t="s">
        <v>2</v>
      </c>
      <c r="G8" s="129" t="s">
        <v>3</v>
      </c>
      <c r="H8" s="129" t="s">
        <v>183</v>
      </c>
      <c r="I8" s="129" t="s">
        <v>14</v>
      </c>
      <c r="J8" s="129" t="s">
        <v>169</v>
      </c>
      <c r="K8" s="129" t="s">
        <v>184</v>
      </c>
      <c r="L8" s="129" t="s">
        <v>0</v>
      </c>
      <c r="M8" s="129" t="s">
        <v>18</v>
      </c>
      <c r="N8" s="129"/>
      <c r="O8" s="129"/>
      <c r="P8" s="129"/>
      <c r="Q8" s="129"/>
    </row>
    <row r="9" spans="1:17" s="58" customFormat="1" x14ac:dyDescent="0.25">
      <c r="A9" s="51">
        <f t="shared" si="7"/>
        <v>0.76666666666666827</v>
      </c>
      <c r="B9" s="50">
        <f t="shared" si="8"/>
        <v>1</v>
      </c>
      <c r="C9" s="52">
        <f t="shared" si="9"/>
        <v>8</v>
      </c>
      <c r="D9" s="52" t="str">
        <f t="shared" si="10"/>
        <v/>
      </c>
      <c r="E9" s="129" t="s">
        <v>16</v>
      </c>
      <c r="F9" s="129" t="s">
        <v>2</v>
      </c>
      <c r="G9" s="129" t="s">
        <v>3</v>
      </c>
      <c r="H9" s="129" t="s">
        <v>185</v>
      </c>
      <c r="I9" s="129" t="s">
        <v>118</v>
      </c>
      <c r="J9" s="129" t="s">
        <v>169</v>
      </c>
      <c r="K9" s="129" t="s">
        <v>186</v>
      </c>
      <c r="L9" s="129" t="s">
        <v>0</v>
      </c>
      <c r="M9" s="129" t="s">
        <v>19</v>
      </c>
      <c r="N9" s="129"/>
      <c r="O9" s="129"/>
      <c r="P9" s="129"/>
      <c r="Q9" s="129"/>
    </row>
    <row r="10" spans="1:17" s="58" customFormat="1" x14ac:dyDescent="0.25">
      <c r="A10" s="51">
        <f t="shared" si="7"/>
        <v>0.98333333333333295</v>
      </c>
      <c r="B10" s="50">
        <f t="shared" si="8"/>
        <v>1</v>
      </c>
      <c r="C10" s="52">
        <f t="shared" si="9"/>
        <v>9</v>
      </c>
      <c r="D10" s="52" t="str">
        <f t="shared" si="10"/>
        <v/>
      </c>
      <c r="E10" s="129" t="s">
        <v>16</v>
      </c>
      <c r="F10" s="129" t="s">
        <v>2</v>
      </c>
      <c r="G10" s="129" t="s">
        <v>3</v>
      </c>
      <c r="H10" s="129" t="s">
        <v>187</v>
      </c>
      <c r="I10" s="129" t="s">
        <v>17</v>
      </c>
      <c r="J10" s="129" t="s">
        <v>169</v>
      </c>
      <c r="K10" s="129" t="s">
        <v>188</v>
      </c>
      <c r="L10" s="129" t="s">
        <v>0</v>
      </c>
      <c r="M10" s="129" t="s">
        <v>21</v>
      </c>
      <c r="N10" s="129"/>
      <c r="O10" s="129"/>
      <c r="P10" s="129"/>
      <c r="Q10" s="129"/>
    </row>
    <row r="11" spans="1:17" s="59" customFormat="1" x14ac:dyDescent="0.25">
      <c r="A11" s="51">
        <f t="shared" si="7"/>
        <v>0.94999999999999862</v>
      </c>
      <c r="B11" s="50">
        <f t="shared" si="8"/>
        <v>1</v>
      </c>
      <c r="C11" s="52">
        <f t="shared" si="9"/>
        <v>10</v>
      </c>
      <c r="D11" s="52" t="str">
        <f t="shared" si="10"/>
        <v/>
      </c>
      <c r="E11" s="129" t="s">
        <v>108</v>
      </c>
      <c r="F11" s="129" t="s">
        <v>2</v>
      </c>
      <c r="G11" s="129" t="s">
        <v>3</v>
      </c>
      <c r="H11" s="129" t="s">
        <v>189</v>
      </c>
      <c r="I11" s="129" t="s">
        <v>119</v>
      </c>
      <c r="J11" s="129" t="s">
        <v>169</v>
      </c>
      <c r="K11" s="129" t="s">
        <v>190</v>
      </c>
      <c r="L11" s="129" t="s">
        <v>0</v>
      </c>
      <c r="M11" s="129" t="s">
        <v>23</v>
      </c>
      <c r="N11" s="129"/>
      <c r="O11" s="129"/>
      <c r="P11" s="129"/>
      <c r="Q11" s="129"/>
    </row>
    <row r="12" spans="1:17" s="58" customFormat="1" x14ac:dyDescent="0.25">
      <c r="A12" s="51">
        <f t="shared" si="7"/>
        <v>1.0500000000000018</v>
      </c>
      <c r="B12" s="50">
        <f t="shared" si="8"/>
        <v>1</v>
      </c>
      <c r="C12" s="52">
        <f t="shared" si="9"/>
        <v>11</v>
      </c>
      <c r="D12" s="52" t="str">
        <f t="shared" si="10"/>
        <v/>
      </c>
      <c r="E12" s="129" t="s">
        <v>110</v>
      </c>
      <c r="F12" s="129" t="s">
        <v>2</v>
      </c>
      <c r="G12" s="129" t="s">
        <v>3</v>
      </c>
      <c r="H12" s="129" t="s">
        <v>191</v>
      </c>
      <c r="I12" s="129" t="s">
        <v>20</v>
      </c>
      <c r="J12" s="129" t="s">
        <v>169</v>
      </c>
      <c r="K12" s="129" t="s">
        <v>192</v>
      </c>
      <c r="L12" s="129" t="s">
        <v>0</v>
      </c>
      <c r="M12" s="129" t="s">
        <v>24</v>
      </c>
      <c r="N12" s="129"/>
      <c r="O12" s="129"/>
      <c r="P12" s="129"/>
      <c r="Q12" s="129"/>
    </row>
    <row r="13" spans="1:17" s="58" customFormat="1" x14ac:dyDescent="0.25">
      <c r="A13" s="51">
        <f t="shared" si="7"/>
        <v>1.0166666666666648</v>
      </c>
      <c r="B13" s="50">
        <f t="shared" si="8"/>
        <v>1</v>
      </c>
      <c r="C13" s="52">
        <f t="shared" si="9"/>
        <v>12</v>
      </c>
      <c r="D13" s="52" t="str">
        <f t="shared" si="10"/>
        <v/>
      </c>
      <c r="E13" s="129" t="s">
        <v>120</v>
      </c>
      <c r="F13" s="129" t="s">
        <v>2</v>
      </c>
      <c r="G13" s="129" t="s">
        <v>3</v>
      </c>
      <c r="H13" s="129" t="s">
        <v>193</v>
      </c>
      <c r="I13" s="129" t="s">
        <v>22</v>
      </c>
      <c r="J13" s="129" t="s">
        <v>169</v>
      </c>
      <c r="K13" s="129" t="s">
        <v>194</v>
      </c>
      <c r="L13" s="129" t="s">
        <v>0</v>
      </c>
      <c r="M13" s="129" t="s">
        <v>25</v>
      </c>
      <c r="N13" s="129"/>
      <c r="O13" s="129"/>
      <c r="P13" s="129"/>
      <c r="Q13" s="129"/>
    </row>
    <row r="14" spans="1:17" x14ac:dyDescent="0.25">
      <c r="A14" s="51">
        <f t="shared" si="7"/>
        <v>9.3833333333333346</v>
      </c>
      <c r="B14" s="50">
        <f t="shared" si="8"/>
        <v>1</v>
      </c>
      <c r="C14" s="52">
        <f t="shared" si="9"/>
        <v>13</v>
      </c>
      <c r="D14" s="52" t="str">
        <f t="shared" si="10"/>
        <v/>
      </c>
      <c r="E14" s="129" t="s">
        <v>111</v>
      </c>
      <c r="F14" s="129" t="s">
        <v>2</v>
      </c>
      <c r="G14" s="129" t="s">
        <v>3</v>
      </c>
      <c r="H14" s="129" t="s">
        <v>195</v>
      </c>
      <c r="I14" s="129" t="s">
        <v>121</v>
      </c>
      <c r="J14" s="129" t="s">
        <v>169</v>
      </c>
      <c r="K14" s="129" t="s">
        <v>196</v>
      </c>
      <c r="L14" s="129" t="s">
        <v>0</v>
      </c>
      <c r="M14" s="129" t="s">
        <v>27</v>
      </c>
      <c r="N14" s="129"/>
      <c r="O14" s="129"/>
      <c r="P14" s="129"/>
      <c r="Q14" s="129"/>
    </row>
    <row r="15" spans="1:17" x14ac:dyDescent="0.25">
      <c r="A15" s="51">
        <f t="shared" si="7"/>
        <v>0.74999999999999734</v>
      </c>
      <c r="B15" s="50">
        <f t="shared" si="8"/>
        <v>1</v>
      </c>
      <c r="C15" s="52">
        <f t="shared" si="9"/>
        <v>14</v>
      </c>
      <c r="D15" s="52" t="str">
        <f t="shared" si="10"/>
        <v/>
      </c>
      <c r="E15" s="129" t="s">
        <v>112</v>
      </c>
      <c r="F15" s="129" t="s">
        <v>2</v>
      </c>
      <c r="G15" s="129" t="s">
        <v>3</v>
      </c>
      <c r="H15" s="129" t="s">
        <v>197</v>
      </c>
      <c r="I15" s="129" t="s">
        <v>134</v>
      </c>
      <c r="J15" s="129" t="s">
        <v>169</v>
      </c>
      <c r="K15" s="129" t="s">
        <v>198</v>
      </c>
      <c r="L15" s="129" t="s">
        <v>0</v>
      </c>
      <c r="M15" s="129" t="s">
        <v>29</v>
      </c>
      <c r="N15" s="129"/>
      <c r="O15" s="129"/>
      <c r="P15" s="129"/>
      <c r="Q15" s="129"/>
    </row>
    <row r="16" spans="1:17" x14ac:dyDescent="0.25">
      <c r="A16" s="51">
        <f t="shared" si="7"/>
        <v>0.71666666666666545</v>
      </c>
      <c r="B16" s="50">
        <f t="shared" si="8"/>
        <v>1</v>
      </c>
      <c r="C16" s="52">
        <f t="shared" si="9"/>
        <v>15</v>
      </c>
      <c r="D16" s="52" t="str">
        <f t="shared" si="10"/>
        <v/>
      </c>
      <c r="E16" s="129" t="s">
        <v>122</v>
      </c>
      <c r="F16" s="129" t="s">
        <v>2</v>
      </c>
      <c r="G16" s="129" t="s">
        <v>3</v>
      </c>
      <c r="H16" s="129" t="s">
        <v>199</v>
      </c>
      <c r="I16" s="129" t="s">
        <v>26</v>
      </c>
      <c r="J16" s="129" t="s">
        <v>169</v>
      </c>
      <c r="K16" s="129" t="s">
        <v>200</v>
      </c>
      <c r="L16" s="129" t="s">
        <v>0</v>
      </c>
      <c r="M16" s="129" t="s">
        <v>30</v>
      </c>
      <c r="N16" s="129"/>
      <c r="O16" s="129"/>
      <c r="P16" s="129"/>
      <c r="Q16" s="129"/>
    </row>
    <row r="17" spans="1:17" s="80" customFormat="1" x14ac:dyDescent="0.25">
      <c r="A17" s="51">
        <f t="shared" si="7"/>
        <v>1.3166666666666744</v>
      </c>
      <c r="B17" s="50">
        <f t="shared" si="8"/>
        <v>1</v>
      </c>
      <c r="C17" s="52">
        <f t="shared" si="9"/>
        <v>16</v>
      </c>
      <c r="D17" s="52" t="str">
        <f t="shared" si="10"/>
        <v/>
      </c>
      <c r="E17" s="129" t="s">
        <v>123</v>
      </c>
      <c r="F17" s="129" t="s">
        <v>2</v>
      </c>
      <c r="G17" s="129" t="s">
        <v>3</v>
      </c>
      <c r="H17" s="129" t="s">
        <v>201</v>
      </c>
      <c r="I17" s="129" t="s">
        <v>124</v>
      </c>
      <c r="J17" s="129" t="s">
        <v>169</v>
      </c>
      <c r="K17" s="129" t="s">
        <v>202</v>
      </c>
      <c r="L17" s="129" t="s">
        <v>0</v>
      </c>
      <c r="M17" s="129" t="s">
        <v>31</v>
      </c>
      <c r="N17" s="129"/>
      <c r="O17" s="129"/>
      <c r="P17" s="129"/>
      <c r="Q17" s="129"/>
    </row>
    <row r="18" spans="1:17" x14ac:dyDescent="0.25">
      <c r="A18" s="51">
        <f t="shared" si="7"/>
        <v>2.216666666666665</v>
      </c>
      <c r="B18" s="50">
        <f t="shared" si="8"/>
        <v>1</v>
      </c>
      <c r="C18" s="52">
        <f t="shared" si="9"/>
        <v>17</v>
      </c>
      <c r="D18" s="52" t="str">
        <f t="shared" si="10"/>
        <v/>
      </c>
      <c r="E18" s="129" t="s">
        <v>125</v>
      </c>
      <c r="F18" s="129" t="s">
        <v>2</v>
      </c>
      <c r="G18" s="129" t="s">
        <v>3</v>
      </c>
      <c r="H18" s="129" t="s">
        <v>203</v>
      </c>
      <c r="I18" s="129" t="s">
        <v>126</v>
      </c>
      <c r="J18" s="129" t="s">
        <v>169</v>
      </c>
      <c r="K18" s="129" t="s">
        <v>204</v>
      </c>
      <c r="L18" s="129" t="s">
        <v>0</v>
      </c>
      <c r="M18" s="129" t="s">
        <v>32</v>
      </c>
      <c r="N18" s="129"/>
      <c r="O18" s="129"/>
      <c r="P18" s="129"/>
      <c r="Q18" s="129"/>
    </row>
    <row r="19" spans="1:17" s="117" customFormat="1" x14ac:dyDescent="0.25">
      <c r="A19" s="51">
        <f t="shared" si="7"/>
        <v>1.2999999999999985</v>
      </c>
      <c r="B19" s="50">
        <f t="shared" si="8"/>
        <v>1</v>
      </c>
      <c r="C19" s="52">
        <f t="shared" si="9"/>
        <v>18</v>
      </c>
      <c r="D19" s="52" t="str">
        <f t="shared" si="10"/>
        <v/>
      </c>
      <c r="E19" s="129" t="s">
        <v>127</v>
      </c>
      <c r="F19" s="129" t="s">
        <v>2</v>
      </c>
      <c r="G19" s="129" t="s">
        <v>3</v>
      </c>
      <c r="H19" s="129" t="s">
        <v>205</v>
      </c>
      <c r="I19" s="129" t="s">
        <v>28</v>
      </c>
      <c r="J19" s="129" t="s">
        <v>169</v>
      </c>
      <c r="K19" s="129" t="s">
        <v>206</v>
      </c>
      <c r="L19" s="129" t="s">
        <v>0</v>
      </c>
      <c r="M19" s="129" t="s">
        <v>128</v>
      </c>
      <c r="N19" s="129"/>
      <c r="O19" s="129"/>
      <c r="P19" s="129"/>
      <c r="Q19" s="129"/>
    </row>
    <row r="20" spans="1:17" s="117" customFormat="1" x14ac:dyDescent="0.25">
      <c r="A20" s="51">
        <f t="shared" si="7"/>
        <v>0.79999999999999516</v>
      </c>
      <c r="B20" s="50">
        <f t="shared" si="8"/>
        <v>1</v>
      </c>
      <c r="C20" s="52">
        <f t="shared" si="9"/>
        <v>19</v>
      </c>
      <c r="D20" s="52" t="str">
        <f t="shared" si="10"/>
        <v/>
      </c>
      <c r="E20" s="129" t="s">
        <v>113</v>
      </c>
      <c r="F20" s="129" t="s">
        <v>2</v>
      </c>
      <c r="G20" s="129" t="s">
        <v>3</v>
      </c>
      <c r="H20" s="129" t="s">
        <v>207</v>
      </c>
      <c r="I20" s="129" t="s">
        <v>132</v>
      </c>
      <c r="J20" s="129" t="s">
        <v>169</v>
      </c>
      <c r="K20" s="129" t="s">
        <v>208</v>
      </c>
      <c r="L20" s="129" t="s">
        <v>0</v>
      </c>
      <c r="M20" s="129" t="s">
        <v>129</v>
      </c>
      <c r="N20" s="129"/>
      <c r="O20" s="129"/>
      <c r="P20" s="129"/>
      <c r="Q20" s="129"/>
    </row>
    <row r="21" spans="1:17" x14ac:dyDescent="0.25">
      <c r="A21" s="51">
        <f t="shared" si="7"/>
        <v>0.85000000000000298</v>
      </c>
      <c r="B21" s="50">
        <f t="shared" si="8"/>
        <v>1</v>
      </c>
      <c r="C21" s="52">
        <f t="shared" si="9"/>
        <v>20</v>
      </c>
      <c r="D21" s="52" t="str">
        <f t="shared" si="10"/>
        <v/>
      </c>
      <c r="E21" s="129" t="s">
        <v>136</v>
      </c>
      <c r="F21" s="129" t="s">
        <v>2</v>
      </c>
      <c r="G21" s="129" t="s">
        <v>3</v>
      </c>
      <c r="H21" s="129" t="s">
        <v>209</v>
      </c>
      <c r="I21" s="129" t="s">
        <v>137</v>
      </c>
      <c r="J21" s="129" t="s">
        <v>169</v>
      </c>
      <c r="K21" s="129" t="s">
        <v>210</v>
      </c>
      <c r="L21" s="129" t="s">
        <v>0</v>
      </c>
      <c r="M21" s="129" t="s">
        <v>130</v>
      </c>
      <c r="N21" s="129"/>
      <c r="O21" s="129"/>
      <c r="P21" s="129"/>
      <c r="Q21" s="129"/>
    </row>
    <row r="22" spans="1:17" x14ac:dyDescent="0.25">
      <c r="A22" s="51">
        <f t="shared" si="7"/>
        <v>1.9666666666666659</v>
      </c>
      <c r="B22" s="50">
        <f t="shared" si="8"/>
        <v>1</v>
      </c>
      <c r="C22" s="52">
        <f t="shared" si="9"/>
        <v>21</v>
      </c>
      <c r="D22" s="52" t="str">
        <f t="shared" si="10"/>
        <v/>
      </c>
      <c r="E22" s="129" t="s">
        <v>109</v>
      </c>
      <c r="F22" s="129" t="s">
        <v>2</v>
      </c>
      <c r="G22" s="129" t="s">
        <v>3</v>
      </c>
      <c r="H22" s="129" t="s">
        <v>211</v>
      </c>
      <c r="I22" s="129" t="s">
        <v>105</v>
      </c>
      <c r="J22" s="129" t="s">
        <v>169</v>
      </c>
      <c r="K22" s="129" t="s">
        <v>212</v>
      </c>
      <c r="L22" s="129" t="s">
        <v>0</v>
      </c>
      <c r="M22" s="129" t="s">
        <v>131</v>
      </c>
      <c r="N22" s="129"/>
      <c r="O22" s="129"/>
      <c r="P22" s="129"/>
      <c r="Q22" s="129"/>
    </row>
    <row r="23" spans="1:17" x14ac:dyDescent="0.25">
      <c r="A23" s="51">
        <f t="shared" si="7"/>
        <v>20.049999999999997</v>
      </c>
      <c r="B23" s="50">
        <f t="shared" si="8"/>
        <v>0</v>
      </c>
      <c r="C23" s="52">
        <f t="shared" si="9"/>
        <v>1</v>
      </c>
      <c r="D23" s="52" t="str">
        <f t="shared" si="10"/>
        <v/>
      </c>
      <c r="E23" s="129" t="s">
        <v>1</v>
      </c>
      <c r="F23" s="129" t="s">
        <v>2</v>
      </c>
      <c r="G23" s="129" t="s">
        <v>3</v>
      </c>
      <c r="H23" s="129" t="s">
        <v>213</v>
      </c>
      <c r="I23" s="129" t="s">
        <v>133</v>
      </c>
      <c r="J23" s="129" t="s">
        <v>169</v>
      </c>
      <c r="K23" s="129" t="s">
        <v>214</v>
      </c>
      <c r="L23" s="129" t="s">
        <v>0</v>
      </c>
      <c r="M23" s="129" t="s">
        <v>4</v>
      </c>
      <c r="N23" s="129"/>
      <c r="O23" s="129"/>
      <c r="P23" s="129"/>
      <c r="Q23" s="129"/>
    </row>
    <row r="24" spans="1:17" x14ac:dyDescent="0.25">
      <c r="A24" s="51">
        <f t="shared" si="7"/>
        <v>0.81666666666667109</v>
      </c>
      <c r="B24" s="50">
        <f t="shared" si="8"/>
        <v>2</v>
      </c>
      <c r="C24" s="52">
        <f t="shared" si="9"/>
        <v>2</v>
      </c>
      <c r="D24" s="52" t="str">
        <f t="shared" si="10"/>
        <v/>
      </c>
      <c r="E24" s="129" t="s">
        <v>5</v>
      </c>
      <c r="F24" s="129" t="s">
        <v>2</v>
      </c>
      <c r="G24" s="129" t="s">
        <v>3</v>
      </c>
      <c r="H24" s="129" t="s">
        <v>215</v>
      </c>
      <c r="I24" s="129" t="s">
        <v>115</v>
      </c>
      <c r="J24" s="129" t="s">
        <v>169</v>
      </c>
      <c r="K24" s="129" t="s">
        <v>216</v>
      </c>
      <c r="L24" s="129" t="s">
        <v>0</v>
      </c>
      <c r="M24" s="129" t="s">
        <v>6</v>
      </c>
      <c r="N24" s="129"/>
      <c r="O24" s="129"/>
      <c r="P24" s="129"/>
      <c r="Q24" s="129"/>
    </row>
    <row r="25" spans="1:17" x14ac:dyDescent="0.25">
      <c r="A25" s="51">
        <f t="shared" si="7"/>
        <v>1.0666666666666602</v>
      </c>
      <c r="B25" s="50">
        <f t="shared" si="8"/>
        <v>2</v>
      </c>
      <c r="C25" s="52">
        <f t="shared" si="9"/>
        <v>3</v>
      </c>
      <c r="D25" s="52" t="str">
        <f t="shared" si="10"/>
        <v/>
      </c>
      <c r="E25" s="129" t="s">
        <v>7</v>
      </c>
      <c r="F25" s="129" t="s">
        <v>2</v>
      </c>
      <c r="G25" s="129" t="s">
        <v>3</v>
      </c>
      <c r="H25" s="129" t="s">
        <v>217</v>
      </c>
      <c r="I25" s="129" t="s">
        <v>8</v>
      </c>
      <c r="J25" s="129" t="s">
        <v>169</v>
      </c>
      <c r="K25" s="129" t="s">
        <v>218</v>
      </c>
      <c r="L25" s="129" t="s">
        <v>0</v>
      </c>
      <c r="M25" s="129" t="s">
        <v>9</v>
      </c>
      <c r="N25" s="129"/>
      <c r="O25" s="129"/>
      <c r="P25" s="129"/>
      <c r="Q25" s="129"/>
    </row>
    <row r="26" spans="1:17" x14ac:dyDescent="0.25">
      <c r="A26" s="51">
        <f t="shared" si="7"/>
        <v>8.7833333333333403</v>
      </c>
      <c r="B26" s="50">
        <f t="shared" si="8"/>
        <v>2</v>
      </c>
      <c r="C26" s="52">
        <f t="shared" si="9"/>
        <v>4</v>
      </c>
      <c r="D26" s="52" t="str">
        <f t="shared" si="10"/>
        <v/>
      </c>
      <c r="E26" s="129" t="s">
        <v>116</v>
      </c>
      <c r="F26" s="129" t="s">
        <v>2</v>
      </c>
      <c r="G26" s="129" t="s">
        <v>3</v>
      </c>
      <c r="H26" s="129" t="s">
        <v>219</v>
      </c>
      <c r="I26" s="129" t="s">
        <v>117</v>
      </c>
      <c r="J26" s="129" t="s">
        <v>169</v>
      </c>
      <c r="K26" s="129" t="s">
        <v>220</v>
      </c>
      <c r="L26" s="129" t="s">
        <v>0</v>
      </c>
      <c r="M26" s="129" t="s">
        <v>11</v>
      </c>
      <c r="N26" s="129"/>
      <c r="O26" s="129"/>
      <c r="P26" s="129"/>
      <c r="Q26" s="129"/>
    </row>
    <row r="27" spans="1:17" s="80" customFormat="1" x14ac:dyDescent="0.25">
      <c r="A27" s="51">
        <f t="shared" si="7"/>
        <v>1.1666666666666758</v>
      </c>
      <c r="B27" s="50">
        <f t="shared" si="8"/>
        <v>2</v>
      </c>
      <c r="C27" s="52">
        <f t="shared" si="9"/>
        <v>5</v>
      </c>
      <c r="D27" s="52" t="str">
        <f t="shared" si="10"/>
        <v/>
      </c>
      <c r="E27" s="129" t="s">
        <v>106</v>
      </c>
      <c r="F27" s="129" t="s">
        <v>2</v>
      </c>
      <c r="G27" s="129" t="s">
        <v>3</v>
      </c>
      <c r="H27" s="129" t="s">
        <v>221</v>
      </c>
      <c r="I27" s="129" t="s">
        <v>10</v>
      </c>
      <c r="J27" s="129" t="s">
        <v>169</v>
      </c>
      <c r="K27" s="129" t="s">
        <v>222</v>
      </c>
      <c r="L27" s="129" t="s">
        <v>0</v>
      </c>
      <c r="M27" s="129" t="s">
        <v>12</v>
      </c>
      <c r="N27" s="129"/>
      <c r="O27" s="129"/>
      <c r="P27" s="129"/>
      <c r="Q27" s="129"/>
    </row>
    <row r="28" spans="1:17" x14ac:dyDescent="0.25">
      <c r="A28" s="51">
        <f t="shared" ref="A28:A42" si="11">IF((K28-K27)*60*24&lt;0,0,(K28-K27)*60*24)</f>
        <v>1.0499999999999843</v>
      </c>
      <c r="B28" s="50">
        <f t="shared" ref="B28:B42" si="12">IF(E28="Gate 1",0, IF(B27=0,(B26 +1),B27))</f>
        <v>2</v>
      </c>
      <c r="C28" s="52">
        <f t="shared" ref="C28:C42" si="13">ABS(RIGHT(M28,2))</f>
        <v>6</v>
      </c>
      <c r="D28" s="52" t="str">
        <f t="shared" ref="D28:D42" si="14">IF(OR(C29-C28=1,C29-C28=-20,C29=""),"","MISTAKE")</f>
        <v/>
      </c>
      <c r="E28" s="129" t="s">
        <v>107</v>
      </c>
      <c r="F28" s="129" t="s">
        <v>2</v>
      </c>
      <c r="G28" s="129" t="s">
        <v>3</v>
      </c>
      <c r="H28" s="129" t="s">
        <v>223</v>
      </c>
      <c r="I28" s="129" t="s">
        <v>90</v>
      </c>
      <c r="J28" s="129" t="s">
        <v>169</v>
      </c>
      <c r="K28" s="129" t="s">
        <v>224</v>
      </c>
      <c r="L28" s="129" t="s">
        <v>0</v>
      </c>
      <c r="M28" s="129" t="s">
        <v>15</v>
      </c>
      <c r="N28" s="129"/>
      <c r="O28" s="129"/>
      <c r="P28" s="129"/>
      <c r="Q28" s="129"/>
    </row>
    <row r="29" spans="1:17" x14ac:dyDescent="0.25">
      <c r="A29" s="51">
        <f t="shared" si="11"/>
        <v>1.2833333333333374</v>
      </c>
      <c r="B29" s="50">
        <f t="shared" si="12"/>
        <v>2</v>
      </c>
      <c r="C29" s="52">
        <f t="shared" si="13"/>
        <v>7</v>
      </c>
      <c r="D29" s="52" t="str">
        <f t="shared" si="14"/>
        <v/>
      </c>
      <c r="E29" s="129" t="s">
        <v>13</v>
      </c>
      <c r="F29" s="129" t="s">
        <v>2</v>
      </c>
      <c r="G29" s="129" t="s">
        <v>3</v>
      </c>
      <c r="H29" s="129" t="s">
        <v>225</v>
      </c>
      <c r="I29" s="129" t="s">
        <v>14</v>
      </c>
      <c r="J29" s="129" t="s">
        <v>169</v>
      </c>
      <c r="K29" s="129" t="s">
        <v>226</v>
      </c>
      <c r="L29" s="129" t="s">
        <v>0</v>
      </c>
      <c r="M29" s="129" t="s">
        <v>18</v>
      </c>
      <c r="N29" s="129"/>
      <c r="O29" s="129"/>
      <c r="P29" s="129"/>
      <c r="Q29" s="129"/>
    </row>
    <row r="30" spans="1:17" x14ac:dyDescent="0.25">
      <c r="A30" s="51">
        <f t="shared" si="11"/>
        <v>0.73333333333334139</v>
      </c>
      <c r="B30" s="50">
        <f t="shared" si="12"/>
        <v>2</v>
      </c>
      <c r="C30" s="52">
        <f t="shared" si="13"/>
        <v>8</v>
      </c>
      <c r="D30" s="52" t="str">
        <f t="shared" si="14"/>
        <v/>
      </c>
      <c r="E30" s="129" t="s">
        <v>16</v>
      </c>
      <c r="F30" s="129" t="s">
        <v>2</v>
      </c>
      <c r="G30" s="129" t="s">
        <v>3</v>
      </c>
      <c r="H30" s="129" t="s">
        <v>227</v>
      </c>
      <c r="I30" s="129" t="s">
        <v>118</v>
      </c>
      <c r="J30" s="129" t="s">
        <v>169</v>
      </c>
      <c r="K30" s="129" t="s">
        <v>228</v>
      </c>
      <c r="L30" s="129" t="s">
        <v>0</v>
      </c>
      <c r="M30" s="129" t="s">
        <v>19</v>
      </c>
      <c r="N30" s="129"/>
      <c r="O30" s="129"/>
      <c r="P30" s="129"/>
      <c r="Q30" s="129"/>
    </row>
    <row r="31" spans="1:17" s="80" customFormat="1" x14ac:dyDescent="0.25">
      <c r="A31" s="51">
        <f t="shared" si="11"/>
        <v>1.0333333333333383</v>
      </c>
      <c r="B31" s="50">
        <f t="shared" si="12"/>
        <v>2</v>
      </c>
      <c r="C31" s="52">
        <f t="shared" si="13"/>
        <v>9</v>
      </c>
      <c r="D31" s="52" t="str">
        <f t="shared" si="14"/>
        <v/>
      </c>
      <c r="E31" s="129" t="s">
        <v>16</v>
      </c>
      <c r="F31" s="129" t="s">
        <v>2</v>
      </c>
      <c r="G31" s="129" t="s">
        <v>3</v>
      </c>
      <c r="H31" s="129" t="s">
        <v>229</v>
      </c>
      <c r="I31" s="129" t="s">
        <v>17</v>
      </c>
      <c r="J31" s="129" t="s">
        <v>169</v>
      </c>
      <c r="K31" s="129" t="s">
        <v>230</v>
      </c>
      <c r="L31" s="129" t="s">
        <v>0</v>
      </c>
      <c r="M31" s="129" t="s">
        <v>21</v>
      </c>
      <c r="N31" s="129"/>
      <c r="O31" s="129"/>
      <c r="P31" s="129"/>
      <c r="Q31" s="129"/>
    </row>
    <row r="32" spans="1:17" x14ac:dyDescent="0.25">
      <c r="A32" s="51">
        <f t="shared" si="11"/>
        <v>1.0333333333333183</v>
      </c>
      <c r="B32" s="50">
        <f t="shared" si="12"/>
        <v>2</v>
      </c>
      <c r="C32" s="52">
        <f t="shared" si="13"/>
        <v>10</v>
      </c>
      <c r="D32" s="52" t="str">
        <f t="shared" si="14"/>
        <v/>
      </c>
      <c r="E32" s="129" t="s">
        <v>108</v>
      </c>
      <c r="F32" s="129" t="s">
        <v>2</v>
      </c>
      <c r="G32" s="129" t="s">
        <v>3</v>
      </c>
      <c r="H32" s="129" t="s">
        <v>231</v>
      </c>
      <c r="I32" s="129" t="s">
        <v>119</v>
      </c>
      <c r="J32" s="129" t="s">
        <v>169</v>
      </c>
      <c r="K32" s="129" t="s">
        <v>232</v>
      </c>
      <c r="L32" s="129" t="s">
        <v>0</v>
      </c>
      <c r="M32" s="129" t="s">
        <v>23</v>
      </c>
      <c r="N32" s="129"/>
      <c r="O32" s="129"/>
      <c r="P32" s="129"/>
      <c r="Q32" s="129"/>
    </row>
    <row r="33" spans="1:17" x14ac:dyDescent="0.25">
      <c r="A33" s="51">
        <f t="shared" si="11"/>
        <v>2.5166666666666773</v>
      </c>
      <c r="B33" s="50">
        <f t="shared" si="12"/>
        <v>2</v>
      </c>
      <c r="C33" s="52">
        <f t="shared" si="13"/>
        <v>11</v>
      </c>
      <c r="D33" s="52" t="str">
        <f t="shared" si="14"/>
        <v/>
      </c>
      <c r="E33" s="129" t="s">
        <v>110</v>
      </c>
      <c r="F33" s="129" t="s">
        <v>2</v>
      </c>
      <c r="G33" s="129" t="s">
        <v>3</v>
      </c>
      <c r="H33" s="129" t="s">
        <v>233</v>
      </c>
      <c r="I33" s="129" t="s">
        <v>20</v>
      </c>
      <c r="J33" s="129" t="s">
        <v>169</v>
      </c>
      <c r="K33" s="129" t="s">
        <v>234</v>
      </c>
      <c r="L33" s="129" t="s">
        <v>0</v>
      </c>
      <c r="M33" s="129" t="s">
        <v>24</v>
      </c>
      <c r="N33" s="129"/>
      <c r="O33" s="129"/>
      <c r="P33" s="129"/>
      <c r="Q33" s="129"/>
    </row>
    <row r="34" spans="1:17" x14ac:dyDescent="0.25">
      <c r="A34" s="51">
        <f t="shared" si="11"/>
        <v>1.3333333333333253</v>
      </c>
      <c r="B34" s="50">
        <f t="shared" si="12"/>
        <v>2</v>
      </c>
      <c r="C34" s="52">
        <f t="shared" si="13"/>
        <v>12</v>
      </c>
      <c r="D34" s="52" t="str">
        <f t="shared" si="14"/>
        <v/>
      </c>
      <c r="E34" s="129" t="s">
        <v>120</v>
      </c>
      <c r="F34" s="129" t="s">
        <v>2</v>
      </c>
      <c r="G34" s="129" t="s">
        <v>3</v>
      </c>
      <c r="H34" s="129" t="s">
        <v>235</v>
      </c>
      <c r="I34" s="129" t="s">
        <v>22</v>
      </c>
      <c r="J34" s="129" t="s">
        <v>169</v>
      </c>
      <c r="K34" s="129" t="s">
        <v>236</v>
      </c>
      <c r="L34" s="129" t="s">
        <v>0</v>
      </c>
      <c r="M34" s="129" t="s">
        <v>25</v>
      </c>
      <c r="N34" s="129"/>
      <c r="O34" s="129"/>
      <c r="P34" s="129"/>
      <c r="Q34" s="129"/>
    </row>
    <row r="35" spans="1:17" x14ac:dyDescent="0.25">
      <c r="A35" s="51">
        <f t="shared" si="11"/>
        <v>9.2166666666666757</v>
      </c>
      <c r="B35" s="50">
        <f t="shared" si="12"/>
        <v>2</v>
      </c>
      <c r="C35" s="52">
        <f t="shared" si="13"/>
        <v>13</v>
      </c>
      <c r="D35" s="52" t="str">
        <f t="shared" si="14"/>
        <v/>
      </c>
      <c r="E35" s="129" t="s">
        <v>111</v>
      </c>
      <c r="F35" s="129" t="s">
        <v>2</v>
      </c>
      <c r="G35" s="129" t="s">
        <v>3</v>
      </c>
      <c r="H35" s="129" t="s">
        <v>237</v>
      </c>
      <c r="I35" s="129" t="s">
        <v>121</v>
      </c>
      <c r="J35" s="129" t="s">
        <v>169</v>
      </c>
      <c r="K35" s="129" t="s">
        <v>238</v>
      </c>
      <c r="L35" s="129" t="s">
        <v>0</v>
      </c>
      <c r="M35" s="129" t="s">
        <v>27</v>
      </c>
      <c r="N35" s="129"/>
      <c r="O35" s="129"/>
      <c r="P35" s="129"/>
      <c r="Q35" s="129"/>
    </row>
    <row r="36" spans="1:17" x14ac:dyDescent="0.25">
      <c r="A36" s="51">
        <f t="shared" si="11"/>
        <v>0.6499999999999817</v>
      </c>
      <c r="B36" s="50">
        <f t="shared" si="12"/>
        <v>2</v>
      </c>
      <c r="C36" s="52">
        <f t="shared" si="13"/>
        <v>14</v>
      </c>
      <c r="D36" s="52" t="str">
        <f t="shared" si="14"/>
        <v/>
      </c>
      <c r="E36" s="129" t="s">
        <v>112</v>
      </c>
      <c r="F36" s="129" t="s">
        <v>2</v>
      </c>
      <c r="G36" s="129" t="s">
        <v>3</v>
      </c>
      <c r="H36" s="129" t="s">
        <v>239</v>
      </c>
      <c r="I36" s="129" t="s">
        <v>134</v>
      </c>
      <c r="J36" s="129" t="s">
        <v>169</v>
      </c>
      <c r="K36" s="129" t="s">
        <v>240</v>
      </c>
      <c r="L36" s="129" t="s">
        <v>0</v>
      </c>
      <c r="M36" s="129" t="s">
        <v>29</v>
      </c>
      <c r="N36" s="129"/>
      <c r="O36" s="129"/>
      <c r="P36" s="129"/>
      <c r="Q36" s="129"/>
    </row>
    <row r="37" spans="1:17" s="116" customFormat="1" x14ac:dyDescent="0.25">
      <c r="A37" s="51">
        <f t="shared" si="11"/>
        <v>0.7000000000000095</v>
      </c>
      <c r="B37" s="50">
        <f t="shared" si="12"/>
        <v>2</v>
      </c>
      <c r="C37" s="52">
        <f t="shared" si="13"/>
        <v>15</v>
      </c>
      <c r="D37" s="52" t="str">
        <f t="shared" si="14"/>
        <v/>
      </c>
      <c r="E37" s="129" t="s">
        <v>122</v>
      </c>
      <c r="F37" s="129" t="s">
        <v>2</v>
      </c>
      <c r="G37" s="129" t="s">
        <v>3</v>
      </c>
      <c r="H37" s="129" t="s">
        <v>241</v>
      </c>
      <c r="I37" s="129" t="s">
        <v>26</v>
      </c>
      <c r="J37" s="129" t="s">
        <v>169</v>
      </c>
      <c r="K37" s="129" t="s">
        <v>242</v>
      </c>
      <c r="L37" s="129" t="s">
        <v>0</v>
      </c>
      <c r="M37" s="129" t="s">
        <v>30</v>
      </c>
      <c r="N37" s="129"/>
      <c r="O37" s="129"/>
      <c r="P37" s="129"/>
      <c r="Q37" s="129"/>
    </row>
    <row r="38" spans="1:17" x14ac:dyDescent="0.25">
      <c r="A38" s="51">
        <f t="shared" si="11"/>
        <v>1.2499999999999956</v>
      </c>
      <c r="B38" s="50">
        <f t="shared" si="12"/>
        <v>2</v>
      </c>
      <c r="C38" s="52">
        <f t="shared" si="13"/>
        <v>16</v>
      </c>
      <c r="D38" s="52" t="str">
        <f t="shared" si="14"/>
        <v/>
      </c>
      <c r="E38" s="129" t="s">
        <v>123</v>
      </c>
      <c r="F38" s="129" t="s">
        <v>2</v>
      </c>
      <c r="G38" s="129" t="s">
        <v>3</v>
      </c>
      <c r="H38" s="129" t="s">
        <v>243</v>
      </c>
      <c r="I38" s="129" t="s">
        <v>124</v>
      </c>
      <c r="J38" s="129" t="s">
        <v>169</v>
      </c>
      <c r="K38" s="129" t="s">
        <v>244</v>
      </c>
      <c r="L38" s="129" t="s">
        <v>0</v>
      </c>
      <c r="M38" s="129" t="s">
        <v>31</v>
      </c>
      <c r="N38" s="129"/>
      <c r="O38" s="129"/>
      <c r="P38" s="129"/>
      <c r="Q38" s="129"/>
    </row>
    <row r="39" spans="1:17" x14ac:dyDescent="0.25">
      <c r="A39" s="51">
        <f t="shared" si="11"/>
        <v>1.5333333333333465</v>
      </c>
      <c r="B39" s="50">
        <f t="shared" si="12"/>
        <v>2</v>
      </c>
      <c r="C39" s="52">
        <f t="shared" si="13"/>
        <v>17</v>
      </c>
      <c r="D39" s="52" t="str">
        <f t="shared" si="14"/>
        <v/>
      </c>
      <c r="E39" s="129" t="s">
        <v>125</v>
      </c>
      <c r="F39" s="129" t="s">
        <v>2</v>
      </c>
      <c r="G39" s="129" t="s">
        <v>3</v>
      </c>
      <c r="H39" s="129" t="s">
        <v>245</v>
      </c>
      <c r="I39" s="129" t="s">
        <v>126</v>
      </c>
      <c r="J39" s="129" t="s">
        <v>169</v>
      </c>
      <c r="K39" s="129" t="s">
        <v>246</v>
      </c>
      <c r="L39" s="129" t="s">
        <v>0</v>
      </c>
      <c r="M39" s="129" t="s">
        <v>32</v>
      </c>
      <c r="N39" s="129"/>
      <c r="O39" s="129"/>
      <c r="P39" s="129"/>
      <c r="Q39" s="129"/>
    </row>
    <row r="40" spans="1:17" x14ac:dyDescent="0.25">
      <c r="A40" s="51">
        <f t="shared" si="11"/>
        <v>1.68333333333333</v>
      </c>
      <c r="B40" s="50">
        <f t="shared" si="12"/>
        <v>2</v>
      </c>
      <c r="C40" s="52">
        <f t="shared" si="13"/>
        <v>18</v>
      </c>
      <c r="D40" s="52" t="str">
        <f t="shared" si="14"/>
        <v/>
      </c>
      <c r="E40" s="129" t="s">
        <v>127</v>
      </c>
      <c r="F40" s="129" t="s">
        <v>2</v>
      </c>
      <c r="G40" s="129" t="s">
        <v>3</v>
      </c>
      <c r="H40" s="129" t="s">
        <v>247</v>
      </c>
      <c r="I40" s="129" t="s">
        <v>28</v>
      </c>
      <c r="J40" s="129" t="s">
        <v>169</v>
      </c>
      <c r="K40" s="129" t="s">
        <v>248</v>
      </c>
      <c r="L40" s="129" t="s">
        <v>0</v>
      </c>
      <c r="M40" s="129" t="s">
        <v>128</v>
      </c>
      <c r="N40" s="129"/>
      <c r="O40" s="129"/>
      <c r="P40" s="129"/>
      <c r="Q40" s="129"/>
    </row>
    <row r="41" spans="1:17" x14ac:dyDescent="0.25">
      <c r="A41" s="51">
        <f t="shared" si="11"/>
        <v>1.0999999999999921</v>
      </c>
      <c r="B41" s="50">
        <f t="shared" si="12"/>
        <v>2</v>
      </c>
      <c r="C41" s="52">
        <f t="shared" si="13"/>
        <v>19</v>
      </c>
      <c r="D41" s="52" t="str">
        <f t="shared" si="14"/>
        <v/>
      </c>
      <c r="E41" s="129" t="s">
        <v>113</v>
      </c>
      <c r="F41" s="129" t="s">
        <v>2</v>
      </c>
      <c r="G41" s="129" t="s">
        <v>3</v>
      </c>
      <c r="H41" s="129" t="s">
        <v>249</v>
      </c>
      <c r="I41" s="129" t="s">
        <v>132</v>
      </c>
      <c r="J41" s="129" t="s">
        <v>169</v>
      </c>
      <c r="K41" s="129" t="s">
        <v>250</v>
      </c>
      <c r="L41" s="129" t="s">
        <v>0</v>
      </c>
      <c r="M41" s="129" t="s">
        <v>129</v>
      </c>
      <c r="N41" s="129"/>
      <c r="O41" s="129"/>
      <c r="P41" s="129"/>
      <c r="Q41" s="129"/>
    </row>
    <row r="42" spans="1:17" x14ac:dyDescent="0.25">
      <c r="A42" s="51">
        <f t="shared" si="11"/>
        <v>1.0166666666666724</v>
      </c>
      <c r="B42" s="50">
        <f t="shared" si="12"/>
        <v>2</v>
      </c>
      <c r="C42" s="52">
        <f t="shared" si="13"/>
        <v>20</v>
      </c>
      <c r="D42" s="52" t="str">
        <f t="shared" si="14"/>
        <v/>
      </c>
      <c r="E42" s="129" t="s">
        <v>136</v>
      </c>
      <c r="F42" s="129" t="s">
        <v>2</v>
      </c>
      <c r="G42" s="129" t="s">
        <v>3</v>
      </c>
      <c r="H42" s="129" t="s">
        <v>251</v>
      </c>
      <c r="I42" s="129" t="s">
        <v>137</v>
      </c>
      <c r="J42" s="129" t="s">
        <v>169</v>
      </c>
      <c r="K42" s="129" t="s">
        <v>252</v>
      </c>
      <c r="L42" s="129" t="s">
        <v>0</v>
      </c>
      <c r="M42" s="129" t="s">
        <v>130</v>
      </c>
      <c r="N42" s="129"/>
      <c r="O42" s="129"/>
      <c r="P42" s="129"/>
      <c r="Q42" s="129"/>
    </row>
    <row r="43" spans="1:17" x14ac:dyDescent="0.25">
      <c r="A43" s="51">
        <f t="shared" ref="A43:A46" si="15">IF((K43-K42)*60*24&lt;0,0,(K43-K42)*60*24)</f>
        <v>2.0166666666666688</v>
      </c>
      <c r="B43" s="50">
        <f t="shared" ref="B43:B46" si="16">IF(E43="Gate 1",0, IF(B42=0,(B41 +1),B42))</f>
        <v>2</v>
      </c>
      <c r="C43" s="52">
        <f t="shared" ref="C43:C46" si="17">ABS(RIGHT(M43,2))</f>
        <v>21</v>
      </c>
      <c r="D43" s="52" t="str">
        <f t="shared" ref="D43:D46" si="18">IF(OR(C44-C43=1,C44-C43=-20,C44=""),"","MISTAKE")</f>
        <v/>
      </c>
      <c r="E43" s="129" t="s">
        <v>109</v>
      </c>
      <c r="F43" s="129" t="s">
        <v>2</v>
      </c>
      <c r="G43" s="129" t="s">
        <v>3</v>
      </c>
      <c r="H43" s="129" t="s">
        <v>253</v>
      </c>
      <c r="I43" s="129" t="s">
        <v>105</v>
      </c>
      <c r="J43" s="129" t="s">
        <v>169</v>
      </c>
      <c r="K43" s="129" t="s">
        <v>254</v>
      </c>
      <c r="L43" s="129" t="s">
        <v>0</v>
      </c>
      <c r="M43" s="129" t="s">
        <v>131</v>
      </c>
      <c r="N43" s="129"/>
      <c r="O43" s="129"/>
      <c r="P43" s="129"/>
      <c r="Q43" s="129"/>
    </row>
    <row r="44" spans="1:17" x14ac:dyDescent="0.25">
      <c r="A44" s="51">
        <f t="shared" si="15"/>
        <v>25.283333333333321</v>
      </c>
      <c r="B44" s="50">
        <f t="shared" si="16"/>
        <v>0</v>
      </c>
      <c r="C44" s="52">
        <f t="shared" si="17"/>
        <v>1</v>
      </c>
      <c r="D44" s="52" t="str">
        <f t="shared" si="18"/>
        <v/>
      </c>
      <c r="E44" s="129" t="s">
        <v>1</v>
      </c>
      <c r="F44" s="129" t="s">
        <v>2</v>
      </c>
      <c r="G44" s="129" t="s">
        <v>3</v>
      </c>
      <c r="H44" s="129" t="s">
        <v>255</v>
      </c>
      <c r="I44" s="129" t="s">
        <v>133</v>
      </c>
      <c r="J44" s="129" t="s">
        <v>169</v>
      </c>
      <c r="K44" s="129" t="s">
        <v>256</v>
      </c>
      <c r="L44" s="129" t="s">
        <v>0</v>
      </c>
      <c r="M44" s="129" t="s">
        <v>4</v>
      </c>
      <c r="N44" s="129"/>
      <c r="O44" s="129"/>
      <c r="P44" s="129"/>
      <c r="Q44" s="129"/>
    </row>
    <row r="45" spans="1:17" x14ac:dyDescent="0.25">
      <c r="A45" s="51">
        <f t="shared" si="15"/>
        <v>0.7833333333333492</v>
      </c>
      <c r="B45" s="50">
        <f t="shared" si="16"/>
        <v>3</v>
      </c>
      <c r="C45" s="52">
        <f t="shared" si="17"/>
        <v>2</v>
      </c>
      <c r="D45" s="52" t="str">
        <f t="shared" si="18"/>
        <v/>
      </c>
      <c r="E45" s="129" t="s">
        <v>5</v>
      </c>
      <c r="F45" s="129" t="s">
        <v>2</v>
      </c>
      <c r="G45" s="129" t="s">
        <v>3</v>
      </c>
      <c r="H45" s="129" t="s">
        <v>257</v>
      </c>
      <c r="I45" s="129" t="s">
        <v>115</v>
      </c>
      <c r="J45" s="129" t="s">
        <v>169</v>
      </c>
      <c r="K45" s="129" t="s">
        <v>258</v>
      </c>
      <c r="L45" s="129" t="s">
        <v>0</v>
      </c>
      <c r="M45" s="129" t="s">
        <v>6</v>
      </c>
      <c r="N45" s="129"/>
      <c r="O45" s="129"/>
      <c r="P45" s="129"/>
      <c r="Q45" s="129"/>
    </row>
    <row r="46" spans="1:17" x14ac:dyDescent="0.25">
      <c r="A46" s="51">
        <f t="shared" si="15"/>
        <v>4.083333333333325</v>
      </c>
      <c r="B46" s="50">
        <f t="shared" si="16"/>
        <v>3</v>
      </c>
      <c r="C46" s="52">
        <f t="shared" si="17"/>
        <v>3</v>
      </c>
      <c r="D46" s="52" t="str">
        <f t="shared" si="18"/>
        <v/>
      </c>
      <c r="E46" s="129" t="s">
        <v>7</v>
      </c>
      <c r="F46" s="129" t="s">
        <v>2</v>
      </c>
      <c r="G46" s="129" t="s">
        <v>3</v>
      </c>
      <c r="H46" s="129" t="s">
        <v>259</v>
      </c>
      <c r="I46" s="129" t="s">
        <v>8</v>
      </c>
      <c r="J46" s="129" t="s">
        <v>169</v>
      </c>
      <c r="K46" s="129" t="s">
        <v>260</v>
      </c>
      <c r="L46" s="129" t="s">
        <v>0</v>
      </c>
      <c r="M46" s="129" t="s">
        <v>9</v>
      </c>
      <c r="N46" s="129"/>
      <c r="O46" s="129"/>
      <c r="P46" s="129"/>
      <c r="Q46" s="129"/>
    </row>
    <row r="47" spans="1:17" x14ac:dyDescent="0.25">
      <c r="A47" s="51">
        <f t="shared" ref="A47:A59" si="19">IF((K47-K46)*60*24&lt;0,0,(K47-K46)*60*24)</f>
        <v>0.86666666666666892</v>
      </c>
      <c r="B47" s="50">
        <f t="shared" ref="B47:B59" si="20">IF(E47="Gate 1",0, IF(B46=0,(B45 +1),B46))</f>
        <v>3</v>
      </c>
      <c r="C47" s="52">
        <f t="shared" ref="C47:C59" si="21">ABS(RIGHT(M47,2))</f>
        <v>4</v>
      </c>
      <c r="D47" s="52" t="str">
        <f t="shared" ref="D47:D59" si="22">IF(OR(C48-C47=1,C48-C47=-20,C48=""),"","MISTAKE")</f>
        <v/>
      </c>
      <c r="E47" s="129" t="s">
        <v>116</v>
      </c>
      <c r="F47" s="129" t="s">
        <v>2</v>
      </c>
      <c r="G47" s="129" t="s">
        <v>3</v>
      </c>
      <c r="H47" s="129" t="s">
        <v>261</v>
      </c>
      <c r="I47" s="129" t="s">
        <v>117</v>
      </c>
      <c r="J47" s="129" t="s">
        <v>169</v>
      </c>
      <c r="K47" s="129" t="s">
        <v>262</v>
      </c>
      <c r="L47" s="129" t="s">
        <v>0</v>
      </c>
      <c r="M47" s="129" t="s">
        <v>11</v>
      </c>
      <c r="N47" s="129"/>
      <c r="O47" s="129"/>
      <c r="P47" s="129"/>
      <c r="Q47" s="129"/>
    </row>
    <row r="48" spans="1:17" x14ac:dyDescent="0.25">
      <c r="A48" s="51">
        <f t="shared" si="19"/>
        <v>1.2666666666666515</v>
      </c>
      <c r="B48" s="50">
        <f t="shared" si="20"/>
        <v>3</v>
      </c>
      <c r="C48" s="52">
        <f t="shared" si="21"/>
        <v>5</v>
      </c>
      <c r="D48" s="52" t="str">
        <f t="shared" si="22"/>
        <v/>
      </c>
      <c r="E48" s="129" t="s">
        <v>106</v>
      </c>
      <c r="F48" s="129" t="s">
        <v>2</v>
      </c>
      <c r="G48" s="129" t="s">
        <v>3</v>
      </c>
      <c r="H48" s="129" t="s">
        <v>263</v>
      </c>
      <c r="I48" s="129" t="s">
        <v>10</v>
      </c>
      <c r="J48" s="129" t="s">
        <v>169</v>
      </c>
      <c r="K48" s="129" t="s">
        <v>264</v>
      </c>
      <c r="L48" s="129" t="s">
        <v>0</v>
      </c>
      <c r="M48" s="129" t="s">
        <v>12</v>
      </c>
      <c r="N48" s="129"/>
      <c r="O48" s="129"/>
      <c r="P48" s="129"/>
      <c r="Q48" s="129"/>
    </row>
    <row r="49" spans="1:17" x14ac:dyDescent="0.25">
      <c r="A49" s="51">
        <f t="shared" si="19"/>
        <v>0.99999999999999645</v>
      </c>
      <c r="B49" s="50">
        <f t="shared" si="20"/>
        <v>3</v>
      </c>
      <c r="C49" s="52">
        <f t="shared" si="21"/>
        <v>6</v>
      </c>
      <c r="D49" s="52" t="str">
        <f t="shared" si="22"/>
        <v/>
      </c>
      <c r="E49" s="129" t="s">
        <v>107</v>
      </c>
      <c r="F49" s="129" t="s">
        <v>2</v>
      </c>
      <c r="G49" s="129" t="s">
        <v>3</v>
      </c>
      <c r="H49" s="129" t="s">
        <v>265</v>
      </c>
      <c r="I49" s="129" t="s">
        <v>90</v>
      </c>
      <c r="J49" s="129" t="s">
        <v>169</v>
      </c>
      <c r="K49" s="129" t="s">
        <v>266</v>
      </c>
      <c r="L49" s="129" t="s">
        <v>0</v>
      </c>
      <c r="M49" s="129" t="s">
        <v>15</v>
      </c>
      <c r="N49" s="129"/>
      <c r="O49" s="129"/>
      <c r="P49" s="129"/>
      <c r="Q49" s="129"/>
    </row>
    <row r="50" spans="1:17" x14ac:dyDescent="0.25">
      <c r="A50" s="51">
        <f t="shared" si="19"/>
        <v>1.1666666666666758</v>
      </c>
      <c r="B50" s="50">
        <f t="shared" si="20"/>
        <v>3</v>
      </c>
      <c r="C50" s="52">
        <f t="shared" si="21"/>
        <v>7</v>
      </c>
      <c r="D50" s="52" t="str">
        <f t="shared" si="22"/>
        <v/>
      </c>
      <c r="E50" s="129" t="s">
        <v>13</v>
      </c>
      <c r="F50" s="129" t="s">
        <v>2</v>
      </c>
      <c r="G50" s="129" t="s">
        <v>3</v>
      </c>
      <c r="H50" s="129" t="s">
        <v>267</v>
      </c>
      <c r="I50" s="129" t="s">
        <v>14</v>
      </c>
      <c r="J50" s="129" t="s">
        <v>169</v>
      </c>
      <c r="K50" s="129" t="s">
        <v>268</v>
      </c>
      <c r="L50" s="129" t="s">
        <v>0</v>
      </c>
      <c r="M50" s="129" t="s">
        <v>18</v>
      </c>
      <c r="N50" s="129"/>
      <c r="O50" s="129"/>
      <c r="P50" s="129"/>
      <c r="Q50" s="129"/>
    </row>
    <row r="51" spans="1:17" x14ac:dyDescent="0.25">
      <c r="A51" s="51">
        <f t="shared" si="19"/>
        <v>0.68333333333333357</v>
      </c>
      <c r="B51" s="50">
        <f t="shared" si="20"/>
        <v>3</v>
      </c>
      <c r="C51" s="52">
        <f t="shared" si="21"/>
        <v>8</v>
      </c>
      <c r="D51" s="52" t="str">
        <f t="shared" si="22"/>
        <v/>
      </c>
      <c r="E51" s="129" t="s">
        <v>16</v>
      </c>
      <c r="F51" s="129" t="s">
        <v>2</v>
      </c>
      <c r="G51" s="129" t="s">
        <v>3</v>
      </c>
      <c r="H51" s="129" t="s">
        <v>269</v>
      </c>
      <c r="I51" s="129" t="s">
        <v>118</v>
      </c>
      <c r="J51" s="129" t="s">
        <v>169</v>
      </c>
      <c r="K51" s="129" t="s">
        <v>270</v>
      </c>
      <c r="L51" s="129" t="s">
        <v>0</v>
      </c>
      <c r="M51" s="129" t="s">
        <v>19</v>
      </c>
      <c r="N51" s="129"/>
      <c r="O51" s="129"/>
      <c r="P51" s="129"/>
      <c r="Q51" s="129"/>
    </row>
    <row r="52" spans="1:17" x14ac:dyDescent="0.25">
      <c r="A52" s="51">
        <f t="shared" si="19"/>
        <v>0.91666666666667673</v>
      </c>
      <c r="B52" s="50">
        <f t="shared" si="20"/>
        <v>3</v>
      </c>
      <c r="C52" s="52">
        <f t="shared" si="21"/>
        <v>9</v>
      </c>
      <c r="D52" s="52" t="str">
        <f t="shared" si="22"/>
        <v/>
      </c>
      <c r="E52" s="129" t="s">
        <v>16</v>
      </c>
      <c r="F52" s="129" t="s">
        <v>2</v>
      </c>
      <c r="G52" s="129" t="s">
        <v>3</v>
      </c>
      <c r="H52" s="129" t="s">
        <v>271</v>
      </c>
      <c r="I52" s="129" t="s">
        <v>17</v>
      </c>
      <c r="J52" s="129" t="s">
        <v>169</v>
      </c>
      <c r="K52" s="129" t="s">
        <v>272</v>
      </c>
      <c r="L52" s="129" t="s">
        <v>0</v>
      </c>
      <c r="M52" s="129" t="s">
        <v>21</v>
      </c>
      <c r="N52" s="129"/>
      <c r="O52" s="129"/>
      <c r="P52" s="129"/>
      <c r="Q52" s="129"/>
    </row>
    <row r="53" spans="1:17" x14ac:dyDescent="0.25">
      <c r="A53" s="51">
        <f t="shared" si="19"/>
        <v>0.91666666666667673</v>
      </c>
      <c r="B53" s="50">
        <f t="shared" si="20"/>
        <v>3</v>
      </c>
      <c r="C53" s="52">
        <f t="shared" si="21"/>
        <v>10</v>
      </c>
      <c r="D53" s="52" t="str">
        <f t="shared" si="22"/>
        <v/>
      </c>
      <c r="E53" s="129" t="s">
        <v>108</v>
      </c>
      <c r="F53" s="129" t="s">
        <v>2</v>
      </c>
      <c r="G53" s="129" t="s">
        <v>3</v>
      </c>
      <c r="H53" s="129" t="s">
        <v>273</v>
      </c>
      <c r="I53" s="129" t="s">
        <v>119</v>
      </c>
      <c r="J53" s="129" t="s">
        <v>169</v>
      </c>
      <c r="K53" s="129" t="s">
        <v>164</v>
      </c>
      <c r="L53" s="129" t="s">
        <v>0</v>
      </c>
      <c r="M53" s="129" t="s">
        <v>23</v>
      </c>
      <c r="N53" s="129"/>
      <c r="O53" s="129"/>
      <c r="P53" s="129"/>
      <c r="Q53" s="129"/>
    </row>
    <row r="54" spans="1:17" x14ac:dyDescent="0.25">
      <c r="A54" s="51">
        <f t="shared" si="19"/>
        <v>0.98333333333332051</v>
      </c>
      <c r="B54" s="50">
        <f t="shared" si="20"/>
        <v>3</v>
      </c>
      <c r="C54" s="52">
        <f t="shared" si="21"/>
        <v>11</v>
      </c>
      <c r="D54" s="52" t="str">
        <f t="shared" si="22"/>
        <v/>
      </c>
      <c r="E54" s="129" t="s">
        <v>110</v>
      </c>
      <c r="F54" s="129" t="s">
        <v>2</v>
      </c>
      <c r="G54" s="129" t="s">
        <v>3</v>
      </c>
      <c r="H54" s="129" t="s">
        <v>274</v>
      </c>
      <c r="I54" s="129" t="s">
        <v>20</v>
      </c>
      <c r="J54" s="129" t="s">
        <v>169</v>
      </c>
      <c r="K54" s="129" t="s">
        <v>275</v>
      </c>
      <c r="L54" s="129" t="s">
        <v>0</v>
      </c>
      <c r="M54" s="129" t="s">
        <v>24</v>
      </c>
      <c r="N54" s="129"/>
      <c r="O54" s="129"/>
      <c r="P54" s="129"/>
      <c r="Q54" s="129"/>
    </row>
    <row r="55" spans="1:17" x14ac:dyDescent="0.25">
      <c r="A55" s="51">
        <f t="shared" si="19"/>
        <v>2.0333333333333248</v>
      </c>
      <c r="B55" s="50">
        <f t="shared" si="20"/>
        <v>3</v>
      </c>
      <c r="C55" s="52">
        <f t="shared" si="21"/>
        <v>12</v>
      </c>
      <c r="D55" s="52" t="str">
        <f t="shared" si="22"/>
        <v/>
      </c>
      <c r="E55" s="129" t="s">
        <v>120</v>
      </c>
      <c r="F55" s="129" t="s">
        <v>2</v>
      </c>
      <c r="G55" s="129" t="s">
        <v>3</v>
      </c>
      <c r="H55" s="129" t="s">
        <v>276</v>
      </c>
      <c r="I55" s="129" t="s">
        <v>22</v>
      </c>
      <c r="J55" s="129" t="s">
        <v>169</v>
      </c>
      <c r="K55" s="129" t="s">
        <v>277</v>
      </c>
      <c r="L55" s="129" t="s">
        <v>0</v>
      </c>
      <c r="M55" s="129" t="s">
        <v>25</v>
      </c>
      <c r="N55" s="129"/>
      <c r="O55" s="129"/>
      <c r="P55" s="129"/>
      <c r="Q55" s="129"/>
    </row>
    <row r="56" spans="1:17" x14ac:dyDescent="0.25">
      <c r="A56" s="51">
        <f t="shared" si="19"/>
        <v>10.550000000000011</v>
      </c>
      <c r="B56" s="50">
        <f t="shared" si="20"/>
        <v>3</v>
      </c>
      <c r="C56" s="52">
        <f t="shared" si="21"/>
        <v>13</v>
      </c>
      <c r="D56" s="52" t="str">
        <f t="shared" si="22"/>
        <v/>
      </c>
      <c r="E56" s="129" t="s">
        <v>111</v>
      </c>
      <c r="F56" s="129" t="s">
        <v>2</v>
      </c>
      <c r="G56" s="129" t="s">
        <v>3</v>
      </c>
      <c r="H56" s="129" t="s">
        <v>278</v>
      </c>
      <c r="I56" s="129" t="s">
        <v>121</v>
      </c>
      <c r="J56" s="129" t="s">
        <v>169</v>
      </c>
      <c r="K56" s="129" t="s">
        <v>279</v>
      </c>
      <c r="L56" s="129" t="s">
        <v>0</v>
      </c>
      <c r="M56" s="129" t="s">
        <v>27</v>
      </c>
      <c r="N56" s="129"/>
      <c r="O56" s="129"/>
      <c r="P56" s="129"/>
      <c r="Q56" s="129"/>
    </row>
    <row r="57" spans="1:17" x14ac:dyDescent="0.25">
      <c r="A57" s="51">
        <f t="shared" si="19"/>
        <v>0.74999999999999734</v>
      </c>
      <c r="B57" s="50">
        <f t="shared" si="20"/>
        <v>3</v>
      </c>
      <c r="C57" s="52">
        <f t="shared" si="21"/>
        <v>14</v>
      </c>
      <c r="D57" s="52" t="str">
        <f t="shared" si="22"/>
        <v/>
      </c>
      <c r="E57" s="129" t="s">
        <v>112</v>
      </c>
      <c r="F57" s="129" t="s">
        <v>2</v>
      </c>
      <c r="G57" s="129" t="s">
        <v>3</v>
      </c>
      <c r="H57" s="129" t="s">
        <v>280</v>
      </c>
      <c r="I57" s="129" t="s">
        <v>134</v>
      </c>
      <c r="J57" s="129" t="s">
        <v>169</v>
      </c>
      <c r="K57" s="129" t="s">
        <v>281</v>
      </c>
      <c r="L57" s="129" t="s">
        <v>0</v>
      </c>
      <c r="M57" s="129" t="s">
        <v>29</v>
      </c>
      <c r="N57" s="129"/>
      <c r="O57" s="129"/>
      <c r="P57" s="129"/>
      <c r="Q57" s="129"/>
    </row>
    <row r="58" spans="1:17" x14ac:dyDescent="0.25">
      <c r="A58" s="51">
        <f t="shared" si="19"/>
        <v>0.66666666666667762</v>
      </c>
      <c r="B58" s="50">
        <f t="shared" si="20"/>
        <v>3</v>
      </c>
      <c r="C58" s="52">
        <f t="shared" si="21"/>
        <v>15</v>
      </c>
      <c r="D58" s="52" t="str">
        <f t="shared" si="22"/>
        <v/>
      </c>
      <c r="E58" s="129" t="s">
        <v>122</v>
      </c>
      <c r="F58" s="129" t="s">
        <v>2</v>
      </c>
      <c r="G58" s="129" t="s">
        <v>3</v>
      </c>
      <c r="H58" s="129" t="s">
        <v>282</v>
      </c>
      <c r="I58" s="129" t="s">
        <v>26</v>
      </c>
      <c r="J58" s="129" t="s">
        <v>169</v>
      </c>
      <c r="K58" s="129" t="s">
        <v>283</v>
      </c>
      <c r="L58" s="129" t="s">
        <v>0</v>
      </c>
      <c r="M58" s="129" t="s">
        <v>30</v>
      </c>
      <c r="N58" s="129"/>
      <c r="O58" s="129"/>
      <c r="P58" s="129"/>
      <c r="Q58" s="129"/>
    </row>
    <row r="59" spans="1:17" x14ac:dyDescent="0.25">
      <c r="A59" s="51">
        <f t="shared" si="19"/>
        <v>1.4666666666666428</v>
      </c>
      <c r="B59" s="50">
        <f t="shared" si="20"/>
        <v>3</v>
      </c>
      <c r="C59" s="52">
        <f t="shared" si="21"/>
        <v>16</v>
      </c>
      <c r="D59" s="52" t="str">
        <f t="shared" si="22"/>
        <v/>
      </c>
      <c r="E59" s="129" t="s">
        <v>123</v>
      </c>
      <c r="F59" s="129" t="s">
        <v>2</v>
      </c>
      <c r="G59" s="129" t="s">
        <v>3</v>
      </c>
      <c r="H59" s="129" t="s">
        <v>284</v>
      </c>
      <c r="I59" s="129" t="s">
        <v>124</v>
      </c>
      <c r="J59" s="129" t="s">
        <v>169</v>
      </c>
      <c r="K59" s="129" t="s">
        <v>285</v>
      </c>
      <c r="L59" s="129" t="s">
        <v>0</v>
      </c>
      <c r="M59" s="129" t="s">
        <v>31</v>
      </c>
      <c r="N59" s="129"/>
      <c r="O59" s="129"/>
      <c r="P59" s="129"/>
      <c r="Q59" s="129"/>
    </row>
    <row r="60" spans="1:17" x14ac:dyDescent="0.25">
      <c r="A60" s="51">
        <f t="shared" ref="A60:A67" si="23">IF((K60-K59)*60*24&lt;0,0,(K60-K59)*60*24)</f>
        <v>1.8500000000000094</v>
      </c>
      <c r="B60" s="50">
        <f t="shared" ref="B60:B67" si="24">IF(E60="Gate 1",0, IF(B59=0,(B58 +1),B59))</f>
        <v>3</v>
      </c>
      <c r="C60" s="52">
        <f t="shared" ref="C60:C67" si="25">ABS(RIGHT(M60,2))</f>
        <v>17</v>
      </c>
      <c r="D60" s="52" t="str">
        <f t="shared" ref="D60:D67" si="26">IF(OR(C61-C60=1,C61-C60=-20,C61=""),"","MISTAKE")</f>
        <v/>
      </c>
      <c r="E60" s="129" t="s">
        <v>125</v>
      </c>
      <c r="F60" s="129" t="s">
        <v>2</v>
      </c>
      <c r="G60" s="129" t="s">
        <v>3</v>
      </c>
      <c r="H60" s="129" t="s">
        <v>286</v>
      </c>
      <c r="I60" s="129" t="s">
        <v>126</v>
      </c>
      <c r="J60" s="129" t="s">
        <v>169</v>
      </c>
      <c r="K60" s="129" t="s">
        <v>287</v>
      </c>
      <c r="L60" s="129" t="s">
        <v>0</v>
      </c>
      <c r="M60" s="129" t="s">
        <v>32</v>
      </c>
      <c r="N60" s="129"/>
      <c r="O60" s="129"/>
      <c r="P60" s="129"/>
      <c r="Q60" s="129"/>
    </row>
    <row r="61" spans="1:17" x14ac:dyDescent="0.25">
      <c r="A61" s="51">
        <f t="shared" si="23"/>
        <v>1.3000000000000034</v>
      </c>
      <c r="B61" s="50">
        <f t="shared" si="24"/>
        <v>3</v>
      </c>
      <c r="C61" s="52">
        <f t="shared" si="25"/>
        <v>18</v>
      </c>
      <c r="D61" s="52" t="str">
        <f t="shared" si="26"/>
        <v/>
      </c>
      <c r="E61" s="129" t="s">
        <v>127</v>
      </c>
      <c r="F61" s="129" t="s">
        <v>2</v>
      </c>
      <c r="G61" s="129" t="s">
        <v>3</v>
      </c>
      <c r="H61" s="129" t="s">
        <v>288</v>
      </c>
      <c r="I61" s="129" t="s">
        <v>28</v>
      </c>
      <c r="J61" s="129" t="s">
        <v>169</v>
      </c>
      <c r="K61" s="129" t="s">
        <v>289</v>
      </c>
      <c r="L61" s="129" t="s">
        <v>0</v>
      </c>
      <c r="M61" s="129" t="s">
        <v>128</v>
      </c>
      <c r="N61" s="129"/>
      <c r="O61" s="129"/>
      <c r="P61" s="129"/>
      <c r="Q61" s="129"/>
    </row>
    <row r="62" spans="1:17" x14ac:dyDescent="0.25">
      <c r="A62" s="51">
        <f t="shared" si="23"/>
        <v>0.68333333333333357</v>
      </c>
      <c r="B62" s="50">
        <f t="shared" si="24"/>
        <v>3</v>
      </c>
      <c r="C62" s="52">
        <f t="shared" si="25"/>
        <v>19</v>
      </c>
      <c r="D62" s="52" t="str">
        <f t="shared" si="26"/>
        <v/>
      </c>
      <c r="E62" s="129" t="s">
        <v>113</v>
      </c>
      <c r="F62" s="129" t="s">
        <v>2</v>
      </c>
      <c r="G62" s="129" t="s">
        <v>3</v>
      </c>
      <c r="H62" s="129" t="s">
        <v>290</v>
      </c>
      <c r="I62" s="129" t="s">
        <v>132</v>
      </c>
      <c r="J62" s="129" t="s">
        <v>169</v>
      </c>
      <c r="K62" s="129" t="s">
        <v>291</v>
      </c>
      <c r="L62" s="129" t="s">
        <v>0</v>
      </c>
      <c r="M62" s="129" t="s">
        <v>129</v>
      </c>
      <c r="N62" s="129"/>
      <c r="O62" s="129"/>
      <c r="P62" s="129"/>
      <c r="Q62" s="129"/>
    </row>
    <row r="63" spans="1:17" x14ac:dyDescent="0.25">
      <c r="A63" s="51">
        <f t="shared" si="23"/>
        <v>0.71666666666664547</v>
      </c>
      <c r="B63" s="50">
        <f t="shared" si="24"/>
        <v>3</v>
      </c>
      <c r="C63" s="52">
        <f t="shared" si="25"/>
        <v>20</v>
      </c>
      <c r="D63" s="52" t="str">
        <f t="shared" si="26"/>
        <v/>
      </c>
      <c r="E63" s="129" t="s">
        <v>136</v>
      </c>
      <c r="F63" s="129" t="s">
        <v>2</v>
      </c>
      <c r="G63" s="129" t="s">
        <v>3</v>
      </c>
      <c r="H63" s="129" t="s">
        <v>292</v>
      </c>
      <c r="I63" s="129" t="s">
        <v>137</v>
      </c>
      <c r="J63" s="129" t="s">
        <v>169</v>
      </c>
      <c r="K63" s="129" t="s">
        <v>293</v>
      </c>
      <c r="L63" s="129" t="s">
        <v>0</v>
      </c>
      <c r="M63" s="129" t="s">
        <v>130</v>
      </c>
      <c r="N63" s="129"/>
      <c r="O63" s="129"/>
      <c r="P63" s="129"/>
      <c r="Q63" s="129"/>
    </row>
    <row r="64" spans="1:17" x14ac:dyDescent="0.25">
      <c r="A64" s="51">
        <f t="shared" si="23"/>
        <v>2.6000000000000068</v>
      </c>
      <c r="B64" s="50">
        <f t="shared" si="24"/>
        <v>3</v>
      </c>
      <c r="C64" s="52">
        <f t="shared" si="25"/>
        <v>21</v>
      </c>
      <c r="D64" s="52" t="str">
        <f t="shared" si="26"/>
        <v/>
      </c>
      <c r="E64" s="129" t="s">
        <v>109</v>
      </c>
      <c r="F64" s="129" t="s">
        <v>2</v>
      </c>
      <c r="G64" s="129" t="s">
        <v>3</v>
      </c>
      <c r="H64" s="129" t="s">
        <v>294</v>
      </c>
      <c r="I64" s="129" t="s">
        <v>105</v>
      </c>
      <c r="J64" s="129" t="s">
        <v>169</v>
      </c>
      <c r="K64" s="129" t="s">
        <v>295</v>
      </c>
      <c r="L64" s="129" t="s">
        <v>0</v>
      </c>
      <c r="M64" s="129" t="s">
        <v>131</v>
      </c>
      <c r="N64" s="129"/>
      <c r="O64" s="129"/>
      <c r="P64" s="129"/>
      <c r="Q64" s="129"/>
    </row>
    <row r="65" spans="1:17" x14ac:dyDescent="0.25">
      <c r="A65" s="51">
        <f t="shared" si="23"/>
        <v>14.616666666666699</v>
      </c>
      <c r="B65" s="50">
        <f t="shared" si="24"/>
        <v>0</v>
      </c>
      <c r="C65" s="52">
        <f t="shared" si="25"/>
        <v>1</v>
      </c>
      <c r="D65" s="52" t="str">
        <f t="shared" si="26"/>
        <v/>
      </c>
      <c r="E65" s="129" t="s">
        <v>1</v>
      </c>
      <c r="F65" s="129" t="s">
        <v>2</v>
      </c>
      <c r="G65" s="129" t="s">
        <v>3</v>
      </c>
      <c r="H65" s="129" t="s">
        <v>296</v>
      </c>
      <c r="I65" s="129" t="s">
        <v>133</v>
      </c>
      <c r="J65" s="129" t="s">
        <v>169</v>
      </c>
      <c r="K65" s="129" t="s">
        <v>297</v>
      </c>
      <c r="L65" s="129" t="s">
        <v>0</v>
      </c>
      <c r="M65" s="129" t="s">
        <v>4</v>
      </c>
      <c r="N65" s="129"/>
      <c r="O65" s="129"/>
      <c r="P65" s="129"/>
      <c r="Q65" s="129"/>
    </row>
    <row r="66" spans="1:17" x14ac:dyDescent="0.25">
      <c r="A66" s="51">
        <f t="shared" si="23"/>
        <v>0.849999999999973</v>
      </c>
      <c r="B66" s="50">
        <f t="shared" si="24"/>
        <v>4</v>
      </c>
      <c r="C66" s="52">
        <f t="shared" si="25"/>
        <v>2</v>
      </c>
      <c r="D66" s="52" t="str">
        <f t="shared" si="26"/>
        <v/>
      </c>
      <c r="E66" s="129" t="s">
        <v>5</v>
      </c>
      <c r="F66" s="129" t="s">
        <v>2</v>
      </c>
      <c r="G66" s="129" t="s">
        <v>3</v>
      </c>
      <c r="H66" s="129" t="s">
        <v>298</v>
      </c>
      <c r="I66" s="129" t="s">
        <v>115</v>
      </c>
      <c r="J66" s="129" t="s">
        <v>169</v>
      </c>
      <c r="K66" s="129" t="s">
        <v>299</v>
      </c>
      <c r="L66" s="129" t="s">
        <v>0</v>
      </c>
      <c r="M66" s="129" t="s">
        <v>6</v>
      </c>
      <c r="N66" s="129"/>
      <c r="O66" s="129"/>
      <c r="P66" s="129"/>
      <c r="Q66" s="129"/>
    </row>
    <row r="67" spans="1:17" x14ac:dyDescent="0.25">
      <c r="A67" s="51">
        <f t="shared" si="23"/>
        <v>3.5500000000000154</v>
      </c>
      <c r="B67" s="50">
        <f t="shared" si="24"/>
        <v>4</v>
      </c>
      <c r="C67" s="52">
        <f t="shared" si="25"/>
        <v>3</v>
      </c>
      <c r="D67" s="52" t="str">
        <f t="shared" si="26"/>
        <v/>
      </c>
      <c r="E67" s="129" t="s">
        <v>7</v>
      </c>
      <c r="F67" s="129" t="s">
        <v>2</v>
      </c>
      <c r="G67" s="129" t="s">
        <v>3</v>
      </c>
      <c r="H67" s="129" t="s">
        <v>300</v>
      </c>
      <c r="I67" s="129" t="s">
        <v>8</v>
      </c>
      <c r="J67" s="129" t="s">
        <v>169</v>
      </c>
      <c r="K67" s="129" t="s">
        <v>301</v>
      </c>
      <c r="L67" s="129" t="s">
        <v>0</v>
      </c>
      <c r="M67" s="129" t="s">
        <v>9</v>
      </c>
      <c r="N67" s="129"/>
      <c r="O67" s="129"/>
      <c r="P67" s="129"/>
      <c r="Q67" s="129"/>
    </row>
    <row r="68" spans="1:17" x14ac:dyDescent="0.25">
      <c r="A68" s="51">
        <f t="shared" ref="A68:A71" si="27">IF((K68-K67)*60*24&lt;0,0,(K68-K67)*60*24)</f>
        <v>7.1999999999999664</v>
      </c>
      <c r="B68" s="50">
        <f t="shared" ref="B68:B71" si="28">IF(E68="Gate 1",0, IF(B67=0,(B66 +1),B67))</f>
        <v>4</v>
      </c>
      <c r="C68" s="52">
        <f t="shared" ref="C68:C71" si="29">ABS(RIGHT(M68,2))</f>
        <v>4</v>
      </c>
      <c r="D68" s="52" t="str">
        <f t="shared" ref="D68:D71" si="30">IF(OR(C69-C68=1,C69-C68=-20,C69=""),"","MISTAKE")</f>
        <v/>
      </c>
      <c r="E68" s="129" t="s">
        <v>116</v>
      </c>
      <c r="F68" s="129" t="s">
        <v>2</v>
      </c>
      <c r="G68" s="129" t="s">
        <v>3</v>
      </c>
      <c r="H68" s="129" t="s">
        <v>302</v>
      </c>
      <c r="I68" s="129" t="s">
        <v>117</v>
      </c>
      <c r="J68" s="129" t="s">
        <v>169</v>
      </c>
      <c r="K68" s="129" t="s">
        <v>303</v>
      </c>
      <c r="L68" s="129" t="s">
        <v>0</v>
      </c>
      <c r="M68" s="129" t="s">
        <v>11</v>
      </c>
      <c r="N68" s="129"/>
      <c r="O68" s="129"/>
      <c r="P68" s="129"/>
      <c r="Q68" s="129"/>
    </row>
    <row r="69" spans="1:17" x14ac:dyDescent="0.25">
      <c r="A69" s="51">
        <f t="shared" si="27"/>
        <v>1.2166666666666837</v>
      </c>
      <c r="B69" s="50">
        <f t="shared" si="28"/>
        <v>4</v>
      </c>
      <c r="C69" s="52">
        <f t="shared" si="29"/>
        <v>5</v>
      </c>
      <c r="D69" s="52" t="str">
        <f t="shared" si="30"/>
        <v/>
      </c>
      <c r="E69" s="129" t="s">
        <v>106</v>
      </c>
      <c r="F69" s="129" t="s">
        <v>2</v>
      </c>
      <c r="G69" s="129" t="s">
        <v>3</v>
      </c>
      <c r="H69" s="129" t="s">
        <v>304</v>
      </c>
      <c r="I69" s="129" t="s">
        <v>10</v>
      </c>
      <c r="J69" s="129" t="s">
        <v>169</v>
      </c>
      <c r="K69" s="129" t="s">
        <v>305</v>
      </c>
      <c r="L69" s="129" t="s">
        <v>0</v>
      </c>
      <c r="M69" s="129" t="s">
        <v>12</v>
      </c>
      <c r="N69" s="129"/>
      <c r="O69" s="129"/>
      <c r="P69" s="129"/>
      <c r="Q69" s="129"/>
    </row>
    <row r="70" spans="1:17" x14ac:dyDescent="0.25">
      <c r="A70" s="51">
        <f t="shared" si="27"/>
        <v>1.2333333333333396</v>
      </c>
      <c r="B70" s="50">
        <f t="shared" si="28"/>
        <v>4</v>
      </c>
      <c r="C70" s="52">
        <f t="shared" si="29"/>
        <v>6</v>
      </c>
      <c r="D70" s="52" t="str">
        <f t="shared" si="30"/>
        <v/>
      </c>
      <c r="E70" s="129" t="s">
        <v>107</v>
      </c>
      <c r="F70" s="129" t="s">
        <v>2</v>
      </c>
      <c r="G70" s="129" t="s">
        <v>3</v>
      </c>
      <c r="H70" s="129" t="s">
        <v>306</v>
      </c>
      <c r="I70" s="129" t="s">
        <v>90</v>
      </c>
      <c r="J70" s="129" t="s">
        <v>169</v>
      </c>
      <c r="K70" s="129" t="s">
        <v>307</v>
      </c>
      <c r="L70" s="129" t="s">
        <v>0</v>
      </c>
      <c r="M70" s="129" t="s">
        <v>15</v>
      </c>
      <c r="N70" s="129"/>
      <c r="O70" s="129"/>
      <c r="P70" s="129"/>
      <c r="Q70" s="129"/>
    </row>
    <row r="71" spans="1:17" x14ac:dyDescent="0.25">
      <c r="A71" s="51">
        <f t="shared" si="27"/>
        <v>1.416666666666675</v>
      </c>
      <c r="B71" s="50">
        <f t="shared" si="28"/>
        <v>4</v>
      </c>
      <c r="C71" s="52">
        <f t="shared" si="29"/>
        <v>7</v>
      </c>
      <c r="D71" s="52" t="str">
        <f t="shared" si="30"/>
        <v/>
      </c>
      <c r="E71" s="129" t="s">
        <v>13</v>
      </c>
      <c r="F71" s="129" t="s">
        <v>2</v>
      </c>
      <c r="G71" s="129" t="s">
        <v>3</v>
      </c>
      <c r="H71" s="129" t="s">
        <v>308</v>
      </c>
      <c r="I71" s="129" t="s">
        <v>14</v>
      </c>
      <c r="J71" s="129" t="s">
        <v>169</v>
      </c>
      <c r="K71" s="129" t="s">
        <v>309</v>
      </c>
      <c r="L71" s="129" t="s">
        <v>0</v>
      </c>
      <c r="M71" s="129" t="s">
        <v>18</v>
      </c>
      <c r="N71" s="129"/>
      <c r="O71" s="129"/>
      <c r="P71" s="129"/>
      <c r="Q71" s="129"/>
    </row>
    <row r="72" spans="1:17" x14ac:dyDescent="0.25">
      <c r="A72" s="51">
        <f t="shared" ref="A72:A84" si="31">IF((K72-K71)*60*24&lt;0,0,(K72-K71)*60*24)</f>
        <v>0.80000000000000515</v>
      </c>
      <c r="B72" s="50">
        <f t="shared" ref="B72:B84" si="32">IF(E72="Gate 1",0, IF(B71=0,(B70 +1),B71))</f>
        <v>4</v>
      </c>
      <c r="C72" s="52">
        <f t="shared" ref="C72:C84" si="33">ABS(RIGHT(M72,2))</f>
        <v>8</v>
      </c>
      <c r="D72" s="52" t="str">
        <f t="shared" ref="D72:D84" si="34">IF(OR(C73-C72=1,C73-C72=-20,C73=""),"","MISTAKE")</f>
        <v/>
      </c>
      <c r="E72" s="129" t="s">
        <v>16</v>
      </c>
      <c r="F72" s="129" t="s">
        <v>2</v>
      </c>
      <c r="G72" s="129" t="s">
        <v>3</v>
      </c>
      <c r="H72" s="129" t="s">
        <v>310</v>
      </c>
      <c r="I72" s="129" t="s">
        <v>118</v>
      </c>
      <c r="J72" s="129" t="s">
        <v>169</v>
      </c>
      <c r="K72" s="129" t="s">
        <v>311</v>
      </c>
      <c r="L72" s="129" t="s">
        <v>0</v>
      </c>
      <c r="M72" s="129" t="s">
        <v>19</v>
      </c>
      <c r="N72" s="129"/>
      <c r="O72" s="129"/>
      <c r="P72" s="129"/>
      <c r="Q72" s="129"/>
    </row>
    <row r="73" spans="1:17" x14ac:dyDescent="0.25">
      <c r="A73" s="51">
        <f t="shared" si="31"/>
        <v>1.1666666666666359</v>
      </c>
      <c r="B73" s="50">
        <f t="shared" si="32"/>
        <v>4</v>
      </c>
      <c r="C73" s="52">
        <f t="shared" si="33"/>
        <v>9</v>
      </c>
      <c r="D73" s="52" t="str">
        <f t="shared" si="34"/>
        <v/>
      </c>
      <c r="E73" s="129" t="s">
        <v>16</v>
      </c>
      <c r="F73" s="129" t="s">
        <v>2</v>
      </c>
      <c r="G73" s="129" t="s">
        <v>3</v>
      </c>
      <c r="H73" s="129" t="s">
        <v>312</v>
      </c>
      <c r="I73" s="129" t="s">
        <v>17</v>
      </c>
      <c r="J73" s="129" t="s">
        <v>169</v>
      </c>
      <c r="K73" s="129" t="s">
        <v>313</v>
      </c>
      <c r="L73" s="129" t="s">
        <v>0</v>
      </c>
      <c r="M73" s="129" t="s">
        <v>21</v>
      </c>
      <c r="N73" s="129"/>
      <c r="O73" s="129"/>
      <c r="P73" s="129"/>
      <c r="Q73" s="129"/>
    </row>
    <row r="74" spans="1:17" x14ac:dyDescent="0.25">
      <c r="A74" s="51">
        <f t="shared" si="31"/>
        <v>1.0333333333333483</v>
      </c>
      <c r="B74" s="50">
        <f t="shared" si="32"/>
        <v>4</v>
      </c>
      <c r="C74" s="52">
        <f t="shared" si="33"/>
        <v>10</v>
      </c>
      <c r="D74" s="52" t="str">
        <f t="shared" si="34"/>
        <v/>
      </c>
      <c r="E74" s="129" t="s">
        <v>108</v>
      </c>
      <c r="F74" s="129" t="s">
        <v>2</v>
      </c>
      <c r="G74" s="129" t="s">
        <v>3</v>
      </c>
      <c r="H74" s="129" t="s">
        <v>314</v>
      </c>
      <c r="I74" s="129" t="s">
        <v>119</v>
      </c>
      <c r="J74" s="129" t="s">
        <v>169</v>
      </c>
      <c r="K74" s="129" t="s">
        <v>315</v>
      </c>
      <c r="L74" s="129" t="s">
        <v>0</v>
      </c>
      <c r="M74" s="129" t="s">
        <v>23</v>
      </c>
      <c r="N74" s="129"/>
      <c r="O74" s="129"/>
      <c r="P74" s="129"/>
      <c r="Q74" s="129"/>
    </row>
    <row r="75" spans="1:17" x14ac:dyDescent="0.25">
      <c r="A75" s="51">
        <f t="shared" si="31"/>
        <v>1.2333333333333396</v>
      </c>
      <c r="B75" s="50">
        <f t="shared" si="32"/>
        <v>4</v>
      </c>
      <c r="C75" s="52">
        <f t="shared" si="33"/>
        <v>11</v>
      </c>
      <c r="D75" s="52" t="str">
        <f t="shared" si="34"/>
        <v/>
      </c>
      <c r="E75" s="129" t="s">
        <v>110</v>
      </c>
      <c r="F75" s="129" t="s">
        <v>2</v>
      </c>
      <c r="G75" s="129" t="s">
        <v>3</v>
      </c>
      <c r="H75" s="129" t="s">
        <v>316</v>
      </c>
      <c r="I75" s="129" t="s">
        <v>20</v>
      </c>
      <c r="J75" s="129" t="s">
        <v>169</v>
      </c>
      <c r="K75" s="129" t="s">
        <v>317</v>
      </c>
      <c r="L75" s="129" t="s">
        <v>0</v>
      </c>
      <c r="M75" s="129" t="s">
        <v>24</v>
      </c>
      <c r="N75" s="129"/>
      <c r="O75" s="129"/>
      <c r="P75" s="129"/>
      <c r="Q75" s="129"/>
    </row>
    <row r="76" spans="1:17" x14ac:dyDescent="0.25">
      <c r="A76" s="51">
        <f t="shared" si="31"/>
        <v>1.2666666666666515</v>
      </c>
      <c r="B76" s="50">
        <f t="shared" si="32"/>
        <v>4</v>
      </c>
      <c r="C76" s="52">
        <f t="shared" si="33"/>
        <v>12</v>
      </c>
      <c r="D76" s="52" t="str">
        <f t="shared" si="34"/>
        <v/>
      </c>
      <c r="E76" s="129" t="s">
        <v>120</v>
      </c>
      <c r="F76" s="129" t="s">
        <v>2</v>
      </c>
      <c r="G76" s="129" t="s">
        <v>3</v>
      </c>
      <c r="H76" s="129" t="s">
        <v>318</v>
      </c>
      <c r="I76" s="129" t="s">
        <v>22</v>
      </c>
      <c r="J76" s="129" t="s">
        <v>169</v>
      </c>
      <c r="K76" s="129" t="s">
        <v>319</v>
      </c>
      <c r="L76" s="129" t="s">
        <v>0</v>
      </c>
      <c r="M76" s="129" t="s">
        <v>25</v>
      </c>
      <c r="N76" s="129"/>
      <c r="O76" s="129"/>
      <c r="P76" s="129"/>
      <c r="Q76" s="129"/>
    </row>
    <row r="77" spans="1:17" x14ac:dyDescent="0.25">
      <c r="A77" s="51">
        <f t="shared" si="31"/>
        <v>3.6166666666666591</v>
      </c>
      <c r="B77" s="50">
        <f t="shared" si="32"/>
        <v>4</v>
      </c>
      <c r="C77" s="52">
        <f t="shared" si="33"/>
        <v>13</v>
      </c>
      <c r="D77" s="52" t="str">
        <f t="shared" si="34"/>
        <v/>
      </c>
      <c r="E77" s="129" t="s">
        <v>111</v>
      </c>
      <c r="F77" s="129" t="s">
        <v>2</v>
      </c>
      <c r="G77" s="129" t="s">
        <v>3</v>
      </c>
      <c r="H77" s="129" t="s">
        <v>320</v>
      </c>
      <c r="I77" s="129" t="s">
        <v>121</v>
      </c>
      <c r="J77" s="129" t="s">
        <v>169</v>
      </c>
      <c r="K77" s="129" t="s">
        <v>321</v>
      </c>
      <c r="L77" s="129" t="s">
        <v>0</v>
      </c>
      <c r="M77" s="129" t="s">
        <v>27</v>
      </c>
      <c r="N77" s="129"/>
      <c r="O77" s="129"/>
      <c r="P77" s="129"/>
      <c r="Q77" s="129"/>
    </row>
    <row r="78" spans="1:17" x14ac:dyDescent="0.25">
      <c r="A78" s="51">
        <f t="shared" si="31"/>
        <v>0.91666666666667673</v>
      </c>
      <c r="B78" s="50">
        <f t="shared" si="32"/>
        <v>4</v>
      </c>
      <c r="C78" s="52">
        <f t="shared" si="33"/>
        <v>14</v>
      </c>
      <c r="D78" s="52" t="str">
        <f t="shared" si="34"/>
        <v/>
      </c>
      <c r="E78" s="129" t="s">
        <v>112</v>
      </c>
      <c r="F78" s="129" t="s">
        <v>2</v>
      </c>
      <c r="G78" s="129" t="s">
        <v>3</v>
      </c>
      <c r="H78" s="129" t="s">
        <v>322</v>
      </c>
      <c r="I78" s="129" t="s">
        <v>134</v>
      </c>
      <c r="J78" s="129" t="s">
        <v>169</v>
      </c>
      <c r="K78" s="129" t="s">
        <v>323</v>
      </c>
      <c r="L78" s="129" t="s">
        <v>0</v>
      </c>
      <c r="M78" s="129" t="s">
        <v>29</v>
      </c>
      <c r="N78" s="129"/>
      <c r="O78" s="129"/>
      <c r="P78" s="129"/>
      <c r="Q78" s="129"/>
    </row>
    <row r="79" spans="1:17" x14ac:dyDescent="0.25">
      <c r="A79" s="51">
        <f t="shared" si="31"/>
        <v>6.3833333333333453</v>
      </c>
      <c r="B79" s="50">
        <f t="shared" si="32"/>
        <v>4</v>
      </c>
      <c r="C79" s="52">
        <f t="shared" si="33"/>
        <v>15</v>
      </c>
      <c r="D79" s="52" t="str">
        <f t="shared" si="34"/>
        <v/>
      </c>
      <c r="E79" s="129" t="s">
        <v>122</v>
      </c>
      <c r="F79" s="129" t="s">
        <v>2</v>
      </c>
      <c r="G79" s="129" t="s">
        <v>3</v>
      </c>
      <c r="H79" s="129" t="s">
        <v>324</v>
      </c>
      <c r="I79" s="129" t="s">
        <v>26</v>
      </c>
      <c r="J79" s="129" t="s">
        <v>169</v>
      </c>
      <c r="K79" s="129" t="s">
        <v>325</v>
      </c>
      <c r="L79" s="129" t="s">
        <v>0</v>
      </c>
      <c r="M79" s="129" t="s">
        <v>30</v>
      </c>
      <c r="N79" s="129"/>
      <c r="O79" s="129"/>
      <c r="P79" s="129"/>
      <c r="Q79" s="129"/>
    </row>
    <row r="80" spans="1:17" x14ac:dyDescent="0.25">
      <c r="A80" s="51">
        <f t="shared" si="31"/>
        <v>1.5833333333333144</v>
      </c>
      <c r="B80" s="50">
        <f t="shared" si="32"/>
        <v>4</v>
      </c>
      <c r="C80" s="52">
        <f t="shared" si="33"/>
        <v>16</v>
      </c>
      <c r="D80" s="52" t="str">
        <f t="shared" si="34"/>
        <v/>
      </c>
      <c r="E80" s="129" t="s">
        <v>123</v>
      </c>
      <c r="F80" s="129" t="s">
        <v>2</v>
      </c>
      <c r="G80" s="129" t="s">
        <v>3</v>
      </c>
      <c r="H80" s="129" t="s">
        <v>326</v>
      </c>
      <c r="I80" s="129" t="s">
        <v>124</v>
      </c>
      <c r="J80" s="129" t="s">
        <v>169</v>
      </c>
      <c r="K80" s="129" t="s">
        <v>327</v>
      </c>
      <c r="L80" s="129" t="s">
        <v>0</v>
      </c>
      <c r="M80" s="129" t="s">
        <v>31</v>
      </c>
      <c r="N80" s="129"/>
      <c r="O80" s="129"/>
      <c r="P80" s="129"/>
      <c r="Q80" s="129"/>
    </row>
    <row r="81" spans="1:17" x14ac:dyDescent="0.25">
      <c r="A81" s="51">
        <f t="shared" si="31"/>
        <v>1.6666666666666741</v>
      </c>
      <c r="B81" s="50">
        <f t="shared" si="32"/>
        <v>4</v>
      </c>
      <c r="C81" s="52">
        <f t="shared" si="33"/>
        <v>17</v>
      </c>
      <c r="D81" s="52" t="str">
        <f t="shared" si="34"/>
        <v/>
      </c>
      <c r="E81" s="129" t="s">
        <v>125</v>
      </c>
      <c r="F81" s="129" t="s">
        <v>2</v>
      </c>
      <c r="G81" s="129" t="s">
        <v>3</v>
      </c>
      <c r="H81" s="129" t="s">
        <v>328</v>
      </c>
      <c r="I81" s="129" t="s">
        <v>126</v>
      </c>
      <c r="J81" s="129" t="s">
        <v>169</v>
      </c>
      <c r="K81" s="129" t="s">
        <v>329</v>
      </c>
      <c r="L81" s="129" t="s">
        <v>0</v>
      </c>
      <c r="M81" s="129" t="s">
        <v>32</v>
      </c>
      <c r="N81" s="129"/>
      <c r="O81" s="129"/>
      <c r="P81" s="129"/>
      <c r="Q81" s="129"/>
    </row>
    <row r="82" spans="1:17" x14ac:dyDescent="0.25">
      <c r="A82" s="51">
        <f t="shared" si="31"/>
        <v>1.416666666666675</v>
      </c>
      <c r="B82" s="50">
        <f t="shared" si="32"/>
        <v>4</v>
      </c>
      <c r="C82" s="52">
        <f t="shared" si="33"/>
        <v>18</v>
      </c>
      <c r="D82" s="52" t="str">
        <f t="shared" si="34"/>
        <v/>
      </c>
      <c r="E82" s="129" t="s">
        <v>127</v>
      </c>
      <c r="F82" s="129" t="s">
        <v>2</v>
      </c>
      <c r="G82" s="129" t="s">
        <v>3</v>
      </c>
      <c r="H82" s="129" t="s">
        <v>330</v>
      </c>
      <c r="I82" s="129" t="s">
        <v>28</v>
      </c>
      <c r="J82" s="129" t="s">
        <v>169</v>
      </c>
      <c r="K82" s="129" t="s">
        <v>331</v>
      </c>
      <c r="L82" s="129" t="s">
        <v>0</v>
      </c>
      <c r="M82" s="129" t="s">
        <v>128</v>
      </c>
      <c r="N82" s="129"/>
      <c r="O82" s="129"/>
      <c r="P82" s="129"/>
      <c r="Q82" s="129"/>
    </row>
    <row r="83" spans="1:17" s="82" customFormat="1" x14ac:dyDescent="0.25">
      <c r="A83" s="51">
        <f t="shared" si="31"/>
        <v>0.90000000000002078</v>
      </c>
      <c r="B83" s="50">
        <f t="shared" si="32"/>
        <v>4</v>
      </c>
      <c r="C83" s="52">
        <f t="shared" si="33"/>
        <v>19</v>
      </c>
      <c r="D83" s="52" t="str">
        <f t="shared" si="34"/>
        <v/>
      </c>
      <c r="E83" s="129" t="s">
        <v>113</v>
      </c>
      <c r="F83" s="129" t="s">
        <v>2</v>
      </c>
      <c r="G83" s="129" t="s">
        <v>3</v>
      </c>
      <c r="H83" s="129" t="s">
        <v>332</v>
      </c>
      <c r="I83" s="129" t="s">
        <v>132</v>
      </c>
      <c r="J83" s="129" t="s">
        <v>169</v>
      </c>
      <c r="K83" s="129" t="s">
        <v>333</v>
      </c>
      <c r="L83" s="129" t="s">
        <v>0</v>
      </c>
      <c r="M83" s="129" t="s">
        <v>129</v>
      </c>
      <c r="N83" s="129"/>
      <c r="O83" s="129"/>
      <c r="P83" s="129"/>
      <c r="Q83" s="129"/>
    </row>
    <row r="84" spans="1:17" x14ac:dyDescent="0.25">
      <c r="A84" s="51">
        <f t="shared" si="31"/>
        <v>0.86666666666666892</v>
      </c>
      <c r="B84" s="50">
        <f t="shared" si="32"/>
        <v>4</v>
      </c>
      <c r="C84" s="52">
        <f t="shared" si="33"/>
        <v>20</v>
      </c>
      <c r="D84" s="52" t="str">
        <f t="shared" si="34"/>
        <v/>
      </c>
      <c r="E84" s="129" t="s">
        <v>136</v>
      </c>
      <c r="F84" s="129" t="s">
        <v>2</v>
      </c>
      <c r="G84" s="129" t="s">
        <v>3</v>
      </c>
      <c r="H84" s="129" t="s">
        <v>334</v>
      </c>
      <c r="I84" s="129" t="s">
        <v>137</v>
      </c>
      <c r="J84" s="129" t="s">
        <v>169</v>
      </c>
      <c r="K84" s="129" t="s">
        <v>335</v>
      </c>
      <c r="L84" s="129" t="s">
        <v>0</v>
      </c>
      <c r="M84" s="129" t="s">
        <v>130</v>
      </c>
      <c r="N84" s="129"/>
      <c r="O84" s="129"/>
      <c r="P84" s="129"/>
      <c r="Q84" s="129"/>
    </row>
    <row r="85" spans="1:17" x14ac:dyDescent="0.25">
      <c r="A85" s="51">
        <f t="shared" ref="A85:A97" si="35">IF((K85-K84)*60*24&lt;0,0,(K85-K84)*60*24)</f>
        <v>1.8999999999999773</v>
      </c>
      <c r="B85" s="50">
        <f t="shared" ref="B85:B97" si="36">IF(E85="Gate 1",0, IF(B84=0,(B83 +1),B84))</f>
        <v>4</v>
      </c>
      <c r="C85" s="52">
        <f t="shared" ref="C85:C97" si="37">ABS(RIGHT(M85,2))</f>
        <v>21</v>
      </c>
      <c r="D85" s="52" t="str">
        <f t="shared" ref="D85:D97" si="38">IF(OR(C86-C85=1,C86-C85=-20,C86=""),"","MISTAKE")</f>
        <v/>
      </c>
      <c r="E85" s="129" t="s">
        <v>109</v>
      </c>
      <c r="F85" s="129" t="s">
        <v>2</v>
      </c>
      <c r="G85" s="129" t="s">
        <v>3</v>
      </c>
      <c r="H85" s="129" t="s">
        <v>336</v>
      </c>
      <c r="I85" s="129" t="s">
        <v>105</v>
      </c>
      <c r="J85" s="129" t="s">
        <v>169</v>
      </c>
      <c r="K85" s="129" t="s">
        <v>337</v>
      </c>
      <c r="L85" s="129" t="s">
        <v>0</v>
      </c>
      <c r="M85" s="129" t="s">
        <v>131</v>
      </c>
      <c r="N85" s="129"/>
      <c r="O85" s="129"/>
      <c r="P85" s="129"/>
      <c r="Q85" s="129"/>
    </row>
    <row r="86" spans="1:17" x14ac:dyDescent="0.25">
      <c r="A86" s="51">
        <f t="shared" si="35"/>
        <v>19.883333333333336</v>
      </c>
      <c r="B86" s="50">
        <f t="shared" si="36"/>
        <v>0</v>
      </c>
      <c r="C86" s="52">
        <f t="shared" si="37"/>
        <v>1</v>
      </c>
      <c r="D86" s="52" t="str">
        <f t="shared" si="38"/>
        <v/>
      </c>
      <c r="E86" s="129" t="s">
        <v>1</v>
      </c>
      <c r="F86" s="129" t="s">
        <v>2</v>
      </c>
      <c r="G86" s="129" t="s">
        <v>3</v>
      </c>
      <c r="H86" s="129" t="s">
        <v>338</v>
      </c>
      <c r="I86" s="129" t="s">
        <v>133</v>
      </c>
      <c r="J86" s="129" t="s">
        <v>169</v>
      </c>
      <c r="K86" s="129" t="s">
        <v>339</v>
      </c>
      <c r="L86" s="129" t="s">
        <v>0</v>
      </c>
      <c r="M86" s="129" t="s">
        <v>4</v>
      </c>
      <c r="N86" s="129"/>
      <c r="O86" s="129"/>
      <c r="P86" s="129"/>
      <c r="Q86" s="129"/>
    </row>
    <row r="87" spans="1:17" x14ac:dyDescent="0.25">
      <c r="A87" s="51">
        <f t="shared" si="35"/>
        <v>0.8166666666666611</v>
      </c>
      <c r="B87" s="50">
        <f t="shared" si="36"/>
        <v>5</v>
      </c>
      <c r="C87" s="52">
        <f t="shared" si="37"/>
        <v>2</v>
      </c>
      <c r="D87" s="52" t="str">
        <f t="shared" si="38"/>
        <v/>
      </c>
      <c r="E87" s="129" t="s">
        <v>5</v>
      </c>
      <c r="F87" s="129" t="s">
        <v>2</v>
      </c>
      <c r="G87" s="129" t="s">
        <v>3</v>
      </c>
      <c r="H87" s="129" t="s">
        <v>340</v>
      </c>
      <c r="I87" s="129" t="s">
        <v>115</v>
      </c>
      <c r="J87" s="129" t="s">
        <v>169</v>
      </c>
      <c r="K87" s="129" t="s">
        <v>341</v>
      </c>
      <c r="L87" s="129" t="s">
        <v>0</v>
      </c>
      <c r="M87" s="129" t="s">
        <v>6</v>
      </c>
      <c r="N87" s="129"/>
      <c r="O87" s="129"/>
      <c r="P87" s="129"/>
      <c r="Q87" s="129"/>
    </row>
    <row r="88" spans="1:17" x14ac:dyDescent="0.25">
      <c r="A88" s="51">
        <f t="shared" si="35"/>
        <v>4.1500000000000092</v>
      </c>
      <c r="B88" s="50">
        <f t="shared" si="36"/>
        <v>5</v>
      </c>
      <c r="C88" s="52">
        <f t="shared" si="37"/>
        <v>3</v>
      </c>
      <c r="D88" s="52" t="str">
        <f t="shared" si="38"/>
        <v/>
      </c>
      <c r="E88" s="129" t="s">
        <v>7</v>
      </c>
      <c r="F88" s="129" t="s">
        <v>2</v>
      </c>
      <c r="G88" s="129" t="s">
        <v>3</v>
      </c>
      <c r="H88" s="129" t="s">
        <v>342</v>
      </c>
      <c r="I88" s="129" t="s">
        <v>8</v>
      </c>
      <c r="J88" s="129" t="s">
        <v>169</v>
      </c>
      <c r="K88" s="129" t="s">
        <v>343</v>
      </c>
      <c r="L88" s="129" t="s">
        <v>0</v>
      </c>
      <c r="M88" s="129" t="s">
        <v>9</v>
      </c>
      <c r="N88" s="129"/>
      <c r="O88" s="129"/>
      <c r="P88" s="129"/>
      <c r="Q88" s="129"/>
    </row>
    <row r="89" spans="1:17" x14ac:dyDescent="0.25">
      <c r="A89" s="51">
        <f t="shared" si="35"/>
        <v>6.8833333333333435</v>
      </c>
      <c r="B89" s="50">
        <f t="shared" si="36"/>
        <v>5</v>
      </c>
      <c r="C89" s="52">
        <f t="shared" si="37"/>
        <v>4</v>
      </c>
      <c r="D89" s="52" t="str">
        <f t="shared" si="38"/>
        <v/>
      </c>
      <c r="E89" s="129" t="s">
        <v>116</v>
      </c>
      <c r="F89" s="129" t="s">
        <v>2</v>
      </c>
      <c r="G89" s="129" t="s">
        <v>3</v>
      </c>
      <c r="H89" s="129" t="s">
        <v>344</v>
      </c>
      <c r="I89" s="129" t="s">
        <v>117</v>
      </c>
      <c r="J89" s="129" t="s">
        <v>169</v>
      </c>
      <c r="K89" s="129" t="s">
        <v>345</v>
      </c>
      <c r="L89" s="129" t="s">
        <v>0</v>
      </c>
      <c r="M89" s="129" t="s">
        <v>11</v>
      </c>
      <c r="N89" s="129"/>
      <c r="O89" s="129"/>
      <c r="P89" s="129"/>
      <c r="Q89" s="129"/>
    </row>
    <row r="90" spans="1:17" x14ac:dyDescent="0.25">
      <c r="A90" s="51">
        <f t="shared" si="35"/>
        <v>1.1999999999999877</v>
      </c>
      <c r="B90" s="50">
        <f t="shared" si="36"/>
        <v>5</v>
      </c>
      <c r="C90" s="52">
        <f t="shared" si="37"/>
        <v>5</v>
      </c>
      <c r="D90" s="52" t="str">
        <f t="shared" si="38"/>
        <v/>
      </c>
      <c r="E90" s="129" t="s">
        <v>106</v>
      </c>
      <c r="F90" s="129" t="s">
        <v>2</v>
      </c>
      <c r="G90" s="129" t="s">
        <v>3</v>
      </c>
      <c r="H90" s="129" t="s">
        <v>346</v>
      </c>
      <c r="I90" s="129" t="s">
        <v>10</v>
      </c>
      <c r="J90" s="129" t="s">
        <v>169</v>
      </c>
      <c r="K90" s="129" t="s">
        <v>347</v>
      </c>
      <c r="L90" s="129" t="s">
        <v>0</v>
      </c>
      <c r="M90" s="129" t="s">
        <v>12</v>
      </c>
      <c r="N90" s="129"/>
      <c r="O90" s="129"/>
      <c r="P90" s="129"/>
      <c r="Q90" s="129"/>
    </row>
    <row r="91" spans="1:17" x14ac:dyDescent="0.25">
      <c r="A91" s="51">
        <f t="shared" si="35"/>
        <v>1.133333333333324</v>
      </c>
      <c r="B91" s="50">
        <f t="shared" si="36"/>
        <v>5</v>
      </c>
      <c r="C91" s="52">
        <f t="shared" si="37"/>
        <v>6</v>
      </c>
      <c r="D91" s="52" t="str">
        <f t="shared" si="38"/>
        <v/>
      </c>
      <c r="E91" s="129" t="s">
        <v>107</v>
      </c>
      <c r="F91" s="129" t="s">
        <v>2</v>
      </c>
      <c r="G91" s="129" t="s">
        <v>3</v>
      </c>
      <c r="H91" s="129" t="s">
        <v>348</v>
      </c>
      <c r="I91" s="129" t="s">
        <v>90</v>
      </c>
      <c r="J91" s="129" t="s">
        <v>169</v>
      </c>
      <c r="K91" s="129" t="s">
        <v>349</v>
      </c>
      <c r="L91" s="129" t="s">
        <v>0</v>
      </c>
      <c r="M91" s="129" t="s">
        <v>15</v>
      </c>
      <c r="N91" s="129"/>
      <c r="O91" s="129"/>
      <c r="P91" s="129"/>
      <c r="Q91" s="129"/>
    </row>
    <row r="92" spans="1:17" x14ac:dyDescent="0.25">
      <c r="A92" s="51">
        <f t="shared" si="35"/>
        <v>1.4500000000000268</v>
      </c>
      <c r="B92" s="50">
        <f t="shared" si="36"/>
        <v>5</v>
      </c>
      <c r="C92" s="52">
        <f t="shared" si="37"/>
        <v>7</v>
      </c>
      <c r="D92" s="52" t="str">
        <f t="shared" si="38"/>
        <v/>
      </c>
      <c r="E92" s="129" t="s">
        <v>13</v>
      </c>
      <c r="F92" s="129" t="s">
        <v>2</v>
      </c>
      <c r="G92" s="129" t="s">
        <v>3</v>
      </c>
      <c r="H92" s="129" t="s">
        <v>350</v>
      </c>
      <c r="I92" s="129" t="s">
        <v>14</v>
      </c>
      <c r="J92" s="129" t="s">
        <v>169</v>
      </c>
      <c r="K92" s="129" t="s">
        <v>351</v>
      </c>
      <c r="L92" s="129" t="s">
        <v>0</v>
      </c>
      <c r="M92" s="129" t="s">
        <v>18</v>
      </c>
      <c r="N92" s="129"/>
      <c r="O92" s="129"/>
      <c r="P92" s="129"/>
      <c r="Q92" s="129"/>
    </row>
    <row r="93" spans="1:17" x14ac:dyDescent="0.25">
      <c r="A93" s="51">
        <f t="shared" si="35"/>
        <v>0.79999999999996518</v>
      </c>
      <c r="B93" s="50">
        <f t="shared" si="36"/>
        <v>5</v>
      </c>
      <c r="C93" s="52">
        <f t="shared" si="37"/>
        <v>8</v>
      </c>
      <c r="D93" s="52" t="str">
        <f t="shared" si="38"/>
        <v/>
      </c>
      <c r="E93" s="129" t="s">
        <v>16</v>
      </c>
      <c r="F93" s="129" t="s">
        <v>2</v>
      </c>
      <c r="G93" s="129" t="s">
        <v>3</v>
      </c>
      <c r="H93" s="129" t="s">
        <v>352</v>
      </c>
      <c r="I93" s="129" t="s">
        <v>118</v>
      </c>
      <c r="J93" s="129" t="s">
        <v>169</v>
      </c>
      <c r="K93" s="129" t="s">
        <v>353</v>
      </c>
      <c r="L93" s="129" t="s">
        <v>0</v>
      </c>
      <c r="M93" s="129" t="s">
        <v>19</v>
      </c>
      <c r="N93" s="129"/>
      <c r="O93" s="129"/>
      <c r="P93" s="129"/>
      <c r="Q93" s="129"/>
    </row>
    <row r="94" spans="1:17" x14ac:dyDescent="0.25">
      <c r="A94" s="51">
        <f t="shared" si="35"/>
        <v>1.1000000000000121</v>
      </c>
      <c r="B94" s="50">
        <f t="shared" si="36"/>
        <v>5</v>
      </c>
      <c r="C94" s="52">
        <f t="shared" si="37"/>
        <v>9</v>
      </c>
      <c r="D94" s="52" t="str">
        <f t="shared" si="38"/>
        <v/>
      </c>
      <c r="E94" s="129" t="s">
        <v>16</v>
      </c>
      <c r="F94" s="129" t="s">
        <v>2</v>
      </c>
      <c r="G94" s="129" t="s">
        <v>3</v>
      </c>
      <c r="H94" s="129" t="s">
        <v>354</v>
      </c>
      <c r="I94" s="129" t="s">
        <v>17</v>
      </c>
      <c r="J94" s="129" t="s">
        <v>169</v>
      </c>
      <c r="K94" s="129" t="s">
        <v>355</v>
      </c>
      <c r="L94" s="129" t="s">
        <v>0</v>
      </c>
      <c r="M94" s="129" t="s">
        <v>21</v>
      </c>
      <c r="N94" s="129"/>
      <c r="O94" s="129"/>
      <c r="P94" s="129"/>
      <c r="Q94" s="129"/>
    </row>
    <row r="95" spans="1:17" x14ac:dyDescent="0.25">
      <c r="A95" s="51">
        <f t="shared" si="35"/>
        <v>0.99999999999999645</v>
      </c>
      <c r="B95" s="50">
        <f t="shared" si="36"/>
        <v>5</v>
      </c>
      <c r="C95" s="52">
        <f t="shared" si="37"/>
        <v>10</v>
      </c>
      <c r="D95" s="52" t="str">
        <f t="shared" si="38"/>
        <v/>
      </c>
      <c r="E95" s="129" t="s">
        <v>108</v>
      </c>
      <c r="F95" s="129" t="s">
        <v>2</v>
      </c>
      <c r="G95" s="129" t="s">
        <v>3</v>
      </c>
      <c r="H95" s="129" t="s">
        <v>356</v>
      </c>
      <c r="I95" s="129" t="s">
        <v>119</v>
      </c>
      <c r="J95" s="129" t="s">
        <v>169</v>
      </c>
      <c r="K95" s="129" t="s">
        <v>357</v>
      </c>
      <c r="L95" s="129" t="s">
        <v>0</v>
      </c>
      <c r="M95" s="129" t="s">
        <v>23</v>
      </c>
      <c r="N95" s="129"/>
      <c r="O95" s="129"/>
      <c r="P95" s="129"/>
      <c r="Q95" s="129"/>
    </row>
    <row r="96" spans="1:17" x14ac:dyDescent="0.25">
      <c r="A96" s="51">
        <f t="shared" si="35"/>
        <v>1.2666666666666515</v>
      </c>
      <c r="B96" s="50">
        <f t="shared" si="36"/>
        <v>5</v>
      </c>
      <c r="C96" s="52">
        <f t="shared" si="37"/>
        <v>11</v>
      </c>
      <c r="D96" s="52" t="str">
        <f t="shared" si="38"/>
        <v/>
      </c>
      <c r="E96" s="129" t="s">
        <v>110</v>
      </c>
      <c r="F96" s="129" t="s">
        <v>2</v>
      </c>
      <c r="G96" s="129" t="s">
        <v>3</v>
      </c>
      <c r="H96" s="129" t="s">
        <v>358</v>
      </c>
      <c r="I96" s="129" t="s">
        <v>20</v>
      </c>
      <c r="J96" s="129" t="s">
        <v>169</v>
      </c>
      <c r="K96" s="129" t="s">
        <v>359</v>
      </c>
      <c r="L96" s="129" t="s">
        <v>0</v>
      </c>
      <c r="M96" s="129" t="s">
        <v>24</v>
      </c>
      <c r="N96" s="129"/>
      <c r="O96" s="129"/>
      <c r="P96" s="129"/>
      <c r="Q96" s="129"/>
    </row>
    <row r="97" spans="1:17" x14ac:dyDescent="0.25">
      <c r="A97" s="51">
        <f t="shared" si="35"/>
        <v>1.1333333333333639</v>
      </c>
      <c r="B97" s="50">
        <f t="shared" si="36"/>
        <v>5</v>
      </c>
      <c r="C97" s="52">
        <f t="shared" si="37"/>
        <v>12</v>
      </c>
      <c r="D97" s="52" t="str">
        <f t="shared" si="38"/>
        <v/>
      </c>
      <c r="E97" s="129" t="s">
        <v>120</v>
      </c>
      <c r="F97" s="129" t="s">
        <v>2</v>
      </c>
      <c r="G97" s="129" t="s">
        <v>3</v>
      </c>
      <c r="H97" s="129" t="s">
        <v>360</v>
      </c>
      <c r="I97" s="129" t="s">
        <v>22</v>
      </c>
      <c r="J97" s="129" t="s">
        <v>169</v>
      </c>
      <c r="K97" s="129" t="s">
        <v>361</v>
      </c>
      <c r="L97" s="129" t="s">
        <v>0</v>
      </c>
      <c r="M97" s="129" t="s">
        <v>25</v>
      </c>
      <c r="N97" s="129"/>
      <c r="O97" s="129"/>
      <c r="P97" s="129"/>
      <c r="Q97" s="129"/>
    </row>
    <row r="98" spans="1:17" x14ac:dyDescent="0.25">
      <c r="A98" s="51">
        <f t="shared" ref="A98:A99" si="39">IF((K98-K97)*60*24&lt;0,0,(K98-K97)*60*24)</f>
        <v>4.216666666666673</v>
      </c>
      <c r="B98" s="50">
        <f t="shared" ref="B98:B99" si="40">IF(E98="Gate 1",0, IF(B97=0,(B96 +1),B97))</f>
        <v>5</v>
      </c>
      <c r="C98" s="52">
        <f t="shared" ref="C98:C99" si="41">ABS(RIGHT(M98,2))</f>
        <v>13</v>
      </c>
      <c r="D98" s="52" t="str">
        <f t="shared" ref="D98:D99" si="42">IF(OR(C99-C98=1,C99-C98=-20,C99=""),"","MISTAKE")</f>
        <v/>
      </c>
      <c r="E98" s="129" t="s">
        <v>111</v>
      </c>
      <c r="F98" s="129" t="s">
        <v>2</v>
      </c>
      <c r="G98" s="129" t="s">
        <v>3</v>
      </c>
      <c r="H98" s="129" t="s">
        <v>362</v>
      </c>
      <c r="I98" s="129" t="s">
        <v>121</v>
      </c>
      <c r="J98" s="129" t="s">
        <v>169</v>
      </c>
      <c r="K98" s="129" t="s">
        <v>363</v>
      </c>
      <c r="L98" s="129" t="s">
        <v>0</v>
      </c>
      <c r="M98" s="129" t="s">
        <v>27</v>
      </c>
      <c r="N98" s="129"/>
      <c r="O98" s="129"/>
      <c r="P98" s="129"/>
      <c r="Q98" s="129"/>
    </row>
    <row r="99" spans="1:17" x14ac:dyDescent="0.25">
      <c r="A99" s="51">
        <f t="shared" si="39"/>
        <v>0.83333333333331705</v>
      </c>
      <c r="B99" s="50">
        <f t="shared" si="40"/>
        <v>5</v>
      </c>
      <c r="C99" s="52">
        <f t="shared" si="41"/>
        <v>14</v>
      </c>
      <c r="D99" s="52" t="str">
        <f t="shared" si="42"/>
        <v/>
      </c>
      <c r="E99" s="129" t="s">
        <v>112</v>
      </c>
      <c r="F99" s="129" t="s">
        <v>2</v>
      </c>
      <c r="G99" s="129" t="s">
        <v>3</v>
      </c>
      <c r="H99" s="129" t="s">
        <v>364</v>
      </c>
      <c r="I99" s="129" t="s">
        <v>134</v>
      </c>
      <c r="J99" s="129" t="s">
        <v>169</v>
      </c>
      <c r="K99" s="129" t="s">
        <v>365</v>
      </c>
      <c r="L99" s="129" t="s">
        <v>0</v>
      </c>
      <c r="M99" s="129" t="s">
        <v>29</v>
      </c>
      <c r="N99" s="129"/>
      <c r="O99" s="129"/>
      <c r="P99" s="129"/>
      <c r="Q99" s="129"/>
    </row>
    <row r="100" spans="1:17" x14ac:dyDescent="0.25">
      <c r="A100" s="51">
        <f t="shared" ref="A100:A101" si="43">IF((K100-K99)*60*24&lt;0,0,(K100-K99)*60*24)</f>
        <v>5.616666666666692</v>
      </c>
      <c r="B100" s="50">
        <f t="shared" ref="B100:B101" si="44">IF(E100="Gate 1",0, IF(B99=0,(B98 +1),B99))</f>
        <v>5</v>
      </c>
      <c r="C100" s="52">
        <f t="shared" ref="C100:C101" si="45">ABS(RIGHT(M100,2))</f>
        <v>15</v>
      </c>
      <c r="D100" s="52" t="str">
        <f t="shared" ref="D100:D101" si="46">IF(OR(C101-C100=1,C101-C100=-20,C101=""),"","MISTAKE")</f>
        <v/>
      </c>
      <c r="E100" s="129" t="s">
        <v>122</v>
      </c>
      <c r="F100" s="129" t="s">
        <v>2</v>
      </c>
      <c r="G100" s="129" t="s">
        <v>3</v>
      </c>
      <c r="H100" s="129" t="s">
        <v>366</v>
      </c>
      <c r="I100" s="129" t="s">
        <v>26</v>
      </c>
      <c r="J100" s="129" t="s">
        <v>169</v>
      </c>
      <c r="K100" s="129" t="s">
        <v>367</v>
      </c>
      <c r="L100" s="129" t="s">
        <v>0</v>
      </c>
      <c r="M100" s="129" t="s">
        <v>30</v>
      </c>
      <c r="N100" s="129"/>
      <c r="O100" s="129"/>
      <c r="P100" s="129"/>
      <c r="Q100" s="129"/>
    </row>
    <row r="101" spans="1:17" x14ac:dyDescent="0.25">
      <c r="A101" s="51">
        <f t="shared" si="43"/>
        <v>1.3833333333333231</v>
      </c>
      <c r="B101" s="50">
        <f t="shared" si="44"/>
        <v>5</v>
      </c>
      <c r="C101" s="52">
        <f t="shared" si="45"/>
        <v>16</v>
      </c>
      <c r="D101" s="52" t="str">
        <f t="shared" si="46"/>
        <v/>
      </c>
      <c r="E101" s="129" t="s">
        <v>123</v>
      </c>
      <c r="F101" s="129" t="s">
        <v>2</v>
      </c>
      <c r="G101" s="129" t="s">
        <v>3</v>
      </c>
      <c r="H101" s="129" t="s">
        <v>368</v>
      </c>
      <c r="I101" s="129" t="s">
        <v>124</v>
      </c>
      <c r="J101" s="129" t="s">
        <v>169</v>
      </c>
      <c r="K101" s="129" t="s">
        <v>369</v>
      </c>
      <c r="L101" s="129" t="s">
        <v>0</v>
      </c>
      <c r="M101" s="129" t="s">
        <v>31</v>
      </c>
      <c r="N101" s="129"/>
      <c r="O101" s="129"/>
      <c r="P101" s="129"/>
      <c r="Q101" s="129"/>
    </row>
    <row r="102" spans="1:17" x14ac:dyDescent="0.25">
      <c r="A102" s="51">
        <f t="shared" ref="A102:A107" si="47">IF((K102-K101)*60*24&lt;0,0,(K102-K101)*60*24)</f>
        <v>1.5333333333333066</v>
      </c>
      <c r="B102" s="50">
        <f t="shared" ref="B102:B107" si="48">IF(E102="Gate 1",0, IF(B101=0,(B100 +1),B101))</f>
        <v>5</v>
      </c>
      <c r="C102" s="52">
        <f t="shared" ref="C102:C107" si="49">ABS(RIGHT(M102,2))</f>
        <v>17</v>
      </c>
      <c r="D102" s="52" t="str">
        <f t="shared" ref="D102:D107" si="50">IF(OR(C103-C102=1,C103-C102=-20,C103=""),"","MISTAKE")</f>
        <v/>
      </c>
      <c r="E102" s="129" t="s">
        <v>125</v>
      </c>
      <c r="F102" s="129" t="s">
        <v>2</v>
      </c>
      <c r="G102" s="129" t="s">
        <v>3</v>
      </c>
      <c r="H102" s="129" t="s">
        <v>370</v>
      </c>
      <c r="I102" s="129" t="s">
        <v>126</v>
      </c>
      <c r="J102" s="129" t="s">
        <v>169</v>
      </c>
      <c r="K102" s="129" t="s">
        <v>371</v>
      </c>
      <c r="L102" s="129" t="s">
        <v>0</v>
      </c>
      <c r="M102" s="129" t="s">
        <v>32</v>
      </c>
      <c r="N102" s="129"/>
      <c r="O102" s="129"/>
      <c r="P102" s="129"/>
      <c r="Q102" s="129"/>
    </row>
    <row r="103" spans="1:17" x14ac:dyDescent="0.25">
      <c r="A103" s="51">
        <f t="shared" si="47"/>
        <v>1.3833333333333231</v>
      </c>
      <c r="B103" s="50">
        <f t="shared" si="48"/>
        <v>5</v>
      </c>
      <c r="C103" s="52">
        <f t="shared" si="49"/>
        <v>18</v>
      </c>
      <c r="D103" s="52" t="str">
        <f t="shared" si="50"/>
        <v/>
      </c>
      <c r="E103" s="129" t="s">
        <v>127</v>
      </c>
      <c r="F103" s="129" t="s">
        <v>2</v>
      </c>
      <c r="G103" s="129" t="s">
        <v>3</v>
      </c>
      <c r="H103" s="129" t="s">
        <v>372</v>
      </c>
      <c r="I103" s="129" t="s">
        <v>28</v>
      </c>
      <c r="J103" s="129" t="s">
        <v>169</v>
      </c>
      <c r="K103" s="129" t="s">
        <v>373</v>
      </c>
      <c r="L103" s="129" t="s">
        <v>0</v>
      </c>
      <c r="M103" s="129" t="s">
        <v>128</v>
      </c>
      <c r="N103" s="129"/>
      <c r="O103" s="129"/>
      <c r="P103" s="129"/>
      <c r="Q103" s="129"/>
    </row>
    <row r="104" spans="1:17" x14ac:dyDescent="0.25">
      <c r="A104" s="51">
        <f t="shared" si="47"/>
        <v>0.86666666666670888</v>
      </c>
      <c r="B104" s="50">
        <f t="shared" si="48"/>
        <v>5</v>
      </c>
      <c r="C104" s="52">
        <f t="shared" si="49"/>
        <v>19</v>
      </c>
      <c r="D104" s="52" t="str">
        <f t="shared" si="50"/>
        <v/>
      </c>
      <c r="E104" s="129" t="s">
        <v>113</v>
      </c>
      <c r="F104" s="129" t="s">
        <v>2</v>
      </c>
      <c r="G104" s="129" t="s">
        <v>3</v>
      </c>
      <c r="H104" s="129" t="s">
        <v>374</v>
      </c>
      <c r="I104" s="129" t="s">
        <v>132</v>
      </c>
      <c r="J104" s="129" t="s">
        <v>169</v>
      </c>
      <c r="K104" s="129" t="s">
        <v>375</v>
      </c>
      <c r="L104" s="129" t="s">
        <v>0</v>
      </c>
      <c r="M104" s="129" t="s">
        <v>129</v>
      </c>
      <c r="N104" s="129"/>
      <c r="O104" s="129"/>
      <c r="P104" s="129"/>
      <c r="Q104" s="129"/>
    </row>
    <row r="105" spans="1:17" x14ac:dyDescent="0.25">
      <c r="A105" s="51">
        <f t="shared" si="47"/>
        <v>1.7166666666666019</v>
      </c>
      <c r="B105" s="50">
        <f t="shared" si="48"/>
        <v>5</v>
      </c>
      <c r="C105" s="52">
        <f t="shared" si="49"/>
        <v>20</v>
      </c>
      <c r="D105" s="52" t="str">
        <f t="shared" si="50"/>
        <v/>
      </c>
      <c r="E105" s="129" t="s">
        <v>136</v>
      </c>
      <c r="F105" s="129" t="s">
        <v>2</v>
      </c>
      <c r="G105" s="129" t="s">
        <v>3</v>
      </c>
      <c r="H105" s="129" t="s">
        <v>376</v>
      </c>
      <c r="I105" s="129" t="s">
        <v>137</v>
      </c>
      <c r="J105" s="129" t="s">
        <v>169</v>
      </c>
      <c r="K105" s="129" t="s">
        <v>377</v>
      </c>
      <c r="L105" s="129" t="s">
        <v>0</v>
      </c>
      <c r="M105" s="129" t="s">
        <v>130</v>
      </c>
      <c r="N105" s="129"/>
      <c r="O105" s="129"/>
      <c r="P105" s="129"/>
      <c r="Q105" s="129"/>
    </row>
    <row r="106" spans="1:17" x14ac:dyDescent="0.25">
      <c r="A106" s="51">
        <f t="shared" si="47"/>
        <v>1.666666666666714</v>
      </c>
      <c r="B106" s="50">
        <f t="shared" si="48"/>
        <v>5</v>
      </c>
      <c r="C106" s="52">
        <f t="shared" si="49"/>
        <v>21</v>
      </c>
      <c r="D106" s="52" t="str">
        <f t="shared" si="50"/>
        <v/>
      </c>
      <c r="E106" s="129" t="s">
        <v>109</v>
      </c>
      <c r="F106" s="129" t="s">
        <v>2</v>
      </c>
      <c r="G106" s="129" t="s">
        <v>3</v>
      </c>
      <c r="H106" s="129" t="s">
        <v>378</v>
      </c>
      <c r="I106" s="129" t="s">
        <v>105</v>
      </c>
      <c r="J106" s="129" t="s">
        <v>169</v>
      </c>
      <c r="K106" s="129" t="s">
        <v>379</v>
      </c>
      <c r="L106" s="129" t="s">
        <v>0</v>
      </c>
      <c r="M106" s="129" t="s">
        <v>131</v>
      </c>
      <c r="N106" s="129"/>
      <c r="O106" s="129"/>
      <c r="P106" s="129"/>
      <c r="Q106" s="129"/>
    </row>
    <row r="107" spans="1:17" x14ac:dyDescent="0.25">
      <c r="A107" s="51">
        <f t="shared" si="47"/>
        <v>19.533333333333324</v>
      </c>
      <c r="B107" s="50">
        <f t="shared" si="48"/>
        <v>0</v>
      </c>
      <c r="C107" s="52">
        <f t="shared" si="49"/>
        <v>1</v>
      </c>
      <c r="D107" s="52" t="str">
        <f t="shared" si="50"/>
        <v/>
      </c>
      <c r="E107" s="129" t="s">
        <v>1</v>
      </c>
      <c r="F107" s="129" t="s">
        <v>2</v>
      </c>
      <c r="G107" s="129" t="s">
        <v>3</v>
      </c>
      <c r="H107" s="129" t="s">
        <v>380</v>
      </c>
      <c r="I107" s="129" t="s">
        <v>133</v>
      </c>
      <c r="J107" s="129" t="s">
        <v>169</v>
      </c>
      <c r="K107" s="129" t="s">
        <v>381</v>
      </c>
      <c r="L107" s="129" t="s">
        <v>0</v>
      </c>
      <c r="M107" s="129" t="s">
        <v>4</v>
      </c>
      <c r="N107" s="129"/>
      <c r="O107" s="129"/>
      <c r="P107" s="129"/>
      <c r="Q107" s="129"/>
    </row>
    <row r="108" spans="1:17" x14ac:dyDescent="0.25">
      <c r="A108" s="51">
        <f t="shared" ref="A108:A123" si="51">IF((K108-K107)*60*24&lt;0,0,(K108-K107)*60*24)</f>
        <v>0.8166666666666611</v>
      </c>
      <c r="B108" s="50">
        <f t="shared" ref="B108:B123" si="52">IF(E108="Gate 1",0, IF(B107=0,(B106 +1),B107))</f>
        <v>6</v>
      </c>
      <c r="C108" s="52">
        <f t="shared" ref="C108:C123" si="53">ABS(RIGHT(M108,2))</f>
        <v>2</v>
      </c>
      <c r="D108" s="52" t="str">
        <f t="shared" ref="D108:D123" si="54">IF(OR(C109-C108=1,C109-C108=-20,C109=""),"","MISTAKE")</f>
        <v/>
      </c>
      <c r="E108" s="129" t="s">
        <v>5</v>
      </c>
      <c r="F108" s="129" t="s">
        <v>2</v>
      </c>
      <c r="G108" s="129" t="s">
        <v>3</v>
      </c>
      <c r="H108" s="129" t="s">
        <v>382</v>
      </c>
      <c r="I108" s="129" t="s">
        <v>115</v>
      </c>
      <c r="J108" s="129" t="s">
        <v>169</v>
      </c>
      <c r="K108" s="129" t="s">
        <v>383</v>
      </c>
      <c r="L108" s="129" t="s">
        <v>0</v>
      </c>
      <c r="M108" s="129" t="s">
        <v>6</v>
      </c>
      <c r="N108" s="129"/>
      <c r="O108" s="129"/>
      <c r="P108" s="129"/>
      <c r="Q108" s="129"/>
    </row>
    <row r="109" spans="1:17" x14ac:dyDescent="0.25">
      <c r="A109" s="51">
        <f t="shared" si="51"/>
        <v>4.1333333333333533</v>
      </c>
      <c r="B109" s="50">
        <f t="shared" si="52"/>
        <v>6</v>
      </c>
      <c r="C109" s="52">
        <f t="shared" si="53"/>
        <v>3</v>
      </c>
      <c r="D109" s="52" t="str">
        <f t="shared" si="54"/>
        <v/>
      </c>
      <c r="E109" s="129" t="s">
        <v>7</v>
      </c>
      <c r="F109" s="129" t="s">
        <v>2</v>
      </c>
      <c r="G109" s="129" t="s">
        <v>3</v>
      </c>
      <c r="H109" s="129" t="s">
        <v>384</v>
      </c>
      <c r="I109" s="129" t="s">
        <v>8</v>
      </c>
      <c r="J109" s="129" t="s">
        <v>169</v>
      </c>
      <c r="K109" s="129" t="s">
        <v>385</v>
      </c>
      <c r="L109" s="129" t="s">
        <v>0</v>
      </c>
      <c r="M109" s="129" t="s">
        <v>9</v>
      </c>
      <c r="N109" s="129"/>
      <c r="O109" s="129"/>
      <c r="P109" s="129"/>
      <c r="Q109" s="129"/>
    </row>
    <row r="110" spans="1:17" x14ac:dyDescent="0.25">
      <c r="A110" s="51">
        <f t="shared" si="51"/>
        <v>7.5333333333333252</v>
      </c>
      <c r="B110" s="50">
        <f t="shared" si="52"/>
        <v>6</v>
      </c>
      <c r="C110" s="52">
        <f t="shared" si="53"/>
        <v>4</v>
      </c>
      <c r="D110" s="52" t="str">
        <f t="shared" si="54"/>
        <v/>
      </c>
      <c r="E110" s="129" t="s">
        <v>116</v>
      </c>
      <c r="F110" s="129" t="s">
        <v>2</v>
      </c>
      <c r="G110" s="129" t="s">
        <v>3</v>
      </c>
      <c r="H110" s="129" t="s">
        <v>386</v>
      </c>
      <c r="I110" s="129" t="s">
        <v>117</v>
      </c>
      <c r="J110" s="129" t="s">
        <v>169</v>
      </c>
      <c r="K110" s="129" t="s">
        <v>387</v>
      </c>
      <c r="L110" s="129" t="s">
        <v>0</v>
      </c>
      <c r="M110" s="129" t="s">
        <v>11</v>
      </c>
      <c r="N110" s="129"/>
      <c r="O110" s="129"/>
      <c r="P110" s="129"/>
      <c r="Q110" s="129"/>
    </row>
    <row r="111" spans="1:17" x14ac:dyDescent="0.25">
      <c r="A111" s="51">
        <f t="shared" si="51"/>
        <v>1.2666666666666515</v>
      </c>
      <c r="B111" s="50">
        <f t="shared" si="52"/>
        <v>6</v>
      </c>
      <c r="C111" s="52">
        <f t="shared" si="53"/>
        <v>5</v>
      </c>
      <c r="D111" s="52" t="str">
        <f t="shared" si="54"/>
        <v/>
      </c>
      <c r="E111" s="129" t="s">
        <v>106</v>
      </c>
      <c r="F111" s="129" t="s">
        <v>2</v>
      </c>
      <c r="G111" s="129" t="s">
        <v>3</v>
      </c>
      <c r="H111" s="129" t="s">
        <v>388</v>
      </c>
      <c r="I111" s="129" t="s">
        <v>10</v>
      </c>
      <c r="J111" s="129" t="s">
        <v>169</v>
      </c>
      <c r="K111" s="129" t="s">
        <v>389</v>
      </c>
      <c r="L111" s="129" t="s">
        <v>0</v>
      </c>
      <c r="M111" s="129" t="s">
        <v>12</v>
      </c>
      <c r="N111" s="129"/>
      <c r="O111" s="129"/>
      <c r="P111" s="129"/>
      <c r="Q111" s="129"/>
    </row>
    <row r="112" spans="1:17" x14ac:dyDescent="0.25">
      <c r="A112" s="51">
        <f t="shared" si="51"/>
        <v>1.2333333333333396</v>
      </c>
      <c r="B112" s="50">
        <f t="shared" si="52"/>
        <v>6</v>
      </c>
      <c r="C112" s="52">
        <f t="shared" si="53"/>
        <v>6</v>
      </c>
      <c r="D112" s="52" t="str">
        <f t="shared" si="54"/>
        <v/>
      </c>
      <c r="E112" s="129" t="s">
        <v>107</v>
      </c>
      <c r="F112" s="129" t="s">
        <v>2</v>
      </c>
      <c r="G112" s="129" t="s">
        <v>3</v>
      </c>
      <c r="H112" s="129" t="s">
        <v>390</v>
      </c>
      <c r="I112" s="129" t="s">
        <v>90</v>
      </c>
      <c r="J112" s="129" t="s">
        <v>169</v>
      </c>
      <c r="K112" s="129" t="s">
        <v>391</v>
      </c>
      <c r="L112" s="129" t="s">
        <v>0</v>
      </c>
      <c r="M112" s="129" t="s">
        <v>15</v>
      </c>
      <c r="N112" s="129"/>
      <c r="O112" s="129"/>
      <c r="P112" s="129"/>
      <c r="Q112" s="129"/>
    </row>
    <row r="113" spans="1:17" x14ac:dyDescent="0.25">
      <c r="A113" s="51">
        <f t="shared" si="51"/>
        <v>1.5333333333333465</v>
      </c>
      <c r="B113" s="50">
        <f t="shared" si="52"/>
        <v>6</v>
      </c>
      <c r="C113" s="52">
        <f t="shared" si="53"/>
        <v>7</v>
      </c>
      <c r="D113" s="52" t="str">
        <f t="shared" si="54"/>
        <v/>
      </c>
      <c r="E113" s="129" t="s">
        <v>13</v>
      </c>
      <c r="F113" s="129" t="s">
        <v>2</v>
      </c>
      <c r="G113" s="129" t="s">
        <v>3</v>
      </c>
      <c r="H113" s="129" t="s">
        <v>392</v>
      </c>
      <c r="I113" s="129" t="s">
        <v>14</v>
      </c>
      <c r="J113" s="129" t="s">
        <v>169</v>
      </c>
      <c r="K113" s="129" t="s">
        <v>393</v>
      </c>
      <c r="L113" s="129" t="s">
        <v>0</v>
      </c>
      <c r="M113" s="129" t="s">
        <v>18</v>
      </c>
      <c r="N113" s="129"/>
      <c r="O113" s="129"/>
      <c r="P113" s="129"/>
      <c r="Q113" s="129"/>
    </row>
    <row r="114" spans="1:17" x14ac:dyDescent="0.25">
      <c r="A114" s="51">
        <f t="shared" si="51"/>
        <v>0.89999999999998082</v>
      </c>
      <c r="B114" s="50">
        <f t="shared" si="52"/>
        <v>6</v>
      </c>
      <c r="C114" s="52">
        <f t="shared" si="53"/>
        <v>8</v>
      </c>
      <c r="D114" s="52" t="str">
        <f t="shared" si="54"/>
        <v/>
      </c>
      <c r="E114" s="129" t="s">
        <v>16</v>
      </c>
      <c r="F114" s="129" t="s">
        <v>2</v>
      </c>
      <c r="G114" s="129" t="s">
        <v>3</v>
      </c>
      <c r="H114" s="129" t="s">
        <v>394</v>
      </c>
      <c r="I114" s="129" t="s">
        <v>118</v>
      </c>
      <c r="J114" s="129" t="s">
        <v>169</v>
      </c>
      <c r="K114" s="129" t="s">
        <v>395</v>
      </c>
      <c r="L114" s="129" t="s">
        <v>0</v>
      </c>
      <c r="M114" s="129" t="s">
        <v>19</v>
      </c>
      <c r="N114" s="129"/>
      <c r="O114" s="129"/>
      <c r="P114" s="129"/>
      <c r="Q114" s="129"/>
    </row>
    <row r="115" spans="1:17" x14ac:dyDescent="0.25">
      <c r="A115" s="51">
        <f t="shared" si="51"/>
        <v>1.2166666666666837</v>
      </c>
      <c r="B115" s="50">
        <f t="shared" si="52"/>
        <v>6</v>
      </c>
      <c r="C115" s="52">
        <f t="shared" si="53"/>
        <v>9</v>
      </c>
      <c r="D115" s="52" t="str">
        <f t="shared" si="54"/>
        <v/>
      </c>
      <c r="E115" s="129" t="s">
        <v>16</v>
      </c>
      <c r="F115" s="129" t="s">
        <v>2</v>
      </c>
      <c r="G115" s="129" t="s">
        <v>3</v>
      </c>
      <c r="H115" s="129" t="s">
        <v>396</v>
      </c>
      <c r="I115" s="129" t="s">
        <v>17</v>
      </c>
      <c r="J115" s="129" t="s">
        <v>169</v>
      </c>
      <c r="K115" s="129" t="s">
        <v>397</v>
      </c>
      <c r="L115" s="129" t="s">
        <v>0</v>
      </c>
      <c r="M115" s="129" t="s">
        <v>21</v>
      </c>
      <c r="N115" s="129"/>
      <c r="O115" s="129"/>
      <c r="P115" s="129"/>
      <c r="Q115" s="129"/>
    </row>
    <row r="116" spans="1:17" x14ac:dyDescent="0.25">
      <c r="A116" s="51">
        <f t="shared" si="51"/>
        <v>1.0333333333333483</v>
      </c>
      <c r="B116" s="50">
        <f t="shared" si="52"/>
        <v>6</v>
      </c>
      <c r="C116" s="52">
        <f t="shared" si="53"/>
        <v>10</v>
      </c>
      <c r="D116" s="52" t="str">
        <f t="shared" si="54"/>
        <v/>
      </c>
      <c r="E116" s="129" t="s">
        <v>108</v>
      </c>
      <c r="F116" s="129" t="s">
        <v>2</v>
      </c>
      <c r="G116" s="129" t="s">
        <v>3</v>
      </c>
      <c r="H116" s="129" t="s">
        <v>398</v>
      </c>
      <c r="I116" s="129" t="s">
        <v>119</v>
      </c>
      <c r="J116" s="129" t="s">
        <v>169</v>
      </c>
      <c r="K116" s="129" t="s">
        <v>399</v>
      </c>
      <c r="L116" s="129" t="s">
        <v>0</v>
      </c>
      <c r="M116" s="129" t="s">
        <v>23</v>
      </c>
      <c r="N116" s="129"/>
      <c r="O116" s="129"/>
      <c r="P116" s="129"/>
      <c r="Q116" s="129"/>
    </row>
    <row r="117" spans="1:17" x14ac:dyDescent="0.25">
      <c r="A117" s="51">
        <f t="shared" si="51"/>
        <v>1.1999999999999877</v>
      </c>
      <c r="B117" s="50">
        <f t="shared" si="52"/>
        <v>6</v>
      </c>
      <c r="C117" s="52">
        <f t="shared" si="53"/>
        <v>11</v>
      </c>
      <c r="D117" s="52" t="str">
        <f t="shared" si="54"/>
        <v/>
      </c>
      <c r="E117" s="129" t="s">
        <v>110</v>
      </c>
      <c r="F117" s="129" t="s">
        <v>2</v>
      </c>
      <c r="G117" s="129" t="s">
        <v>3</v>
      </c>
      <c r="H117" s="129" t="s">
        <v>400</v>
      </c>
      <c r="I117" s="129" t="s">
        <v>20</v>
      </c>
      <c r="J117" s="129" t="s">
        <v>169</v>
      </c>
      <c r="K117" s="129" t="s">
        <v>401</v>
      </c>
      <c r="L117" s="129" t="s">
        <v>0</v>
      </c>
      <c r="M117" s="129" t="s">
        <v>24</v>
      </c>
      <c r="N117" s="129"/>
      <c r="O117" s="129"/>
      <c r="P117" s="129"/>
      <c r="Q117" s="129"/>
    </row>
    <row r="118" spans="1:17" x14ac:dyDescent="0.25">
      <c r="A118" s="51">
        <f t="shared" si="51"/>
        <v>1.1500000000000199</v>
      </c>
      <c r="B118" s="50">
        <f t="shared" si="52"/>
        <v>6</v>
      </c>
      <c r="C118" s="52">
        <f t="shared" si="53"/>
        <v>12</v>
      </c>
      <c r="D118" s="52" t="str">
        <f t="shared" si="54"/>
        <v/>
      </c>
      <c r="E118" s="129" t="s">
        <v>120</v>
      </c>
      <c r="F118" s="129" t="s">
        <v>2</v>
      </c>
      <c r="G118" s="129" t="s">
        <v>3</v>
      </c>
      <c r="H118" s="129" t="s">
        <v>402</v>
      </c>
      <c r="I118" s="129" t="s">
        <v>22</v>
      </c>
      <c r="J118" s="129" t="s">
        <v>169</v>
      </c>
      <c r="K118" s="129" t="s">
        <v>403</v>
      </c>
      <c r="L118" s="129" t="s">
        <v>0</v>
      </c>
      <c r="M118" s="129" t="s">
        <v>25</v>
      </c>
      <c r="N118" s="129"/>
      <c r="O118" s="129"/>
      <c r="P118" s="129"/>
      <c r="Q118" s="129"/>
    </row>
    <row r="119" spans="1:17" x14ac:dyDescent="0.25">
      <c r="A119" s="51">
        <f t="shared" si="51"/>
        <v>2.3833333333333195</v>
      </c>
      <c r="B119" s="50">
        <f t="shared" si="52"/>
        <v>6</v>
      </c>
      <c r="C119" s="52">
        <f t="shared" si="53"/>
        <v>13</v>
      </c>
      <c r="D119" s="52" t="str">
        <f t="shared" si="54"/>
        <v/>
      </c>
      <c r="E119" s="129" t="s">
        <v>111</v>
      </c>
      <c r="F119" s="129" t="s">
        <v>2</v>
      </c>
      <c r="G119" s="129" t="s">
        <v>3</v>
      </c>
      <c r="H119" s="129" t="s">
        <v>404</v>
      </c>
      <c r="I119" s="129" t="s">
        <v>121</v>
      </c>
      <c r="J119" s="129" t="s">
        <v>169</v>
      </c>
      <c r="K119" s="129" t="s">
        <v>405</v>
      </c>
      <c r="L119" s="129" t="s">
        <v>0</v>
      </c>
      <c r="M119" s="129" t="s">
        <v>27</v>
      </c>
      <c r="N119" s="129"/>
      <c r="O119" s="129"/>
      <c r="P119" s="129"/>
      <c r="Q119" s="129"/>
    </row>
    <row r="120" spans="1:17" x14ac:dyDescent="0.25">
      <c r="A120" s="51">
        <f t="shared" si="51"/>
        <v>0.849999999999973</v>
      </c>
      <c r="B120" s="50">
        <f t="shared" si="52"/>
        <v>6</v>
      </c>
      <c r="C120" s="52">
        <f t="shared" si="53"/>
        <v>14</v>
      </c>
      <c r="D120" s="52" t="str">
        <f t="shared" si="54"/>
        <v/>
      </c>
      <c r="E120" s="129" t="s">
        <v>112</v>
      </c>
      <c r="F120" s="129" t="s">
        <v>2</v>
      </c>
      <c r="G120" s="129" t="s">
        <v>3</v>
      </c>
      <c r="H120" s="129" t="s">
        <v>406</v>
      </c>
      <c r="I120" s="129" t="s">
        <v>134</v>
      </c>
      <c r="J120" s="129" t="s">
        <v>169</v>
      </c>
      <c r="K120" s="129" t="s">
        <v>407</v>
      </c>
      <c r="L120" s="129" t="s">
        <v>0</v>
      </c>
      <c r="M120" s="129" t="s">
        <v>29</v>
      </c>
      <c r="N120" s="129"/>
      <c r="O120" s="129"/>
      <c r="P120" s="129"/>
      <c r="Q120" s="129"/>
    </row>
    <row r="121" spans="1:17" x14ac:dyDescent="0.25">
      <c r="A121" s="51">
        <f t="shared" si="51"/>
        <v>7.1666666666666545</v>
      </c>
      <c r="B121" s="50">
        <f t="shared" si="52"/>
        <v>6</v>
      </c>
      <c r="C121" s="52">
        <f t="shared" si="53"/>
        <v>15</v>
      </c>
      <c r="D121" s="52" t="str">
        <f t="shared" si="54"/>
        <v/>
      </c>
      <c r="E121" s="129" t="s">
        <v>122</v>
      </c>
      <c r="F121" s="129" t="s">
        <v>2</v>
      </c>
      <c r="G121" s="129" t="s">
        <v>3</v>
      </c>
      <c r="H121" s="129" t="s">
        <v>408</v>
      </c>
      <c r="I121" s="129" t="s">
        <v>26</v>
      </c>
      <c r="J121" s="129" t="s">
        <v>169</v>
      </c>
      <c r="K121" s="129" t="s">
        <v>409</v>
      </c>
      <c r="L121" s="129" t="s">
        <v>0</v>
      </c>
      <c r="M121" s="129" t="s">
        <v>30</v>
      </c>
      <c r="N121" s="129"/>
      <c r="O121" s="129"/>
      <c r="P121" s="129"/>
      <c r="Q121" s="129"/>
    </row>
    <row r="122" spans="1:17" x14ac:dyDescent="0.25">
      <c r="A122" s="51">
        <f t="shared" si="51"/>
        <v>1.7666666666666897</v>
      </c>
      <c r="B122" s="50">
        <f t="shared" si="52"/>
        <v>6</v>
      </c>
      <c r="C122" s="52">
        <f t="shared" si="53"/>
        <v>16</v>
      </c>
      <c r="D122" s="52" t="str">
        <f t="shared" si="54"/>
        <v/>
      </c>
      <c r="E122" s="129" t="s">
        <v>123</v>
      </c>
      <c r="F122" s="129" t="s">
        <v>2</v>
      </c>
      <c r="G122" s="129" t="s">
        <v>3</v>
      </c>
      <c r="H122" s="129" t="s">
        <v>410</v>
      </c>
      <c r="I122" s="129" t="s">
        <v>124</v>
      </c>
      <c r="J122" s="129" t="s">
        <v>169</v>
      </c>
      <c r="K122" s="129" t="s">
        <v>411</v>
      </c>
      <c r="L122" s="129" t="s">
        <v>0</v>
      </c>
      <c r="M122" s="129" t="s">
        <v>31</v>
      </c>
      <c r="N122" s="129"/>
      <c r="O122" s="129"/>
      <c r="P122" s="129"/>
      <c r="Q122" s="129"/>
    </row>
    <row r="123" spans="1:17" x14ac:dyDescent="0.25">
      <c r="A123" s="51">
        <f t="shared" si="51"/>
        <v>1.5333333333333465</v>
      </c>
      <c r="B123" s="50">
        <f t="shared" si="52"/>
        <v>6</v>
      </c>
      <c r="C123" s="52">
        <f t="shared" si="53"/>
        <v>17</v>
      </c>
      <c r="D123" s="52" t="str">
        <f t="shared" si="54"/>
        <v/>
      </c>
      <c r="E123" s="129" t="s">
        <v>125</v>
      </c>
      <c r="F123" s="129" t="s">
        <v>2</v>
      </c>
      <c r="G123" s="129" t="s">
        <v>3</v>
      </c>
      <c r="H123" s="129" t="s">
        <v>412</v>
      </c>
      <c r="I123" s="129" t="s">
        <v>126</v>
      </c>
      <c r="J123" s="129" t="s">
        <v>169</v>
      </c>
      <c r="K123" s="129" t="s">
        <v>413</v>
      </c>
      <c r="L123" s="129" t="s">
        <v>0</v>
      </c>
      <c r="M123" s="129" t="s">
        <v>32</v>
      </c>
      <c r="N123" s="129"/>
      <c r="O123" s="129"/>
      <c r="P123" s="129"/>
      <c r="Q123" s="129"/>
    </row>
    <row r="124" spans="1:17" x14ac:dyDescent="0.25">
      <c r="A124" s="51">
        <f t="shared" ref="A124:A127" si="55">IF((K124-K123)*60*24&lt;0,0,(K124-K123)*60*24)</f>
        <v>1.5166666666666506</v>
      </c>
      <c r="B124" s="50">
        <f t="shared" ref="B124:B127" si="56">IF(E124="Gate 1",0, IF(B123=0,(B122 +1),B123))</f>
        <v>6</v>
      </c>
      <c r="C124" s="52">
        <f t="shared" ref="C124:C127" si="57">ABS(RIGHT(M124,2))</f>
        <v>18</v>
      </c>
      <c r="D124" s="52" t="str">
        <f t="shared" ref="D124:D127" si="58">IF(OR(C125-C124=1,C125-C124=-20,C125=""),"","MISTAKE")</f>
        <v/>
      </c>
      <c r="E124" s="129" t="s">
        <v>127</v>
      </c>
      <c r="F124" s="129" t="s">
        <v>2</v>
      </c>
      <c r="G124" s="129" t="s">
        <v>3</v>
      </c>
      <c r="H124" s="129" t="s">
        <v>414</v>
      </c>
      <c r="I124" s="129" t="s">
        <v>28</v>
      </c>
      <c r="J124" s="129" t="s">
        <v>169</v>
      </c>
      <c r="K124" s="129" t="s">
        <v>415</v>
      </c>
      <c r="L124" s="129" t="s">
        <v>0</v>
      </c>
      <c r="M124" s="129" t="s">
        <v>128</v>
      </c>
      <c r="N124" s="129"/>
      <c r="O124" s="129"/>
      <c r="P124" s="129"/>
      <c r="Q124" s="129"/>
    </row>
    <row r="125" spans="1:17" s="115" customFormat="1" x14ac:dyDescent="0.25">
      <c r="A125" s="51">
        <f t="shared" si="55"/>
        <v>0.9166666666667167</v>
      </c>
      <c r="B125" s="50">
        <f t="shared" si="56"/>
        <v>6</v>
      </c>
      <c r="C125" s="52">
        <f t="shared" si="57"/>
        <v>19</v>
      </c>
      <c r="D125" s="52" t="str">
        <f t="shared" si="58"/>
        <v/>
      </c>
      <c r="E125" s="129" t="s">
        <v>113</v>
      </c>
      <c r="F125" s="129" t="s">
        <v>2</v>
      </c>
      <c r="G125" s="129" t="s">
        <v>3</v>
      </c>
      <c r="H125" s="129" t="s">
        <v>416</v>
      </c>
      <c r="I125" s="129" t="s">
        <v>132</v>
      </c>
      <c r="J125" s="129" t="s">
        <v>169</v>
      </c>
      <c r="K125" s="129" t="s">
        <v>417</v>
      </c>
      <c r="L125" s="129" t="s">
        <v>0</v>
      </c>
      <c r="M125" s="129" t="s">
        <v>129</v>
      </c>
      <c r="N125" s="129"/>
      <c r="O125" s="129"/>
      <c r="P125" s="129"/>
      <c r="Q125" s="129"/>
    </row>
    <row r="126" spans="1:17" s="115" customFormat="1" x14ac:dyDescent="0.25">
      <c r="A126" s="51">
        <f t="shared" si="55"/>
        <v>0.91666666666663676</v>
      </c>
      <c r="B126" s="50">
        <f t="shared" si="56"/>
        <v>6</v>
      </c>
      <c r="C126" s="52">
        <f t="shared" si="57"/>
        <v>20</v>
      </c>
      <c r="D126" s="52" t="str">
        <f t="shared" si="58"/>
        <v/>
      </c>
      <c r="E126" s="129" t="s">
        <v>136</v>
      </c>
      <c r="F126" s="129" t="s">
        <v>2</v>
      </c>
      <c r="G126" s="129" t="s">
        <v>3</v>
      </c>
      <c r="H126" s="129" t="s">
        <v>418</v>
      </c>
      <c r="I126" s="129" t="s">
        <v>137</v>
      </c>
      <c r="J126" s="129" t="s">
        <v>169</v>
      </c>
      <c r="K126" s="129" t="s">
        <v>419</v>
      </c>
      <c r="L126" s="129" t="s">
        <v>0</v>
      </c>
      <c r="M126" s="129" t="s">
        <v>130</v>
      </c>
      <c r="N126" s="129"/>
      <c r="O126" s="129"/>
      <c r="P126" s="129"/>
      <c r="Q126" s="129"/>
    </row>
    <row r="127" spans="1:17" x14ac:dyDescent="0.25">
      <c r="A127" s="51">
        <f t="shared" si="55"/>
        <v>1.5833333333333144</v>
      </c>
      <c r="B127" s="50">
        <f t="shared" si="56"/>
        <v>6</v>
      </c>
      <c r="C127" s="52">
        <f t="shared" si="57"/>
        <v>21</v>
      </c>
      <c r="D127" s="52" t="str">
        <f t="shared" si="58"/>
        <v/>
      </c>
      <c r="E127" s="129" t="s">
        <v>109</v>
      </c>
      <c r="F127" s="129" t="s">
        <v>2</v>
      </c>
      <c r="G127" s="129" t="s">
        <v>3</v>
      </c>
      <c r="H127" s="129" t="s">
        <v>420</v>
      </c>
      <c r="I127" s="129" t="s">
        <v>105</v>
      </c>
      <c r="J127" s="129" t="s">
        <v>169</v>
      </c>
      <c r="K127" s="129" t="s">
        <v>421</v>
      </c>
      <c r="L127" s="129" t="s">
        <v>0</v>
      </c>
      <c r="M127" s="129" t="s">
        <v>131</v>
      </c>
      <c r="N127" s="129"/>
      <c r="O127" s="129"/>
      <c r="P127" s="129"/>
      <c r="Q127" s="129"/>
    </row>
    <row r="128" spans="1:17" x14ac:dyDescent="0.25">
      <c r="A128" s="51">
        <f t="shared" ref="A128:A143" si="59">IF((K128-K127)*60*24&lt;0,0,(K128-K127)*60*24)</f>
        <v>24.416666666666671</v>
      </c>
      <c r="B128" s="50">
        <f t="shared" ref="B128:B143" si="60">IF(E128="Gate 1",0, IF(B127=0,(B126 +1),B127))</f>
        <v>0</v>
      </c>
      <c r="C128" s="52">
        <f t="shared" ref="C128:C143" si="61">ABS(RIGHT(M128,2))</f>
        <v>1</v>
      </c>
      <c r="D128" s="52" t="str">
        <f t="shared" ref="D128:D143" si="62">IF(OR(C129-C128=1,C129-C128=-20,C129=""),"","MISTAKE")</f>
        <v/>
      </c>
      <c r="E128" s="129" t="s">
        <v>1</v>
      </c>
      <c r="F128" s="129" t="s">
        <v>2</v>
      </c>
      <c r="G128" s="129" t="s">
        <v>3</v>
      </c>
      <c r="H128" s="129" t="s">
        <v>422</v>
      </c>
      <c r="I128" s="129" t="s">
        <v>133</v>
      </c>
      <c r="J128" s="129" t="s">
        <v>169</v>
      </c>
      <c r="K128" s="129" t="s">
        <v>423</v>
      </c>
      <c r="L128" s="129" t="s">
        <v>0</v>
      </c>
      <c r="M128" s="129" t="s">
        <v>4</v>
      </c>
      <c r="N128" s="129"/>
      <c r="O128" s="129"/>
      <c r="P128" s="129"/>
      <c r="Q128" s="129"/>
    </row>
    <row r="129" spans="1:17" x14ac:dyDescent="0.25">
      <c r="A129" s="51">
        <f t="shared" si="59"/>
        <v>0.94999999999998863</v>
      </c>
      <c r="B129" s="50">
        <f t="shared" si="60"/>
        <v>7</v>
      </c>
      <c r="C129" s="52">
        <f t="shared" si="61"/>
        <v>2</v>
      </c>
      <c r="D129" s="52" t="str">
        <f t="shared" si="62"/>
        <v/>
      </c>
      <c r="E129" s="129" t="s">
        <v>5</v>
      </c>
      <c r="F129" s="129" t="s">
        <v>2</v>
      </c>
      <c r="G129" s="129" t="s">
        <v>3</v>
      </c>
      <c r="H129" s="129" t="s">
        <v>424</v>
      </c>
      <c r="I129" s="129" t="s">
        <v>115</v>
      </c>
      <c r="J129" s="129" t="s">
        <v>169</v>
      </c>
      <c r="K129" s="129" t="s">
        <v>425</v>
      </c>
      <c r="L129" s="129" t="s">
        <v>0</v>
      </c>
      <c r="M129" s="129" t="s">
        <v>6</v>
      </c>
      <c r="N129" s="129"/>
      <c r="O129" s="129"/>
      <c r="P129" s="129"/>
      <c r="Q129" s="129"/>
    </row>
    <row r="130" spans="1:17" x14ac:dyDescent="0.25">
      <c r="A130" s="51">
        <f t="shared" si="59"/>
        <v>0.99999999999999645</v>
      </c>
      <c r="B130" s="50">
        <f t="shared" si="60"/>
        <v>7</v>
      </c>
      <c r="C130" s="52">
        <f t="shared" si="61"/>
        <v>3</v>
      </c>
      <c r="D130" s="52" t="str">
        <f t="shared" si="62"/>
        <v/>
      </c>
      <c r="E130" s="129" t="s">
        <v>7</v>
      </c>
      <c r="F130" s="129" t="s">
        <v>2</v>
      </c>
      <c r="G130" s="129" t="s">
        <v>3</v>
      </c>
      <c r="H130" s="129" t="s">
        <v>426</v>
      </c>
      <c r="I130" s="129" t="s">
        <v>8</v>
      </c>
      <c r="J130" s="129" t="s">
        <v>169</v>
      </c>
      <c r="K130" s="129" t="s">
        <v>427</v>
      </c>
      <c r="L130" s="129" t="s">
        <v>0</v>
      </c>
      <c r="M130" s="129" t="s">
        <v>9</v>
      </c>
      <c r="N130" s="129"/>
      <c r="O130" s="129"/>
      <c r="P130" s="129"/>
      <c r="Q130" s="129"/>
    </row>
    <row r="131" spans="1:17" x14ac:dyDescent="0.25">
      <c r="A131" s="51">
        <f t="shared" si="59"/>
        <v>1.1000000000000121</v>
      </c>
      <c r="B131" s="50">
        <f t="shared" si="60"/>
        <v>7</v>
      </c>
      <c r="C131" s="52">
        <f t="shared" si="61"/>
        <v>4</v>
      </c>
      <c r="D131" s="52" t="str">
        <f t="shared" si="62"/>
        <v/>
      </c>
      <c r="E131" s="129" t="s">
        <v>116</v>
      </c>
      <c r="F131" s="129" t="s">
        <v>2</v>
      </c>
      <c r="G131" s="129" t="s">
        <v>3</v>
      </c>
      <c r="H131" s="129" t="s">
        <v>428</v>
      </c>
      <c r="I131" s="129" t="s">
        <v>117</v>
      </c>
      <c r="J131" s="129" t="s">
        <v>169</v>
      </c>
      <c r="K131" s="129" t="s">
        <v>429</v>
      </c>
      <c r="L131" s="129" t="s">
        <v>0</v>
      </c>
      <c r="M131" s="129" t="s">
        <v>11</v>
      </c>
      <c r="N131" s="129"/>
      <c r="O131" s="129"/>
      <c r="P131" s="129"/>
      <c r="Q131" s="129"/>
    </row>
    <row r="132" spans="1:17" x14ac:dyDescent="0.25">
      <c r="A132" s="51">
        <f t="shared" si="59"/>
        <v>1.416666666666675</v>
      </c>
      <c r="B132" s="50">
        <f t="shared" si="60"/>
        <v>7</v>
      </c>
      <c r="C132" s="52">
        <f t="shared" si="61"/>
        <v>5</v>
      </c>
      <c r="D132" s="52" t="str">
        <f t="shared" si="62"/>
        <v/>
      </c>
      <c r="E132" s="129" t="s">
        <v>106</v>
      </c>
      <c r="F132" s="129" t="s">
        <v>2</v>
      </c>
      <c r="G132" s="129" t="s">
        <v>3</v>
      </c>
      <c r="H132" s="129" t="s">
        <v>430</v>
      </c>
      <c r="I132" s="129" t="s">
        <v>10</v>
      </c>
      <c r="J132" s="129" t="s">
        <v>169</v>
      </c>
      <c r="K132" s="129" t="s">
        <v>431</v>
      </c>
      <c r="L132" s="129" t="s">
        <v>0</v>
      </c>
      <c r="M132" s="129" t="s">
        <v>12</v>
      </c>
      <c r="N132" s="129"/>
      <c r="O132" s="129"/>
      <c r="P132" s="129"/>
      <c r="Q132" s="129"/>
    </row>
    <row r="133" spans="1:17" x14ac:dyDescent="0.25">
      <c r="A133" s="51">
        <f t="shared" si="59"/>
        <v>7.1166666666666867</v>
      </c>
      <c r="B133" s="50">
        <f t="shared" si="60"/>
        <v>7</v>
      </c>
      <c r="C133" s="52">
        <f t="shared" si="61"/>
        <v>6</v>
      </c>
      <c r="D133" s="52" t="str">
        <f t="shared" si="62"/>
        <v/>
      </c>
      <c r="E133" s="129" t="s">
        <v>107</v>
      </c>
      <c r="F133" s="129" t="s">
        <v>2</v>
      </c>
      <c r="G133" s="129" t="s">
        <v>3</v>
      </c>
      <c r="H133" s="129" t="s">
        <v>432</v>
      </c>
      <c r="I133" s="129" t="s">
        <v>90</v>
      </c>
      <c r="J133" s="129" t="s">
        <v>169</v>
      </c>
      <c r="K133" s="129" t="s">
        <v>433</v>
      </c>
      <c r="L133" s="129" t="s">
        <v>0</v>
      </c>
      <c r="M133" s="129" t="s">
        <v>15</v>
      </c>
      <c r="N133" s="129"/>
      <c r="O133" s="129"/>
      <c r="P133" s="129"/>
      <c r="Q133" s="129"/>
    </row>
    <row r="134" spans="1:17" x14ac:dyDescent="0.25">
      <c r="A134" s="51">
        <f t="shared" si="59"/>
        <v>1.4499999999999869</v>
      </c>
      <c r="B134" s="50">
        <f t="shared" si="60"/>
        <v>7</v>
      </c>
      <c r="C134" s="52">
        <f t="shared" si="61"/>
        <v>7</v>
      </c>
      <c r="D134" s="52" t="str">
        <f t="shared" si="62"/>
        <v/>
      </c>
      <c r="E134" s="129" t="s">
        <v>13</v>
      </c>
      <c r="F134" s="129" t="s">
        <v>2</v>
      </c>
      <c r="G134" s="129" t="s">
        <v>3</v>
      </c>
      <c r="H134" s="129" t="s">
        <v>434</v>
      </c>
      <c r="I134" s="129" t="s">
        <v>14</v>
      </c>
      <c r="J134" s="129" t="s">
        <v>169</v>
      </c>
      <c r="K134" s="129" t="s">
        <v>435</v>
      </c>
      <c r="L134" s="129" t="s">
        <v>0</v>
      </c>
      <c r="M134" s="129" t="s">
        <v>18</v>
      </c>
      <c r="N134" s="129"/>
      <c r="O134" s="129"/>
      <c r="P134" s="129"/>
      <c r="Q134" s="129"/>
    </row>
    <row r="135" spans="1:17" x14ac:dyDescent="0.25">
      <c r="A135" s="51">
        <f t="shared" si="59"/>
        <v>1.9166666666666732</v>
      </c>
      <c r="B135" s="50">
        <f t="shared" si="60"/>
        <v>7</v>
      </c>
      <c r="C135" s="52">
        <f t="shared" si="61"/>
        <v>8</v>
      </c>
      <c r="D135" s="52" t="str">
        <f t="shared" si="62"/>
        <v/>
      </c>
      <c r="E135" s="129" t="s">
        <v>16</v>
      </c>
      <c r="F135" s="129" t="s">
        <v>2</v>
      </c>
      <c r="G135" s="129" t="s">
        <v>3</v>
      </c>
      <c r="H135" s="129" t="s">
        <v>436</v>
      </c>
      <c r="I135" s="129" t="s">
        <v>118</v>
      </c>
      <c r="J135" s="129" t="s">
        <v>169</v>
      </c>
      <c r="K135" s="129" t="s">
        <v>437</v>
      </c>
      <c r="L135" s="129" t="s">
        <v>0</v>
      </c>
      <c r="M135" s="129" t="s">
        <v>19</v>
      </c>
      <c r="N135" s="129"/>
      <c r="O135" s="129"/>
      <c r="P135" s="129"/>
      <c r="Q135" s="129"/>
    </row>
    <row r="136" spans="1:17" x14ac:dyDescent="0.25">
      <c r="A136" s="51">
        <f t="shared" si="59"/>
        <v>1.1166666666666281</v>
      </c>
      <c r="B136" s="50">
        <f t="shared" si="60"/>
        <v>7</v>
      </c>
      <c r="C136" s="52">
        <f t="shared" si="61"/>
        <v>9</v>
      </c>
      <c r="D136" s="52" t="str">
        <f t="shared" si="62"/>
        <v/>
      </c>
      <c r="E136" s="129" t="s">
        <v>16</v>
      </c>
      <c r="F136" s="129" t="s">
        <v>2</v>
      </c>
      <c r="G136" s="129" t="s">
        <v>3</v>
      </c>
      <c r="H136" s="129" t="s">
        <v>438</v>
      </c>
      <c r="I136" s="129" t="s">
        <v>17</v>
      </c>
      <c r="J136" s="129" t="s">
        <v>169</v>
      </c>
      <c r="K136" s="129" t="s">
        <v>439</v>
      </c>
      <c r="L136" s="129" t="s">
        <v>0</v>
      </c>
      <c r="M136" s="129" t="s">
        <v>21</v>
      </c>
      <c r="N136" s="129"/>
      <c r="O136" s="129"/>
      <c r="P136" s="129"/>
      <c r="Q136" s="129"/>
    </row>
    <row r="137" spans="1:17" x14ac:dyDescent="0.25">
      <c r="A137" s="51">
        <f t="shared" si="59"/>
        <v>0.95000000000006857</v>
      </c>
      <c r="B137" s="50">
        <f t="shared" si="60"/>
        <v>7</v>
      </c>
      <c r="C137" s="52">
        <f t="shared" si="61"/>
        <v>10</v>
      </c>
      <c r="D137" s="52" t="str">
        <f t="shared" si="62"/>
        <v/>
      </c>
      <c r="E137" s="129" t="s">
        <v>108</v>
      </c>
      <c r="F137" s="129" t="s">
        <v>2</v>
      </c>
      <c r="G137" s="129" t="s">
        <v>3</v>
      </c>
      <c r="H137" s="129" t="s">
        <v>440</v>
      </c>
      <c r="I137" s="129" t="s">
        <v>119</v>
      </c>
      <c r="J137" s="129" t="s">
        <v>169</v>
      </c>
      <c r="K137" s="129" t="s">
        <v>441</v>
      </c>
      <c r="L137" s="129" t="s">
        <v>0</v>
      </c>
      <c r="M137" s="129" t="s">
        <v>23</v>
      </c>
      <c r="N137" s="129"/>
      <c r="O137" s="129"/>
      <c r="P137" s="129"/>
      <c r="Q137" s="129"/>
    </row>
    <row r="138" spans="1:17" x14ac:dyDescent="0.25">
      <c r="A138" s="51">
        <f t="shared" si="59"/>
        <v>1.0666666666666202</v>
      </c>
      <c r="B138" s="50">
        <f t="shared" si="60"/>
        <v>7</v>
      </c>
      <c r="C138" s="52">
        <f t="shared" si="61"/>
        <v>11</v>
      </c>
      <c r="D138" s="52" t="str">
        <f t="shared" si="62"/>
        <v/>
      </c>
      <c r="E138" s="129" t="s">
        <v>110</v>
      </c>
      <c r="F138" s="129" t="s">
        <v>2</v>
      </c>
      <c r="G138" s="129" t="s">
        <v>3</v>
      </c>
      <c r="H138" s="129" t="s">
        <v>442</v>
      </c>
      <c r="I138" s="129" t="s">
        <v>20</v>
      </c>
      <c r="J138" s="129" t="s">
        <v>169</v>
      </c>
      <c r="K138" s="129" t="s">
        <v>443</v>
      </c>
      <c r="L138" s="129" t="s">
        <v>0</v>
      </c>
      <c r="M138" s="129" t="s">
        <v>24</v>
      </c>
      <c r="N138" s="129"/>
      <c r="O138" s="129"/>
      <c r="P138" s="129"/>
      <c r="Q138" s="129"/>
    </row>
    <row r="139" spans="1:17" x14ac:dyDescent="0.25">
      <c r="A139" s="51">
        <f t="shared" si="59"/>
        <v>2.6166666666667027</v>
      </c>
      <c r="B139" s="50">
        <f t="shared" si="60"/>
        <v>7</v>
      </c>
      <c r="C139" s="52">
        <f t="shared" si="61"/>
        <v>12</v>
      </c>
      <c r="D139" s="52" t="str">
        <f t="shared" si="62"/>
        <v/>
      </c>
      <c r="E139" s="129" t="s">
        <v>120</v>
      </c>
      <c r="F139" s="129" t="s">
        <v>2</v>
      </c>
      <c r="G139" s="129" t="s">
        <v>3</v>
      </c>
      <c r="H139" s="129" t="s">
        <v>444</v>
      </c>
      <c r="I139" s="129" t="s">
        <v>22</v>
      </c>
      <c r="J139" s="129" t="s">
        <v>169</v>
      </c>
      <c r="K139" s="129" t="s">
        <v>445</v>
      </c>
      <c r="L139" s="129" t="s">
        <v>0</v>
      </c>
      <c r="M139" s="129" t="s">
        <v>25</v>
      </c>
      <c r="N139" s="129"/>
      <c r="O139" s="129"/>
      <c r="P139" s="129"/>
      <c r="Q139" s="129"/>
    </row>
    <row r="140" spans="1:17" x14ac:dyDescent="0.25">
      <c r="A140" s="51">
        <f t="shared" si="59"/>
        <v>5.2666666666666373</v>
      </c>
      <c r="B140" s="50">
        <f t="shared" si="60"/>
        <v>7</v>
      </c>
      <c r="C140" s="52">
        <f t="shared" si="61"/>
        <v>13</v>
      </c>
      <c r="D140" s="52" t="str">
        <f t="shared" si="62"/>
        <v/>
      </c>
      <c r="E140" s="129" t="s">
        <v>111</v>
      </c>
      <c r="F140" s="129" t="s">
        <v>2</v>
      </c>
      <c r="G140" s="129" t="s">
        <v>3</v>
      </c>
      <c r="H140" s="129" t="s">
        <v>446</v>
      </c>
      <c r="I140" s="129" t="s">
        <v>121</v>
      </c>
      <c r="J140" s="129" t="s">
        <v>169</v>
      </c>
      <c r="K140" s="129" t="s">
        <v>447</v>
      </c>
      <c r="L140" s="129" t="s">
        <v>0</v>
      </c>
      <c r="M140" s="129" t="s">
        <v>27</v>
      </c>
      <c r="N140" s="129"/>
      <c r="O140" s="129"/>
      <c r="P140" s="129"/>
      <c r="Q140" s="129"/>
    </row>
    <row r="141" spans="1:17" x14ac:dyDescent="0.25">
      <c r="A141" s="51">
        <f t="shared" si="59"/>
        <v>0.94999999999998863</v>
      </c>
      <c r="B141" s="50">
        <f t="shared" si="60"/>
        <v>7</v>
      </c>
      <c r="C141" s="52">
        <f t="shared" si="61"/>
        <v>14</v>
      </c>
      <c r="D141" s="52" t="str">
        <f t="shared" si="62"/>
        <v/>
      </c>
      <c r="E141" s="129" t="s">
        <v>112</v>
      </c>
      <c r="F141" s="129" t="s">
        <v>2</v>
      </c>
      <c r="G141" s="129" t="s">
        <v>3</v>
      </c>
      <c r="H141" s="129" t="s">
        <v>448</v>
      </c>
      <c r="I141" s="129" t="s">
        <v>134</v>
      </c>
      <c r="J141" s="129" t="s">
        <v>169</v>
      </c>
      <c r="K141" s="129" t="s">
        <v>449</v>
      </c>
      <c r="L141" s="129" t="s">
        <v>0</v>
      </c>
      <c r="M141" s="129" t="s">
        <v>29</v>
      </c>
      <c r="N141" s="129"/>
      <c r="O141" s="129"/>
      <c r="P141" s="129"/>
      <c r="Q141" s="129"/>
    </row>
    <row r="142" spans="1:17" x14ac:dyDescent="0.25">
      <c r="A142" s="51">
        <f t="shared" si="59"/>
        <v>0.88333333333336483</v>
      </c>
      <c r="B142" s="50">
        <f t="shared" si="60"/>
        <v>7</v>
      </c>
      <c r="C142" s="52">
        <f t="shared" si="61"/>
        <v>15</v>
      </c>
      <c r="D142" s="52" t="str">
        <f t="shared" si="62"/>
        <v/>
      </c>
      <c r="E142" s="129" t="s">
        <v>122</v>
      </c>
      <c r="F142" s="129" t="s">
        <v>2</v>
      </c>
      <c r="G142" s="129" t="s">
        <v>3</v>
      </c>
      <c r="H142" s="129" t="s">
        <v>450</v>
      </c>
      <c r="I142" s="129" t="s">
        <v>26</v>
      </c>
      <c r="J142" s="129" t="s">
        <v>169</v>
      </c>
      <c r="K142" s="129" t="s">
        <v>451</v>
      </c>
      <c r="L142" s="129" t="s">
        <v>0</v>
      </c>
      <c r="M142" s="129" t="s">
        <v>30</v>
      </c>
      <c r="N142" s="129"/>
      <c r="O142" s="129"/>
      <c r="P142" s="129"/>
      <c r="Q142" s="129"/>
    </row>
    <row r="143" spans="1:17" x14ac:dyDescent="0.25">
      <c r="A143" s="51">
        <f t="shared" si="59"/>
        <v>3.949999999999978</v>
      </c>
      <c r="B143" s="50">
        <f t="shared" si="60"/>
        <v>7</v>
      </c>
      <c r="C143" s="52">
        <f t="shared" si="61"/>
        <v>16</v>
      </c>
      <c r="D143" s="52" t="str">
        <f t="shared" si="62"/>
        <v/>
      </c>
      <c r="E143" s="129" t="s">
        <v>123</v>
      </c>
      <c r="F143" s="129" t="s">
        <v>2</v>
      </c>
      <c r="G143" s="129" t="s">
        <v>3</v>
      </c>
      <c r="H143" s="129" t="s">
        <v>452</v>
      </c>
      <c r="I143" s="129" t="s">
        <v>124</v>
      </c>
      <c r="J143" s="129" t="s">
        <v>169</v>
      </c>
      <c r="K143" s="129" t="s">
        <v>453</v>
      </c>
      <c r="L143" s="129" t="s">
        <v>0</v>
      </c>
      <c r="M143" s="129" t="s">
        <v>31</v>
      </c>
      <c r="N143" s="129"/>
      <c r="O143" s="129"/>
      <c r="P143" s="129"/>
      <c r="Q143" s="129"/>
    </row>
    <row r="144" spans="1:17" x14ac:dyDescent="0.25">
      <c r="A144" s="51">
        <f t="shared" ref="A144:A152" si="63">IF((K144-K143)*60*24&lt;0,0,(K144-K143)*60*24)</f>
        <v>2.266666666666648</v>
      </c>
      <c r="B144" s="50">
        <f t="shared" ref="B144:B152" si="64">IF(E144="Gate 1",0, IF(B143=0,(B142 +1),B143))</f>
        <v>7</v>
      </c>
      <c r="C144" s="52">
        <f t="shared" ref="C144:C152" si="65">ABS(RIGHT(M144,2))</f>
        <v>17</v>
      </c>
      <c r="D144" s="52" t="str">
        <f t="shared" ref="D144:D152" si="66">IF(OR(C145-C144=1,C145-C144=-20,C145=""),"","MISTAKE")</f>
        <v/>
      </c>
      <c r="E144" s="129" t="s">
        <v>125</v>
      </c>
      <c r="F144" s="129" t="s">
        <v>2</v>
      </c>
      <c r="G144" s="129" t="s">
        <v>3</v>
      </c>
      <c r="H144" s="129" t="s">
        <v>454</v>
      </c>
      <c r="I144" s="129" t="s">
        <v>126</v>
      </c>
      <c r="J144" s="129" t="s">
        <v>169</v>
      </c>
      <c r="K144" s="129" t="s">
        <v>455</v>
      </c>
      <c r="L144" s="129" t="s">
        <v>0</v>
      </c>
      <c r="M144" s="129" t="s">
        <v>32</v>
      </c>
      <c r="N144" s="129"/>
      <c r="O144" s="129"/>
      <c r="P144" s="129"/>
      <c r="Q144" s="129"/>
    </row>
    <row r="145" spans="1:17" x14ac:dyDescent="0.25">
      <c r="A145" s="51">
        <f t="shared" si="63"/>
        <v>1.3166666666666593</v>
      </c>
      <c r="B145" s="50">
        <f t="shared" si="64"/>
        <v>7</v>
      </c>
      <c r="C145" s="52">
        <f t="shared" si="65"/>
        <v>18</v>
      </c>
      <c r="D145" s="52" t="str">
        <f t="shared" si="66"/>
        <v/>
      </c>
      <c r="E145" s="129" t="s">
        <v>127</v>
      </c>
      <c r="F145" s="129" t="s">
        <v>2</v>
      </c>
      <c r="G145" s="129" t="s">
        <v>3</v>
      </c>
      <c r="H145" s="129" t="s">
        <v>456</v>
      </c>
      <c r="I145" s="129" t="s">
        <v>28</v>
      </c>
      <c r="J145" s="129" t="s">
        <v>169</v>
      </c>
      <c r="K145" s="129" t="s">
        <v>457</v>
      </c>
      <c r="L145" s="129" t="s">
        <v>0</v>
      </c>
      <c r="M145" s="129" t="s">
        <v>128</v>
      </c>
      <c r="N145" s="129"/>
      <c r="O145" s="129"/>
      <c r="P145" s="129"/>
      <c r="Q145" s="129"/>
    </row>
    <row r="146" spans="1:17" x14ac:dyDescent="0.25">
      <c r="A146" s="51">
        <f t="shared" si="63"/>
        <v>2.0500000000000007</v>
      </c>
      <c r="B146" s="50">
        <f t="shared" si="64"/>
        <v>7</v>
      </c>
      <c r="C146" s="52">
        <f t="shared" si="65"/>
        <v>19</v>
      </c>
      <c r="D146" s="52" t="str">
        <f t="shared" si="66"/>
        <v/>
      </c>
      <c r="E146" s="129" t="s">
        <v>113</v>
      </c>
      <c r="F146" s="129" t="s">
        <v>2</v>
      </c>
      <c r="G146" s="129" t="s">
        <v>3</v>
      </c>
      <c r="H146" s="129" t="s">
        <v>458</v>
      </c>
      <c r="I146" s="129" t="s">
        <v>132</v>
      </c>
      <c r="J146" s="129" t="s">
        <v>169</v>
      </c>
      <c r="K146" s="129" t="s">
        <v>459</v>
      </c>
      <c r="L146" s="129" t="s">
        <v>0</v>
      </c>
      <c r="M146" s="129" t="s">
        <v>129</v>
      </c>
      <c r="N146" s="129"/>
      <c r="O146" s="129"/>
      <c r="P146" s="129"/>
      <c r="Q146" s="129"/>
    </row>
    <row r="147" spans="1:17" x14ac:dyDescent="0.25">
      <c r="A147" s="51">
        <f t="shared" si="63"/>
        <v>0.73333333333334139</v>
      </c>
      <c r="B147" s="50">
        <f t="shared" si="64"/>
        <v>7</v>
      </c>
      <c r="C147" s="52">
        <f t="shared" si="65"/>
        <v>20</v>
      </c>
      <c r="D147" s="52" t="str">
        <f t="shared" si="66"/>
        <v/>
      </c>
      <c r="E147" s="129" t="s">
        <v>136</v>
      </c>
      <c r="F147" s="129" t="s">
        <v>2</v>
      </c>
      <c r="G147" s="129" t="s">
        <v>3</v>
      </c>
      <c r="H147" s="129" t="s">
        <v>460</v>
      </c>
      <c r="I147" s="129" t="s">
        <v>137</v>
      </c>
      <c r="J147" s="129" t="s">
        <v>169</v>
      </c>
      <c r="K147" s="129" t="s">
        <v>461</v>
      </c>
      <c r="L147" s="129" t="s">
        <v>0</v>
      </c>
      <c r="M147" s="129" t="s">
        <v>130</v>
      </c>
      <c r="N147" s="129"/>
      <c r="O147" s="129"/>
      <c r="P147" s="129"/>
      <c r="Q147" s="129"/>
    </row>
    <row r="148" spans="1:17" x14ac:dyDescent="0.25">
      <c r="A148" s="51">
        <f t="shared" si="63"/>
        <v>1.8999999999999773</v>
      </c>
      <c r="B148" s="50">
        <f t="shared" si="64"/>
        <v>7</v>
      </c>
      <c r="C148" s="52">
        <f t="shared" si="65"/>
        <v>21</v>
      </c>
      <c r="D148" s="52" t="str">
        <f t="shared" si="66"/>
        <v/>
      </c>
      <c r="E148" s="129" t="s">
        <v>109</v>
      </c>
      <c r="F148" s="129" t="s">
        <v>2</v>
      </c>
      <c r="G148" s="129" t="s">
        <v>3</v>
      </c>
      <c r="H148" s="129" t="s">
        <v>462</v>
      </c>
      <c r="I148" s="129" t="s">
        <v>105</v>
      </c>
      <c r="J148" s="129" t="s">
        <v>169</v>
      </c>
      <c r="K148" s="129" t="s">
        <v>463</v>
      </c>
      <c r="L148" s="129" t="s">
        <v>0</v>
      </c>
      <c r="M148" s="129" t="s">
        <v>131</v>
      </c>
      <c r="N148" s="129"/>
      <c r="O148" s="129"/>
      <c r="P148" s="129"/>
      <c r="Q148" s="129"/>
    </row>
    <row r="149" spans="1:17" x14ac:dyDescent="0.25">
      <c r="A149" s="51">
        <f t="shared" si="63"/>
        <v>15.183333333333362</v>
      </c>
      <c r="B149" s="50">
        <f t="shared" si="64"/>
        <v>0</v>
      </c>
      <c r="C149" s="52">
        <f t="shared" si="65"/>
        <v>1</v>
      </c>
      <c r="D149" s="52" t="str">
        <f t="shared" si="66"/>
        <v/>
      </c>
      <c r="E149" s="129" t="s">
        <v>1</v>
      </c>
      <c r="F149" s="129" t="s">
        <v>2</v>
      </c>
      <c r="G149" s="129" t="s">
        <v>3</v>
      </c>
      <c r="H149" s="129" t="s">
        <v>464</v>
      </c>
      <c r="I149" s="129" t="s">
        <v>133</v>
      </c>
      <c r="J149" s="129" t="s">
        <v>169</v>
      </c>
      <c r="K149" s="129" t="s">
        <v>465</v>
      </c>
      <c r="L149" s="129" t="s">
        <v>0</v>
      </c>
      <c r="M149" s="129" t="s">
        <v>4</v>
      </c>
      <c r="N149" s="129"/>
      <c r="O149" s="129"/>
      <c r="P149" s="129"/>
      <c r="Q149" s="129"/>
    </row>
    <row r="150" spans="1:17" x14ac:dyDescent="0.25">
      <c r="A150" s="51">
        <f t="shared" si="63"/>
        <v>0.849999999999973</v>
      </c>
      <c r="B150" s="50">
        <f t="shared" si="64"/>
        <v>8</v>
      </c>
      <c r="C150" s="52">
        <f t="shared" si="65"/>
        <v>2</v>
      </c>
      <c r="D150" s="52" t="str">
        <f t="shared" si="66"/>
        <v/>
      </c>
      <c r="E150" s="129" t="s">
        <v>5</v>
      </c>
      <c r="F150" s="129" t="s">
        <v>2</v>
      </c>
      <c r="G150" s="129" t="s">
        <v>3</v>
      </c>
      <c r="H150" s="129" t="s">
        <v>466</v>
      </c>
      <c r="I150" s="129" t="s">
        <v>115</v>
      </c>
      <c r="J150" s="129" t="s">
        <v>169</v>
      </c>
      <c r="K150" s="129" t="s">
        <v>467</v>
      </c>
      <c r="L150" s="129" t="s">
        <v>0</v>
      </c>
      <c r="M150" s="129" t="s">
        <v>6</v>
      </c>
      <c r="N150" s="129"/>
      <c r="O150" s="129"/>
      <c r="P150" s="129"/>
      <c r="Q150" s="129"/>
    </row>
    <row r="151" spans="1:17" x14ac:dyDescent="0.25">
      <c r="A151" s="51">
        <f t="shared" si="63"/>
        <v>5.4333333333333567</v>
      </c>
      <c r="B151" s="50">
        <f t="shared" si="64"/>
        <v>8</v>
      </c>
      <c r="C151" s="52">
        <f t="shared" si="65"/>
        <v>3</v>
      </c>
      <c r="D151" s="52" t="str">
        <f t="shared" si="66"/>
        <v/>
      </c>
      <c r="E151" s="129" t="s">
        <v>7</v>
      </c>
      <c r="F151" s="129" t="s">
        <v>2</v>
      </c>
      <c r="G151" s="129" t="s">
        <v>3</v>
      </c>
      <c r="H151" s="129" t="s">
        <v>468</v>
      </c>
      <c r="I151" s="129" t="s">
        <v>8</v>
      </c>
      <c r="J151" s="129" t="s">
        <v>169</v>
      </c>
      <c r="K151" s="129" t="s">
        <v>469</v>
      </c>
      <c r="L151" s="129" t="s">
        <v>0</v>
      </c>
      <c r="M151" s="129" t="s">
        <v>9</v>
      </c>
      <c r="N151" s="129"/>
      <c r="O151" s="129"/>
      <c r="P151" s="129"/>
      <c r="Q151" s="129"/>
    </row>
    <row r="152" spans="1:17" x14ac:dyDescent="0.25">
      <c r="A152" s="51">
        <f t="shared" si="63"/>
        <v>0.88333333333336483</v>
      </c>
      <c r="B152" s="50">
        <f t="shared" si="64"/>
        <v>8</v>
      </c>
      <c r="C152" s="52">
        <f t="shared" si="65"/>
        <v>4</v>
      </c>
      <c r="D152" s="52" t="str">
        <f t="shared" si="66"/>
        <v/>
      </c>
      <c r="E152" s="129" t="s">
        <v>116</v>
      </c>
      <c r="F152" s="129" t="s">
        <v>2</v>
      </c>
      <c r="G152" s="129" t="s">
        <v>3</v>
      </c>
      <c r="H152" s="129" t="s">
        <v>470</v>
      </c>
      <c r="I152" s="129" t="s">
        <v>117</v>
      </c>
      <c r="J152" s="129" t="s">
        <v>169</v>
      </c>
      <c r="K152" s="129" t="s">
        <v>471</v>
      </c>
      <c r="L152" s="129" t="s">
        <v>0</v>
      </c>
      <c r="M152" s="129" t="s">
        <v>11</v>
      </c>
      <c r="N152" s="129"/>
      <c r="O152" s="129"/>
      <c r="P152" s="129"/>
      <c r="Q152" s="129"/>
    </row>
    <row r="153" spans="1:17" x14ac:dyDescent="0.25">
      <c r="A153" s="51">
        <f t="shared" ref="A153:A157" si="67">IF((K153-K152)*60*24&lt;0,0,(K153-K152)*60*24)</f>
        <v>1.2833333333333474</v>
      </c>
      <c r="B153" s="50">
        <f t="shared" ref="B153:B157" si="68">IF(E153="Gate 1",0, IF(B152=0,(B151 +1),B152))</f>
        <v>8</v>
      </c>
      <c r="C153" s="52">
        <f t="shared" ref="C153:C157" si="69">ABS(RIGHT(M153,2))</f>
        <v>5</v>
      </c>
      <c r="D153" s="52" t="str">
        <f t="shared" ref="D153:D157" si="70">IF(OR(C154-C153=1,C154-C153=-20,C154=""),"","MISTAKE")</f>
        <v/>
      </c>
      <c r="E153" s="129" t="s">
        <v>106</v>
      </c>
      <c r="F153" s="129" t="s">
        <v>2</v>
      </c>
      <c r="G153" s="129" t="s">
        <v>3</v>
      </c>
      <c r="H153" s="129" t="s">
        <v>472</v>
      </c>
      <c r="I153" s="129" t="s">
        <v>10</v>
      </c>
      <c r="J153" s="129" t="s">
        <v>169</v>
      </c>
      <c r="K153" s="129" t="s">
        <v>473</v>
      </c>
      <c r="L153" s="129" t="s">
        <v>0</v>
      </c>
      <c r="M153" s="129" t="s">
        <v>12</v>
      </c>
      <c r="N153" s="129"/>
      <c r="O153" s="129"/>
      <c r="P153" s="129"/>
      <c r="Q153" s="129"/>
    </row>
    <row r="154" spans="1:17" x14ac:dyDescent="0.25">
      <c r="A154" s="51">
        <f t="shared" si="67"/>
        <v>2.3499999999999677</v>
      </c>
      <c r="B154" s="50">
        <f t="shared" si="68"/>
        <v>8</v>
      </c>
      <c r="C154" s="52">
        <f t="shared" si="69"/>
        <v>6</v>
      </c>
      <c r="D154" s="52" t="str">
        <f t="shared" si="70"/>
        <v/>
      </c>
      <c r="E154" s="129" t="s">
        <v>107</v>
      </c>
      <c r="F154" s="129" t="s">
        <v>2</v>
      </c>
      <c r="G154" s="129" t="s">
        <v>3</v>
      </c>
      <c r="H154" s="129" t="s">
        <v>474</v>
      </c>
      <c r="I154" s="129" t="s">
        <v>90</v>
      </c>
      <c r="J154" s="129" t="s">
        <v>169</v>
      </c>
      <c r="K154" s="129" t="s">
        <v>475</v>
      </c>
      <c r="L154" s="129" t="s">
        <v>0</v>
      </c>
      <c r="M154" s="129" t="s">
        <v>15</v>
      </c>
      <c r="N154" s="129"/>
      <c r="O154" s="129"/>
      <c r="P154" s="129"/>
      <c r="Q154" s="129"/>
    </row>
    <row r="155" spans="1:17" x14ac:dyDescent="0.25">
      <c r="A155" s="51">
        <f t="shared" si="67"/>
        <v>1.5166666666666107</v>
      </c>
      <c r="B155" s="50">
        <f t="shared" si="68"/>
        <v>8</v>
      </c>
      <c r="C155" s="52">
        <f t="shared" si="69"/>
        <v>7</v>
      </c>
      <c r="D155" s="52" t="str">
        <f t="shared" si="70"/>
        <v/>
      </c>
      <c r="E155" s="129" t="s">
        <v>13</v>
      </c>
      <c r="F155" s="129" t="s">
        <v>2</v>
      </c>
      <c r="G155" s="129" t="s">
        <v>3</v>
      </c>
      <c r="H155" s="129" t="s">
        <v>476</v>
      </c>
      <c r="I155" s="129" t="s">
        <v>14</v>
      </c>
      <c r="J155" s="129" t="s">
        <v>169</v>
      </c>
      <c r="K155" s="129" t="s">
        <v>477</v>
      </c>
      <c r="L155" s="129" t="s">
        <v>0</v>
      </c>
      <c r="M155" s="129" t="s">
        <v>18</v>
      </c>
      <c r="N155" s="129"/>
      <c r="O155" s="129"/>
      <c r="P155" s="129"/>
      <c r="Q155" s="129"/>
    </row>
    <row r="156" spans="1:17" x14ac:dyDescent="0.25">
      <c r="A156" s="51">
        <f t="shared" si="67"/>
        <v>0.90000000000006075</v>
      </c>
      <c r="B156" s="50">
        <f t="shared" si="68"/>
        <v>8</v>
      </c>
      <c r="C156" s="52">
        <f t="shared" si="69"/>
        <v>8</v>
      </c>
      <c r="D156" s="52" t="str">
        <f t="shared" si="70"/>
        <v/>
      </c>
      <c r="E156" s="129" t="s">
        <v>16</v>
      </c>
      <c r="F156" s="129" t="s">
        <v>2</v>
      </c>
      <c r="G156" s="129" t="s">
        <v>3</v>
      </c>
      <c r="H156" s="129" t="s">
        <v>478</v>
      </c>
      <c r="I156" s="129" t="s">
        <v>118</v>
      </c>
      <c r="J156" s="129" t="s">
        <v>169</v>
      </c>
      <c r="K156" s="129" t="s">
        <v>479</v>
      </c>
      <c r="L156" s="129" t="s">
        <v>0</v>
      </c>
      <c r="M156" s="129" t="s">
        <v>19</v>
      </c>
      <c r="N156" s="129"/>
      <c r="O156" s="129"/>
      <c r="P156" s="129"/>
      <c r="Q156" s="129"/>
    </row>
    <row r="157" spans="1:17" x14ac:dyDescent="0.25">
      <c r="A157" s="51">
        <f t="shared" si="67"/>
        <v>1.2833333333333474</v>
      </c>
      <c r="B157" s="50">
        <f t="shared" si="68"/>
        <v>8</v>
      </c>
      <c r="C157" s="52">
        <f t="shared" si="69"/>
        <v>9</v>
      </c>
      <c r="D157" s="52" t="str">
        <f t="shared" si="70"/>
        <v/>
      </c>
      <c r="E157" s="129" t="s">
        <v>16</v>
      </c>
      <c r="F157" s="129" t="s">
        <v>2</v>
      </c>
      <c r="G157" s="129" t="s">
        <v>3</v>
      </c>
      <c r="H157" s="129" t="s">
        <v>480</v>
      </c>
      <c r="I157" s="129" t="s">
        <v>17</v>
      </c>
      <c r="J157" s="129" t="s">
        <v>169</v>
      </c>
      <c r="K157" s="129" t="s">
        <v>481</v>
      </c>
      <c r="L157" s="129" t="s">
        <v>0</v>
      </c>
      <c r="M157" s="129" t="s">
        <v>21</v>
      </c>
      <c r="N157" s="129"/>
      <c r="O157" s="129"/>
      <c r="P157" s="129"/>
      <c r="Q157" s="129"/>
    </row>
    <row r="158" spans="1:17" x14ac:dyDescent="0.25">
      <c r="A158" s="51">
        <f t="shared" ref="A158:A164" si="71">IF((K158-K157)*60*24&lt;0,0,(K158-K157)*60*24)</f>
        <v>2.0166666666666089</v>
      </c>
      <c r="B158" s="50">
        <f t="shared" ref="B158:B164" si="72">IF(E158="Gate 1",0, IF(B157=0,(B156 +1),B157))</f>
        <v>8</v>
      </c>
      <c r="C158" s="52">
        <f t="shared" ref="C158:C164" si="73">ABS(RIGHT(M158,2))</f>
        <v>10</v>
      </c>
      <c r="D158" s="52" t="str">
        <f t="shared" ref="D158:D164" si="74">IF(OR(C159-C158=1,C159-C158=-20,C159=""),"","MISTAKE")</f>
        <v/>
      </c>
      <c r="E158" s="129" t="s">
        <v>108</v>
      </c>
      <c r="F158" s="129" t="s">
        <v>2</v>
      </c>
      <c r="G158" s="129" t="s">
        <v>3</v>
      </c>
      <c r="H158" s="129" t="s">
        <v>482</v>
      </c>
      <c r="I158" s="129" t="s">
        <v>119</v>
      </c>
      <c r="J158" s="129" t="s">
        <v>169</v>
      </c>
      <c r="K158" s="129" t="s">
        <v>483</v>
      </c>
      <c r="L158" s="129" t="s">
        <v>0</v>
      </c>
      <c r="M158" s="129" t="s">
        <v>23</v>
      </c>
      <c r="N158" s="129"/>
      <c r="O158" s="129"/>
      <c r="P158" s="129"/>
      <c r="Q158" s="129"/>
    </row>
    <row r="159" spans="1:17" x14ac:dyDescent="0.25">
      <c r="A159" s="51">
        <f t="shared" si="71"/>
        <v>2.3666666666666636</v>
      </c>
      <c r="B159" s="50">
        <f t="shared" si="72"/>
        <v>8</v>
      </c>
      <c r="C159" s="52">
        <f t="shared" si="73"/>
        <v>11</v>
      </c>
      <c r="D159" s="52" t="str">
        <f t="shared" si="74"/>
        <v/>
      </c>
      <c r="E159" s="129" t="s">
        <v>110</v>
      </c>
      <c r="F159" s="129" t="s">
        <v>2</v>
      </c>
      <c r="G159" s="129" t="s">
        <v>3</v>
      </c>
      <c r="H159" s="129" t="s">
        <v>484</v>
      </c>
      <c r="I159" s="129" t="s">
        <v>20</v>
      </c>
      <c r="J159" s="129" t="s">
        <v>169</v>
      </c>
      <c r="K159" s="129" t="s">
        <v>485</v>
      </c>
      <c r="L159" s="129" t="s">
        <v>0</v>
      </c>
      <c r="M159" s="129" t="s">
        <v>24</v>
      </c>
      <c r="N159" s="129"/>
      <c r="O159" s="129"/>
      <c r="P159" s="129"/>
      <c r="Q159" s="129"/>
    </row>
    <row r="160" spans="1:17" x14ac:dyDescent="0.25">
      <c r="A160" s="51">
        <f t="shared" si="71"/>
        <v>2.5666666666666949</v>
      </c>
      <c r="B160" s="50">
        <f t="shared" si="72"/>
        <v>8</v>
      </c>
      <c r="C160" s="52">
        <f t="shared" si="73"/>
        <v>12</v>
      </c>
      <c r="D160" s="52" t="str">
        <f t="shared" si="74"/>
        <v/>
      </c>
      <c r="E160" s="129" t="s">
        <v>120</v>
      </c>
      <c r="F160" s="129" t="s">
        <v>2</v>
      </c>
      <c r="G160" s="129" t="s">
        <v>3</v>
      </c>
      <c r="H160" s="129" t="s">
        <v>486</v>
      </c>
      <c r="I160" s="129" t="s">
        <v>22</v>
      </c>
      <c r="J160" s="129" t="s">
        <v>169</v>
      </c>
      <c r="K160" s="129" t="s">
        <v>487</v>
      </c>
      <c r="L160" s="129" t="s">
        <v>0</v>
      </c>
      <c r="M160" s="129" t="s">
        <v>25</v>
      </c>
      <c r="N160" s="129"/>
      <c r="O160" s="129"/>
      <c r="P160" s="129"/>
      <c r="Q160" s="129"/>
    </row>
    <row r="161" spans="1:17" x14ac:dyDescent="0.25">
      <c r="A161" s="51">
        <f t="shared" si="71"/>
        <v>3.8666666666666583</v>
      </c>
      <c r="B161" s="50">
        <f t="shared" si="72"/>
        <v>8</v>
      </c>
      <c r="C161" s="52">
        <f t="shared" si="73"/>
        <v>13</v>
      </c>
      <c r="D161" s="52" t="str">
        <f t="shared" si="74"/>
        <v/>
      </c>
      <c r="E161" s="129" t="s">
        <v>111</v>
      </c>
      <c r="F161" s="129" t="s">
        <v>2</v>
      </c>
      <c r="G161" s="129" t="s">
        <v>3</v>
      </c>
      <c r="H161" s="129" t="s">
        <v>488</v>
      </c>
      <c r="I161" s="129" t="s">
        <v>121</v>
      </c>
      <c r="J161" s="129" t="s">
        <v>169</v>
      </c>
      <c r="K161" s="129" t="s">
        <v>489</v>
      </c>
      <c r="L161" s="129" t="s">
        <v>0</v>
      </c>
      <c r="M161" s="129" t="s">
        <v>27</v>
      </c>
      <c r="N161" s="129"/>
      <c r="O161" s="129"/>
      <c r="P161" s="129"/>
      <c r="Q161" s="129"/>
    </row>
    <row r="162" spans="1:17" x14ac:dyDescent="0.25">
      <c r="A162" s="51">
        <f t="shared" si="71"/>
        <v>1.7166666666666419</v>
      </c>
      <c r="B162" s="50">
        <f t="shared" si="72"/>
        <v>8</v>
      </c>
      <c r="C162" s="52">
        <f t="shared" si="73"/>
        <v>14</v>
      </c>
      <c r="D162" s="52" t="str">
        <f t="shared" si="74"/>
        <v/>
      </c>
      <c r="E162" s="129" t="s">
        <v>112</v>
      </c>
      <c r="F162" s="129" t="s">
        <v>2</v>
      </c>
      <c r="G162" s="129" t="s">
        <v>3</v>
      </c>
      <c r="H162" s="129" t="s">
        <v>490</v>
      </c>
      <c r="I162" s="129" t="s">
        <v>134</v>
      </c>
      <c r="J162" s="129" t="s">
        <v>169</v>
      </c>
      <c r="K162" s="129" t="s">
        <v>491</v>
      </c>
      <c r="L162" s="129" t="s">
        <v>0</v>
      </c>
      <c r="M162" s="129" t="s">
        <v>29</v>
      </c>
      <c r="N162" s="129"/>
      <c r="O162" s="129"/>
      <c r="P162" s="129"/>
      <c r="Q162" s="129"/>
    </row>
    <row r="163" spans="1:17" x14ac:dyDescent="0.25">
      <c r="A163" s="51">
        <f t="shared" si="71"/>
        <v>1.0166666666666924</v>
      </c>
      <c r="B163" s="50">
        <f t="shared" si="72"/>
        <v>8</v>
      </c>
      <c r="C163" s="52">
        <f t="shared" si="73"/>
        <v>15</v>
      </c>
      <c r="D163" s="52" t="str">
        <f t="shared" si="74"/>
        <v/>
      </c>
      <c r="E163" s="129" t="s">
        <v>122</v>
      </c>
      <c r="F163" s="129" t="s">
        <v>2</v>
      </c>
      <c r="G163" s="129" t="s">
        <v>3</v>
      </c>
      <c r="H163" s="129" t="s">
        <v>492</v>
      </c>
      <c r="I163" s="129" t="s">
        <v>26</v>
      </c>
      <c r="J163" s="129" t="s">
        <v>169</v>
      </c>
      <c r="K163" s="129" t="s">
        <v>493</v>
      </c>
      <c r="L163" s="129" t="s">
        <v>0</v>
      </c>
      <c r="M163" s="129" t="s">
        <v>30</v>
      </c>
      <c r="N163" s="129"/>
      <c r="O163" s="129"/>
      <c r="P163" s="129"/>
      <c r="Q163" s="129"/>
    </row>
    <row r="164" spans="1:17" x14ac:dyDescent="0.25">
      <c r="A164" s="51">
        <f t="shared" si="71"/>
        <v>1.6666666666666341</v>
      </c>
      <c r="B164" s="50">
        <f t="shared" si="72"/>
        <v>8</v>
      </c>
      <c r="C164" s="52">
        <f t="shared" si="73"/>
        <v>16</v>
      </c>
      <c r="D164" s="52" t="str">
        <f t="shared" si="74"/>
        <v/>
      </c>
      <c r="E164" s="129" t="s">
        <v>123</v>
      </c>
      <c r="F164" s="129" t="s">
        <v>2</v>
      </c>
      <c r="G164" s="129" t="s">
        <v>3</v>
      </c>
      <c r="H164" s="129" t="s">
        <v>494</v>
      </c>
      <c r="I164" s="129" t="s">
        <v>124</v>
      </c>
      <c r="J164" s="129" t="s">
        <v>169</v>
      </c>
      <c r="K164" s="129" t="s">
        <v>495</v>
      </c>
      <c r="L164" s="129" t="s">
        <v>0</v>
      </c>
      <c r="M164" s="129" t="s">
        <v>31</v>
      </c>
      <c r="N164" s="129"/>
      <c r="O164" s="129"/>
      <c r="P164" s="129"/>
      <c r="Q164" s="129"/>
    </row>
    <row r="165" spans="1:17" x14ac:dyDescent="0.25">
      <c r="A165" s="51">
        <f t="shared" ref="A165:A174" si="75">IF((K165-K164)*60*24&lt;0,0,(K165-K164)*60*24)</f>
        <v>1.7833333333333456</v>
      </c>
      <c r="B165" s="50">
        <f t="shared" ref="B165:B174" si="76">IF(E165="Gate 1",0, IF(B164=0,(B163 +1),B164))</f>
        <v>8</v>
      </c>
      <c r="C165" s="52">
        <f t="shared" ref="C165:C174" si="77">ABS(RIGHT(M165,2))</f>
        <v>17</v>
      </c>
      <c r="D165" s="52" t="str">
        <f t="shared" ref="D165:D174" si="78">IF(OR(C166-C165=1,C166-C165=-20,C166=""),"","MISTAKE")</f>
        <v/>
      </c>
      <c r="E165" s="129" t="s">
        <v>125</v>
      </c>
      <c r="F165" s="129" t="s">
        <v>2</v>
      </c>
      <c r="G165" s="129" t="s">
        <v>3</v>
      </c>
      <c r="H165" s="129" t="s">
        <v>496</v>
      </c>
      <c r="I165" s="129" t="s">
        <v>126</v>
      </c>
      <c r="J165" s="129" t="s">
        <v>169</v>
      </c>
      <c r="K165" s="129" t="s">
        <v>497</v>
      </c>
      <c r="L165" s="129" t="s">
        <v>0</v>
      </c>
      <c r="M165" s="129" t="s">
        <v>32</v>
      </c>
      <c r="N165" s="129"/>
      <c r="O165" s="129"/>
      <c r="P165" s="129"/>
      <c r="Q165" s="129"/>
    </row>
    <row r="166" spans="1:17" x14ac:dyDescent="0.25">
      <c r="A166" s="51">
        <f t="shared" si="75"/>
        <v>1.666666666666714</v>
      </c>
      <c r="B166" s="50">
        <f t="shared" si="76"/>
        <v>8</v>
      </c>
      <c r="C166" s="52">
        <f t="shared" si="77"/>
        <v>18</v>
      </c>
      <c r="D166" s="52" t="str">
        <f t="shared" si="78"/>
        <v/>
      </c>
      <c r="E166" s="129" t="s">
        <v>127</v>
      </c>
      <c r="F166" s="129" t="s">
        <v>2</v>
      </c>
      <c r="G166" s="129" t="s">
        <v>3</v>
      </c>
      <c r="H166" s="129" t="s">
        <v>498</v>
      </c>
      <c r="I166" s="129" t="s">
        <v>28</v>
      </c>
      <c r="J166" s="129" t="s">
        <v>169</v>
      </c>
      <c r="K166" s="129" t="s">
        <v>499</v>
      </c>
      <c r="L166" s="129" t="s">
        <v>0</v>
      </c>
      <c r="M166" s="129" t="s">
        <v>128</v>
      </c>
      <c r="N166" s="129"/>
      <c r="O166" s="129"/>
      <c r="P166" s="129"/>
      <c r="Q166" s="129"/>
    </row>
    <row r="167" spans="1:17" x14ac:dyDescent="0.25">
      <c r="A167" s="51">
        <f t="shared" si="75"/>
        <v>1.0666666666666202</v>
      </c>
      <c r="B167" s="50">
        <f t="shared" si="76"/>
        <v>8</v>
      </c>
      <c r="C167" s="52">
        <f t="shared" si="77"/>
        <v>19</v>
      </c>
      <c r="D167" s="52" t="str">
        <f t="shared" si="78"/>
        <v/>
      </c>
      <c r="E167" s="129" t="s">
        <v>113</v>
      </c>
      <c r="F167" s="129" t="s">
        <v>2</v>
      </c>
      <c r="G167" s="129" t="s">
        <v>3</v>
      </c>
      <c r="H167" s="129" t="s">
        <v>500</v>
      </c>
      <c r="I167" s="129" t="s">
        <v>132</v>
      </c>
      <c r="J167" s="129" t="s">
        <v>169</v>
      </c>
      <c r="K167" s="129" t="s">
        <v>501</v>
      </c>
      <c r="L167" s="129" t="s">
        <v>0</v>
      </c>
      <c r="M167" s="129" t="s">
        <v>129</v>
      </c>
      <c r="N167" s="129"/>
      <c r="O167" s="129"/>
      <c r="P167" s="129"/>
      <c r="Q167" s="129"/>
    </row>
    <row r="168" spans="1:17" x14ac:dyDescent="0.25">
      <c r="A168" s="51">
        <f t="shared" si="75"/>
        <v>2.4000000000000554</v>
      </c>
      <c r="B168" s="50">
        <f t="shared" si="76"/>
        <v>8</v>
      </c>
      <c r="C168" s="52">
        <f t="shared" si="77"/>
        <v>20</v>
      </c>
      <c r="D168" s="52" t="str">
        <f t="shared" si="78"/>
        <v/>
      </c>
      <c r="E168" s="129" t="s">
        <v>136</v>
      </c>
      <c r="F168" s="129" t="s">
        <v>2</v>
      </c>
      <c r="G168" s="129" t="s">
        <v>3</v>
      </c>
      <c r="H168" s="129" t="s">
        <v>502</v>
      </c>
      <c r="I168" s="129" t="s">
        <v>137</v>
      </c>
      <c r="J168" s="129" t="s">
        <v>169</v>
      </c>
      <c r="K168" s="129" t="s">
        <v>165</v>
      </c>
      <c r="L168" s="129" t="s">
        <v>0</v>
      </c>
      <c r="M168" s="129" t="s">
        <v>130</v>
      </c>
      <c r="N168" s="129"/>
      <c r="O168" s="129"/>
      <c r="P168" s="129"/>
      <c r="Q168" s="129"/>
    </row>
    <row r="169" spans="1:17" x14ac:dyDescent="0.25">
      <c r="A169" s="51">
        <f t="shared" si="75"/>
        <v>3.9833333333333698</v>
      </c>
      <c r="B169" s="50">
        <f t="shared" si="76"/>
        <v>8</v>
      </c>
      <c r="C169" s="52">
        <f t="shared" si="77"/>
        <v>21</v>
      </c>
      <c r="D169" s="52" t="str">
        <f t="shared" si="78"/>
        <v/>
      </c>
      <c r="E169" s="129" t="s">
        <v>109</v>
      </c>
      <c r="F169" s="129" t="s">
        <v>2</v>
      </c>
      <c r="G169" s="129" t="s">
        <v>3</v>
      </c>
      <c r="H169" s="129" t="s">
        <v>503</v>
      </c>
      <c r="I169" s="129" t="s">
        <v>105</v>
      </c>
      <c r="J169" s="129" t="s">
        <v>169</v>
      </c>
      <c r="K169" s="129" t="s">
        <v>504</v>
      </c>
      <c r="L169" s="129" t="s">
        <v>0</v>
      </c>
      <c r="M169" s="129" t="s">
        <v>131</v>
      </c>
      <c r="N169" s="129"/>
      <c r="O169" s="129"/>
      <c r="P169" s="129"/>
      <c r="Q169" s="129"/>
    </row>
    <row r="170" spans="1:17" x14ac:dyDescent="0.25">
      <c r="A170" s="51">
        <f t="shared" si="75"/>
        <v>23.783333333333267</v>
      </c>
      <c r="B170" s="50">
        <f t="shared" si="76"/>
        <v>0</v>
      </c>
      <c r="C170" s="52">
        <f t="shared" si="77"/>
        <v>1</v>
      </c>
      <c r="D170" s="52" t="str">
        <f t="shared" si="78"/>
        <v/>
      </c>
      <c r="E170" s="129" t="s">
        <v>1</v>
      </c>
      <c r="F170" s="129" t="s">
        <v>2</v>
      </c>
      <c r="G170" s="129" t="s">
        <v>3</v>
      </c>
      <c r="H170" s="129" t="s">
        <v>505</v>
      </c>
      <c r="I170" s="129" t="s">
        <v>133</v>
      </c>
      <c r="J170" s="129" t="s">
        <v>169</v>
      </c>
      <c r="K170" s="129" t="s">
        <v>506</v>
      </c>
      <c r="L170" s="129" t="s">
        <v>0</v>
      </c>
      <c r="M170" s="129" t="s">
        <v>4</v>
      </c>
      <c r="N170" s="129"/>
      <c r="O170" s="129"/>
      <c r="P170" s="129"/>
      <c r="Q170" s="129"/>
    </row>
    <row r="171" spans="1:17" x14ac:dyDescent="0.25">
      <c r="A171" s="51">
        <f t="shared" si="75"/>
        <v>1.2500000000000355</v>
      </c>
      <c r="B171" s="50">
        <f t="shared" si="76"/>
        <v>9</v>
      </c>
      <c r="C171" s="52">
        <f t="shared" si="77"/>
        <v>2</v>
      </c>
      <c r="D171" s="52" t="str">
        <f t="shared" si="78"/>
        <v/>
      </c>
      <c r="E171" s="129" t="s">
        <v>5</v>
      </c>
      <c r="F171" s="129" t="s">
        <v>2</v>
      </c>
      <c r="G171" s="129" t="s">
        <v>3</v>
      </c>
      <c r="H171" s="129" t="s">
        <v>507</v>
      </c>
      <c r="I171" s="129" t="s">
        <v>115</v>
      </c>
      <c r="J171" s="129" t="s">
        <v>169</v>
      </c>
      <c r="K171" s="129" t="s">
        <v>508</v>
      </c>
      <c r="L171" s="129" t="s">
        <v>0</v>
      </c>
      <c r="M171" s="129" t="s">
        <v>6</v>
      </c>
      <c r="N171" s="129"/>
      <c r="O171" s="129"/>
      <c r="P171" s="129"/>
      <c r="Q171" s="129"/>
    </row>
    <row r="172" spans="1:17" x14ac:dyDescent="0.25">
      <c r="A172" s="51">
        <f t="shared" si="75"/>
        <v>1.1166666666666281</v>
      </c>
      <c r="B172" s="50">
        <f t="shared" si="76"/>
        <v>9</v>
      </c>
      <c r="C172" s="52">
        <f t="shared" si="77"/>
        <v>3</v>
      </c>
      <c r="D172" s="52" t="str">
        <f t="shared" si="78"/>
        <v/>
      </c>
      <c r="E172" s="129" t="s">
        <v>7</v>
      </c>
      <c r="F172" s="129" t="s">
        <v>2</v>
      </c>
      <c r="G172" s="129" t="s">
        <v>3</v>
      </c>
      <c r="H172" s="129" t="s">
        <v>509</v>
      </c>
      <c r="I172" s="129" t="s">
        <v>8</v>
      </c>
      <c r="J172" s="129" t="s">
        <v>169</v>
      </c>
      <c r="K172" s="129" t="s">
        <v>510</v>
      </c>
      <c r="L172" s="129" t="s">
        <v>0</v>
      </c>
      <c r="M172" s="129" t="s">
        <v>9</v>
      </c>
      <c r="N172" s="129"/>
      <c r="O172" s="129"/>
      <c r="P172" s="129"/>
      <c r="Q172" s="129"/>
    </row>
    <row r="173" spans="1:17" x14ac:dyDescent="0.25">
      <c r="A173" s="51">
        <f t="shared" si="75"/>
        <v>1.2500000000000355</v>
      </c>
      <c r="B173" s="50">
        <f t="shared" si="76"/>
        <v>9</v>
      </c>
      <c r="C173" s="52">
        <f t="shared" si="77"/>
        <v>4</v>
      </c>
      <c r="D173" s="52" t="str">
        <f t="shared" si="78"/>
        <v/>
      </c>
      <c r="E173" s="129" t="s">
        <v>116</v>
      </c>
      <c r="F173" s="129" t="s">
        <v>2</v>
      </c>
      <c r="G173" s="129" t="s">
        <v>3</v>
      </c>
      <c r="H173" s="129" t="s">
        <v>511</v>
      </c>
      <c r="I173" s="129" t="s">
        <v>117</v>
      </c>
      <c r="J173" s="129" t="s">
        <v>169</v>
      </c>
      <c r="K173" s="129" t="s">
        <v>512</v>
      </c>
      <c r="L173" s="129" t="s">
        <v>0</v>
      </c>
      <c r="M173" s="129" t="s">
        <v>11</v>
      </c>
      <c r="N173" s="129"/>
      <c r="O173" s="129"/>
      <c r="P173" s="129"/>
      <c r="Q173" s="129"/>
    </row>
    <row r="174" spans="1:17" x14ac:dyDescent="0.25">
      <c r="A174" s="51">
        <f t="shared" si="75"/>
        <v>1.7333333333333378</v>
      </c>
      <c r="B174" s="50">
        <f t="shared" si="76"/>
        <v>9</v>
      </c>
      <c r="C174" s="52">
        <f t="shared" si="77"/>
        <v>5</v>
      </c>
      <c r="D174" s="52" t="str">
        <f t="shared" si="78"/>
        <v/>
      </c>
      <c r="E174" s="129" t="s">
        <v>106</v>
      </c>
      <c r="F174" s="129" t="s">
        <v>2</v>
      </c>
      <c r="G174" s="129" t="s">
        <v>3</v>
      </c>
      <c r="H174" s="129" t="s">
        <v>513</v>
      </c>
      <c r="I174" s="129" t="s">
        <v>10</v>
      </c>
      <c r="J174" s="129" t="s">
        <v>169</v>
      </c>
      <c r="K174" s="129" t="s">
        <v>514</v>
      </c>
      <c r="L174" s="129" t="s">
        <v>0</v>
      </c>
      <c r="M174" s="129" t="s">
        <v>12</v>
      </c>
      <c r="N174" s="129"/>
      <c r="O174" s="129"/>
      <c r="P174" s="129"/>
      <c r="Q174" s="129"/>
    </row>
    <row r="175" spans="1:17" x14ac:dyDescent="0.25">
      <c r="A175" s="51">
        <f t="shared" ref="A175" si="79">IF((K175-K174)*60*24&lt;0,0,(K175-K174)*60*24)</f>
        <v>1.5833333333333144</v>
      </c>
      <c r="B175" s="50">
        <f t="shared" ref="B175" si="80">IF(E175="Gate 1",0, IF(B174=0,(B173 +1),B174))</f>
        <v>9</v>
      </c>
      <c r="C175" s="52">
        <f t="shared" ref="C175" si="81">ABS(RIGHT(M175,2))</f>
        <v>6</v>
      </c>
      <c r="D175" s="52" t="str">
        <f t="shared" ref="D175" si="82">IF(OR(C176-C175=1,C176-C175=-20,C176=""),"","MISTAKE")</f>
        <v/>
      </c>
      <c r="E175" s="129" t="s">
        <v>107</v>
      </c>
      <c r="F175" s="129" t="s">
        <v>2</v>
      </c>
      <c r="G175" s="129" t="s">
        <v>3</v>
      </c>
      <c r="H175" s="129" t="s">
        <v>515</v>
      </c>
      <c r="I175" s="129" t="s">
        <v>90</v>
      </c>
      <c r="J175" s="129" t="s">
        <v>169</v>
      </c>
      <c r="K175" s="129" t="s">
        <v>516</v>
      </c>
      <c r="L175" s="129" t="s">
        <v>0</v>
      </c>
      <c r="M175" s="129" t="s">
        <v>15</v>
      </c>
      <c r="N175" s="129"/>
      <c r="O175" s="129"/>
      <c r="P175" s="129"/>
      <c r="Q175" s="129"/>
    </row>
    <row r="176" spans="1:17" x14ac:dyDescent="0.25">
      <c r="A176" s="51">
        <f t="shared" ref="A176:A191" si="83">IF((K176-K175)*60*24&lt;0,0,(K176-K175)*60*24)</f>
        <v>1.8666666666665854</v>
      </c>
      <c r="B176" s="50">
        <f t="shared" ref="B176:B191" si="84">IF(E176="Gate 1",0, IF(B175=0,(B174 +1),B175))</f>
        <v>9</v>
      </c>
      <c r="C176" s="52">
        <f t="shared" ref="C176:C191" si="85">ABS(RIGHT(M176,2))</f>
        <v>7</v>
      </c>
      <c r="D176" s="52" t="str">
        <f t="shared" ref="D176:D191" si="86">IF(OR(C177-C176=1,C177-C176=-20,C177=""),"","MISTAKE")</f>
        <v/>
      </c>
      <c r="E176" s="129" t="s">
        <v>13</v>
      </c>
      <c r="F176" s="129" t="s">
        <v>2</v>
      </c>
      <c r="G176" s="129" t="s">
        <v>3</v>
      </c>
      <c r="H176" s="129" t="s">
        <v>517</v>
      </c>
      <c r="I176" s="129" t="s">
        <v>14</v>
      </c>
      <c r="J176" s="129" t="s">
        <v>169</v>
      </c>
      <c r="K176" s="129" t="s">
        <v>518</v>
      </c>
      <c r="L176" s="129" t="s">
        <v>0</v>
      </c>
      <c r="M176" s="129" t="s">
        <v>18</v>
      </c>
      <c r="N176" s="129"/>
      <c r="O176" s="129"/>
      <c r="P176" s="129"/>
      <c r="Q176" s="129"/>
    </row>
    <row r="177" spans="1:17" x14ac:dyDescent="0.25">
      <c r="A177" s="51">
        <f t="shared" si="83"/>
        <v>1.1833333333334117</v>
      </c>
      <c r="B177" s="50">
        <f t="shared" si="84"/>
        <v>9</v>
      </c>
      <c r="C177" s="52">
        <f t="shared" si="85"/>
        <v>8</v>
      </c>
      <c r="D177" s="52" t="str">
        <f t="shared" si="86"/>
        <v/>
      </c>
      <c r="E177" s="129" t="s">
        <v>16</v>
      </c>
      <c r="F177" s="129" t="s">
        <v>2</v>
      </c>
      <c r="G177" s="129" t="s">
        <v>3</v>
      </c>
      <c r="H177" s="129" t="s">
        <v>519</v>
      </c>
      <c r="I177" s="129" t="s">
        <v>118</v>
      </c>
      <c r="J177" s="129" t="s">
        <v>169</v>
      </c>
      <c r="K177" s="129" t="s">
        <v>520</v>
      </c>
      <c r="L177" s="129" t="s">
        <v>0</v>
      </c>
      <c r="M177" s="129" t="s">
        <v>19</v>
      </c>
      <c r="N177" s="129"/>
      <c r="O177" s="129"/>
      <c r="P177" s="129"/>
      <c r="Q177" s="129"/>
    </row>
    <row r="178" spans="1:17" x14ac:dyDescent="0.25">
      <c r="A178" s="51">
        <f t="shared" si="83"/>
        <v>1.6333333333333222</v>
      </c>
      <c r="B178" s="50">
        <f t="shared" si="84"/>
        <v>9</v>
      </c>
      <c r="C178" s="52">
        <f t="shared" si="85"/>
        <v>9</v>
      </c>
      <c r="D178" s="52" t="str">
        <f t="shared" si="86"/>
        <v/>
      </c>
      <c r="E178" s="129" t="s">
        <v>16</v>
      </c>
      <c r="F178" s="129" t="s">
        <v>2</v>
      </c>
      <c r="G178" s="129" t="s">
        <v>3</v>
      </c>
      <c r="H178" s="129" t="s">
        <v>521</v>
      </c>
      <c r="I178" s="129" t="s">
        <v>17</v>
      </c>
      <c r="J178" s="129" t="s">
        <v>169</v>
      </c>
      <c r="K178" s="129" t="s">
        <v>522</v>
      </c>
      <c r="L178" s="129" t="s">
        <v>0</v>
      </c>
      <c r="M178" s="129" t="s">
        <v>21</v>
      </c>
      <c r="N178" s="129"/>
      <c r="O178" s="129"/>
      <c r="P178" s="129"/>
      <c r="Q178" s="129"/>
    </row>
    <row r="179" spans="1:17" x14ac:dyDescent="0.25">
      <c r="A179" s="51">
        <f t="shared" si="83"/>
        <v>2.5500000000000789</v>
      </c>
      <c r="B179" s="50">
        <f t="shared" si="84"/>
        <v>9</v>
      </c>
      <c r="C179" s="52">
        <f t="shared" si="85"/>
        <v>10</v>
      </c>
      <c r="D179" s="52" t="str">
        <f t="shared" si="86"/>
        <v/>
      </c>
      <c r="E179" s="129" t="s">
        <v>108</v>
      </c>
      <c r="F179" s="129" t="s">
        <v>2</v>
      </c>
      <c r="G179" s="129" t="s">
        <v>3</v>
      </c>
      <c r="H179" s="129" t="s">
        <v>523</v>
      </c>
      <c r="I179" s="129" t="s">
        <v>119</v>
      </c>
      <c r="J179" s="129" t="s">
        <v>169</v>
      </c>
      <c r="K179" s="129" t="s">
        <v>524</v>
      </c>
      <c r="L179" s="129" t="s">
        <v>0</v>
      </c>
      <c r="M179" s="129" t="s">
        <v>23</v>
      </c>
      <c r="N179" s="129"/>
      <c r="O179" s="129"/>
      <c r="P179" s="129"/>
      <c r="Q179" s="129"/>
    </row>
    <row r="180" spans="1:17" x14ac:dyDescent="0.25">
      <c r="A180" s="51">
        <f t="shared" si="83"/>
        <v>2.3166666666666558</v>
      </c>
      <c r="B180" s="50">
        <f t="shared" si="84"/>
        <v>9</v>
      </c>
      <c r="C180" s="52">
        <f t="shared" si="85"/>
        <v>11</v>
      </c>
      <c r="D180" s="52" t="str">
        <f t="shared" si="86"/>
        <v/>
      </c>
      <c r="E180" s="129" t="s">
        <v>110</v>
      </c>
      <c r="F180" s="129" t="s">
        <v>2</v>
      </c>
      <c r="G180" s="129" t="s">
        <v>3</v>
      </c>
      <c r="H180" s="129" t="s">
        <v>525</v>
      </c>
      <c r="I180" s="129" t="s">
        <v>20</v>
      </c>
      <c r="J180" s="129" t="s">
        <v>169</v>
      </c>
      <c r="K180" s="129" t="s">
        <v>526</v>
      </c>
      <c r="L180" s="129" t="s">
        <v>0</v>
      </c>
      <c r="M180" s="129" t="s">
        <v>24</v>
      </c>
      <c r="N180" s="129"/>
      <c r="O180" s="129"/>
      <c r="P180" s="129"/>
      <c r="Q180" s="129"/>
    </row>
    <row r="181" spans="1:17" x14ac:dyDescent="0.25">
      <c r="A181" s="51">
        <f t="shared" si="83"/>
        <v>2.1333333333333204</v>
      </c>
      <c r="B181" s="50">
        <f t="shared" si="84"/>
        <v>9</v>
      </c>
      <c r="C181" s="52">
        <f t="shared" si="85"/>
        <v>12</v>
      </c>
      <c r="D181" s="52" t="str">
        <f t="shared" si="86"/>
        <v/>
      </c>
      <c r="E181" s="129" t="s">
        <v>120</v>
      </c>
      <c r="F181" s="129" t="s">
        <v>2</v>
      </c>
      <c r="G181" s="129" t="s">
        <v>3</v>
      </c>
      <c r="H181" s="129" t="s">
        <v>527</v>
      </c>
      <c r="I181" s="129" t="s">
        <v>22</v>
      </c>
      <c r="J181" s="129" t="s">
        <v>169</v>
      </c>
      <c r="K181" s="129" t="s">
        <v>528</v>
      </c>
      <c r="L181" s="129" t="s">
        <v>0</v>
      </c>
      <c r="M181" s="129" t="s">
        <v>25</v>
      </c>
      <c r="N181" s="129"/>
      <c r="O181" s="129"/>
      <c r="P181" s="129"/>
      <c r="Q181" s="129"/>
    </row>
    <row r="182" spans="1:17" x14ac:dyDescent="0.25">
      <c r="A182" s="51">
        <f t="shared" si="83"/>
        <v>1.3833333333332831</v>
      </c>
      <c r="B182" s="50">
        <f t="shared" si="84"/>
        <v>9</v>
      </c>
      <c r="C182" s="52">
        <f t="shared" si="85"/>
        <v>13</v>
      </c>
      <c r="D182" s="52" t="str">
        <f t="shared" si="86"/>
        <v/>
      </c>
      <c r="E182" s="129" t="s">
        <v>111</v>
      </c>
      <c r="F182" s="129" t="s">
        <v>2</v>
      </c>
      <c r="G182" s="129" t="s">
        <v>3</v>
      </c>
      <c r="H182" s="129" t="s">
        <v>529</v>
      </c>
      <c r="I182" s="129" t="s">
        <v>121</v>
      </c>
      <c r="J182" s="129" t="s">
        <v>169</v>
      </c>
      <c r="K182" s="129" t="s">
        <v>530</v>
      </c>
      <c r="L182" s="129" t="s">
        <v>0</v>
      </c>
      <c r="M182" s="129" t="s">
        <v>27</v>
      </c>
      <c r="N182" s="129"/>
      <c r="O182" s="129"/>
      <c r="P182" s="129"/>
      <c r="Q182" s="129"/>
    </row>
    <row r="183" spans="1:17" x14ac:dyDescent="0.25">
      <c r="A183" s="51">
        <f t="shared" si="83"/>
        <v>3.7000000000000188</v>
      </c>
      <c r="B183" s="50">
        <f t="shared" si="84"/>
        <v>9</v>
      </c>
      <c r="C183" s="52">
        <f t="shared" si="85"/>
        <v>14</v>
      </c>
      <c r="D183" s="52" t="str">
        <f t="shared" si="86"/>
        <v/>
      </c>
      <c r="E183" s="129" t="s">
        <v>112</v>
      </c>
      <c r="F183" s="129" t="s">
        <v>2</v>
      </c>
      <c r="G183" s="129" t="s">
        <v>3</v>
      </c>
      <c r="H183" s="129" t="s">
        <v>531</v>
      </c>
      <c r="I183" s="129" t="s">
        <v>134</v>
      </c>
      <c r="J183" s="129" t="s">
        <v>169</v>
      </c>
      <c r="K183" s="129" t="s">
        <v>532</v>
      </c>
      <c r="L183" s="129" t="s">
        <v>0</v>
      </c>
      <c r="M183" s="129" t="s">
        <v>29</v>
      </c>
      <c r="N183" s="129"/>
      <c r="O183" s="129"/>
      <c r="P183" s="129"/>
      <c r="Q183" s="129"/>
    </row>
    <row r="184" spans="1:17" x14ac:dyDescent="0.25">
      <c r="A184" s="51">
        <f t="shared" si="83"/>
        <v>1.0166666666666924</v>
      </c>
      <c r="B184" s="50">
        <f t="shared" si="84"/>
        <v>9</v>
      </c>
      <c r="C184" s="52">
        <f t="shared" si="85"/>
        <v>15</v>
      </c>
      <c r="D184" s="52" t="str">
        <f t="shared" si="86"/>
        <v/>
      </c>
      <c r="E184" s="129" t="s">
        <v>122</v>
      </c>
      <c r="F184" s="129" t="s">
        <v>2</v>
      </c>
      <c r="G184" s="129" t="s">
        <v>3</v>
      </c>
      <c r="H184" s="129" t="s">
        <v>533</v>
      </c>
      <c r="I184" s="129" t="s">
        <v>26</v>
      </c>
      <c r="J184" s="129" t="s">
        <v>169</v>
      </c>
      <c r="K184" s="129" t="s">
        <v>534</v>
      </c>
      <c r="L184" s="129" t="s">
        <v>0</v>
      </c>
      <c r="M184" s="129" t="s">
        <v>30</v>
      </c>
      <c r="N184" s="129"/>
      <c r="O184" s="129"/>
      <c r="P184" s="129"/>
      <c r="Q184" s="129"/>
    </row>
    <row r="185" spans="1:17" x14ac:dyDescent="0.25">
      <c r="A185" s="51">
        <f t="shared" si="83"/>
        <v>2.1333333333332405</v>
      </c>
      <c r="B185" s="50">
        <f t="shared" si="84"/>
        <v>9</v>
      </c>
      <c r="C185" s="52">
        <f t="shared" si="85"/>
        <v>16</v>
      </c>
      <c r="D185" s="52" t="str">
        <f t="shared" si="86"/>
        <v/>
      </c>
      <c r="E185" s="129" t="s">
        <v>123</v>
      </c>
      <c r="F185" s="129" t="s">
        <v>2</v>
      </c>
      <c r="G185" s="129" t="s">
        <v>3</v>
      </c>
      <c r="H185" s="129" t="s">
        <v>535</v>
      </c>
      <c r="I185" s="129" t="s">
        <v>124</v>
      </c>
      <c r="J185" s="129" t="s">
        <v>169</v>
      </c>
      <c r="K185" s="129" t="s">
        <v>536</v>
      </c>
      <c r="L185" s="129" t="s">
        <v>0</v>
      </c>
      <c r="M185" s="129" t="s">
        <v>31</v>
      </c>
      <c r="N185" s="129"/>
      <c r="O185" s="129"/>
      <c r="P185" s="129"/>
      <c r="Q185" s="129"/>
    </row>
    <row r="186" spans="1:17" x14ac:dyDescent="0.25">
      <c r="A186" s="51">
        <f t="shared" si="83"/>
        <v>2.7166666666667183</v>
      </c>
      <c r="B186" s="50">
        <f t="shared" si="84"/>
        <v>9</v>
      </c>
      <c r="C186" s="52">
        <f t="shared" si="85"/>
        <v>17</v>
      </c>
      <c r="D186" s="52" t="str">
        <f t="shared" si="86"/>
        <v/>
      </c>
      <c r="E186" s="129" t="s">
        <v>125</v>
      </c>
      <c r="F186" s="129" t="s">
        <v>2</v>
      </c>
      <c r="G186" s="129" t="s">
        <v>3</v>
      </c>
      <c r="H186" s="129" t="s">
        <v>537</v>
      </c>
      <c r="I186" s="129" t="s">
        <v>126</v>
      </c>
      <c r="J186" s="129" t="s">
        <v>169</v>
      </c>
      <c r="K186" s="129" t="s">
        <v>538</v>
      </c>
      <c r="L186" s="129" t="s">
        <v>0</v>
      </c>
      <c r="M186" s="129" t="s">
        <v>32</v>
      </c>
      <c r="N186" s="129"/>
      <c r="O186" s="129"/>
      <c r="P186" s="129"/>
      <c r="Q186" s="129"/>
    </row>
    <row r="187" spans="1:17" x14ac:dyDescent="0.25">
      <c r="A187" s="51">
        <f t="shared" si="83"/>
        <v>1.8500000000000494</v>
      </c>
      <c r="B187" s="50">
        <f t="shared" si="84"/>
        <v>9</v>
      </c>
      <c r="C187" s="52">
        <f t="shared" si="85"/>
        <v>18</v>
      </c>
      <c r="D187" s="52" t="str">
        <f t="shared" si="86"/>
        <v/>
      </c>
      <c r="E187" s="129" t="s">
        <v>127</v>
      </c>
      <c r="F187" s="129" t="s">
        <v>2</v>
      </c>
      <c r="G187" s="129" t="s">
        <v>3</v>
      </c>
      <c r="H187" s="129" t="s">
        <v>539</v>
      </c>
      <c r="I187" s="129" t="s">
        <v>28</v>
      </c>
      <c r="J187" s="129" t="s">
        <v>169</v>
      </c>
      <c r="K187" s="129" t="s">
        <v>540</v>
      </c>
      <c r="L187" s="129" t="s">
        <v>0</v>
      </c>
      <c r="M187" s="129" t="s">
        <v>128</v>
      </c>
      <c r="N187" s="129"/>
      <c r="O187" s="129"/>
      <c r="P187" s="129"/>
      <c r="Q187" s="129"/>
    </row>
    <row r="188" spans="1:17" x14ac:dyDescent="0.25">
      <c r="A188" s="51">
        <f t="shared" si="83"/>
        <v>5.066666666666606</v>
      </c>
      <c r="B188" s="50">
        <f t="shared" si="84"/>
        <v>9</v>
      </c>
      <c r="C188" s="52">
        <f t="shared" si="85"/>
        <v>19</v>
      </c>
      <c r="D188" s="52" t="str">
        <f t="shared" si="86"/>
        <v/>
      </c>
      <c r="E188" s="129" t="s">
        <v>113</v>
      </c>
      <c r="F188" s="129" t="s">
        <v>2</v>
      </c>
      <c r="G188" s="129" t="s">
        <v>3</v>
      </c>
      <c r="H188" s="129" t="s">
        <v>541</v>
      </c>
      <c r="I188" s="129" t="s">
        <v>132</v>
      </c>
      <c r="J188" s="129" t="s">
        <v>169</v>
      </c>
      <c r="K188" s="129" t="s">
        <v>542</v>
      </c>
      <c r="L188" s="129" t="s">
        <v>0</v>
      </c>
      <c r="M188" s="129" t="s">
        <v>129</v>
      </c>
      <c r="N188" s="129"/>
      <c r="O188" s="129"/>
      <c r="P188" s="129"/>
      <c r="Q188" s="129"/>
    </row>
    <row r="189" spans="1:17" x14ac:dyDescent="0.25">
      <c r="A189" s="51">
        <f t="shared" si="83"/>
        <v>1.2000000000000277</v>
      </c>
      <c r="B189" s="50">
        <f t="shared" si="84"/>
        <v>9</v>
      </c>
      <c r="C189" s="52">
        <f t="shared" si="85"/>
        <v>20</v>
      </c>
      <c r="D189" s="52" t="str">
        <f t="shared" si="86"/>
        <v/>
      </c>
      <c r="E189" s="129" t="s">
        <v>136</v>
      </c>
      <c r="F189" s="129" t="s">
        <v>2</v>
      </c>
      <c r="G189" s="129" t="s">
        <v>3</v>
      </c>
      <c r="H189" s="129" t="s">
        <v>543</v>
      </c>
      <c r="I189" s="129" t="s">
        <v>137</v>
      </c>
      <c r="J189" s="129" t="s">
        <v>169</v>
      </c>
      <c r="K189" s="129" t="s">
        <v>544</v>
      </c>
      <c r="L189" s="129" t="s">
        <v>0</v>
      </c>
      <c r="M189" s="129" t="s">
        <v>130</v>
      </c>
      <c r="N189" s="129"/>
      <c r="O189" s="129"/>
      <c r="P189" s="129"/>
      <c r="Q189" s="129"/>
    </row>
    <row r="190" spans="1:17" x14ac:dyDescent="0.25">
      <c r="A190" s="51">
        <f t="shared" si="83"/>
        <v>2.6499999999999346</v>
      </c>
      <c r="B190" s="50">
        <f t="shared" si="84"/>
        <v>9</v>
      </c>
      <c r="C190" s="52">
        <f t="shared" si="85"/>
        <v>21</v>
      </c>
      <c r="D190" s="52" t="str">
        <f t="shared" si="86"/>
        <v/>
      </c>
      <c r="E190" s="129" t="s">
        <v>109</v>
      </c>
      <c r="F190" s="129" t="s">
        <v>2</v>
      </c>
      <c r="G190" s="129" t="s">
        <v>3</v>
      </c>
      <c r="H190" s="129" t="s">
        <v>545</v>
      </c>
      <c r="I190" s="129" t="s">
        <v>105</v>
      </c>
      <c r="J190" s="129" t="s">
        <v>169</v>
      </c>
      <c r="K190" s="129" t="s">
        <v>546</v>
      </c>
      <c r="L190" s="129" t="s">
        <v>0</v>
      </c>
      <c r="M190" s="129" t="s">
        <v>131</v>
      </c>
      <c r="N190" s="129"/>
      <c r="O190" s="129"/>
      <c r="P190" s="129"/>
      <c r="Q190" s="129"/>
    </row>
    <row r="191" spans="1:17" x14ac:dyDescent="0.25">
      <c r="A191" s="51">
        <f t="shared" si="83"/>
        <v>20.11666666666672</v>
      </c>
      <c r="B191" s="50">
        <f t="shared" si="84"/>
        <v>0</v>
      </c>
      <c r="C191" s="52">
        <f t="shared" si="85"/>
        <v>1</v>
      </c>
      <c r="D191" s="52" t="str">
        <f t="shared" si="86"/>
        <v/>
      </c>
      <c r="E191" s="129" t="s">
        <v>1</v>
      </c>
      <c r="F191" s="129" t="s">
        <v>2</v>
      </c>
      <c r="G191" s="129" t="s">
        <v>3</v>
      </c>
      <c r="H191" s="129" t="s">
        <v>547</v>
      </c>
      <c r="I191" s="129" t="s">
        <v>133</v>
      </c>
      <c r="J191" s="129" t="s">
        <v>169</v>
      </c>
      <c r="K191" s="129" t="s">
        <v>548</v>
      </c>
      <c r="L191" s="129" t="s">
        <v>0</v>
      </c>
      <c r="M191" s="129" t="s">
        <v>4</v>
      </c>
      <c r="N191" s="129"/>
      <c r="O191" s="129"/>
      <c r="P191" s="129"/>
      <c r="Q191" s="129"/>
    </row>
    <row r="192" spans="1:17" x14ac:dyDescent="0.25">
      <c r="A192" s="51">
        <f t="shared" ref="A192:A208" si="87">IF((K192-K191)*60*24&lt;0,0,(K192-K191)*60*24)</f>
        <v>0.89999999999998082</v>
      </c>
      <c r="B192" s="50">
        <f t="shared" ref="B192:B208" si="88">IF(E192="Gate 1",0, IF(B191=0,(B190 +1),B191))</f>
        <v>10</v>
      </c>
      <c r="C192" s="52">
        <f t="shared" ref="C192:C208" si="89">ABS(RIGHT(M192,2))</f>
        <v>2</v>
      </c>
      <c r="D192" s="52" t="str">
        <f t="shared" ref="D192:D208" si="90">IF(OR(C193-C192=1,C193-C192=-20,C193=""),"","MISTAKE")</f>
        <v/>
      </c>
      <c r="E192" s="129" t="s">
        <v>5</v>
      </c>
      <c r="F192" s="129" t="s">
        <v>2</v>
      </c>
      <c r="G192" s="129" t="s">
        <v>3</v>
      </c>
      <c r="H192" s="129" t="s">
        <v>549</v>
      </c>
      <c r="I192" s="129" t="s">
        <v>115</v>
      </c>
      <c r="J192" s="129" t="s">
        <v>169</v>
      </c>
      <c r="K192" s="129" t="s">
        <v>550</v>
      </c>
      <c r="L192" s="129" t="s">
        <v>0</v>
      </c>
      <c r="M192" s="129" t="s">
        <v>6</v>
      </c>
      <c r="N192" s="129"/>
      <c r="O192" s="129"/>
      <c r="P192" s="129"/>
      <c r="Q192" s="129"/>
    </row>
    <row r="193" spans="1:17" x14ac:dyDescent="0.25">
      <c r="A193" s="51">
        <f t="shared" si="87"/>
        <v>3.2166666666667165</v>
      </c>
      <c r="B193" s="50">
        <f t="shared" si="88"/>
        <v>10</v>
      </c>
      <c r="C193" s="52">
        <f t="shared" si="89"/>
        <v>3</v>
      </c>
      <c r="D193" s="52" t="str">
        <f t="shared" si="90"/>
        <v/>
      </c>
      <c r="E193" s="129" t="s">
        <v>7</v>
      </c>
      <c r="F193" s="129" t="s">
        <v>2</v>
      </c>
      <c r="G193" s="129" t="s">
        <v>3</v>
      </c>
      <c r="H193" s="129" t="s">
        <v>551</v>
      </c>
      <c r="I193" s="129" t="s">
        <v>8</v>
      </c>
      <c r="J193" s="129" t="s">
        <v>169</v>
      </c>
      <c r="K193" s="129" t="s">
        <v>552</v>
      </c>
      <c r="L193" s="129" t="s">
        <v>0</v>
      </c>
      <c r="M193" s="129" t="s">
        <v>9</v>
      </c>
      <c r="N193" s="129"/>
      <c r="O193" s="129"/>
      <c r="P193" s="129"/>
      <c r="Q193" s="129"/>
    </row>
    <row r="194" spans="1:17" x14ac:dyDescent="0.25">
      <c r="A194" s="51">
        <f t="shared" si="87"/>
        <v>0.96666666666660461</v>
      </c>
      <c r="B194" s="50">
        <f t="shared" si="88"/>
        <v>10</v>
      </c>
      <c r="C194" s="52">
        <f t="shared" si="89"/>
        <v>4</v>
      </c>
      <c r="D194" s="52" t="str">
        <f t="shared" si="90"/>
        <v/>
      </c>
      <c r="E194" s="129" t="s">
        <v>116</v>
      </c>
      <c r="F194" s="129" t="s">
        <v>2</v>
      </c>
      <c r="G194" s="129" t="s">
        <v>3</v>
      </c>
      <c r="H194" s="129" t="s">
        <v>553</v>
      </c>
      <c r="I194" s="129" t="s">
        <v>117</v>
      </c>
      <c r="J194" s="129" t="s">
        <v>169</v>
      </c>
      <c r="K194" s="129" t="s">
        <v>554</v>
      </c>
      <c r="L194" s="129" t="s">
        <v>0</v>
      </c>
      <c r="M194" s="129" t="s">
        <v>11</v>
      </c>
      <c r="N194" s="129"/>
      <c r="O194" s="129"/>
      <c r="P194" s="129"/>
      <c r="Q194" s="129"/>
    </row>
    <row r="195" spans="1:17" x14ac:dyDescent="0.25">
      <c r="A195" s="51">
        <f t="shared" si="87"/>
        <v>1.3500000000000512</v>
      </c>
      <c r="B195" s="50">
        <f t="shared" si="88"/>
        <v>10</v>
      </c>
      <c r="C195" s="52">
        <f t="shared" si="89"/>
        <v>5</v>
      </c>
      <c r="D195" s="52" t="str">
        <f t="shared" si="90"/>
        <v/>
      </c>
      <c r="E195" s="129" t="s">
        <v>106</v>
      </c>
      <c r="F195" s="129" t="s">
        <v>2</v>
      </c>
      <c r="G195" s="129" t="s">
        <v>3</v>
      </c>
      <c r="H195" s="129" t="s">
        <v>555</v>
      </c>
      <c r="I195" s="129" t="s">
        <v>10</v>
      </c>
      <c r="J195" s="129" t="s">
        <v>169</v>
      </c>
      <c r="K195" s="129" t="s">
        <v>556</v>
      </c>
      <c r="L195" s="129" t="s">
        <v>0</v>
      </c>
      <c r="M195" s="129" t="s">
        <v>12</v>
      </c>
      <c r="N195" s="129"/>
      <c r="O195" s="129"/>
      <c r="P195" s="129"/>
      <c r="Q195" s="129"/>
    </row>
    <row r="196" spans="1:17" x14ac:dyDescent="0.25">
      <c r="A196" s="51">
        <f t="shared" si="87"/>
        <v>1.6666666666666341</v>
      </c>
      <c r="B196" s="50">
        <f t="shared" si="88"/>
        <v>10</v>
      </c>
      <c r="C196" s="52">
        <f t="shared" si="89"/>
        <v>6</v>
      </c>
      <c r="D196" s="52" t="str">
        <f t="shared" si="90"/>
        <v/>
      </c>
      <c r="E196" s="129" t="s">
        <v>107</v>
      </c>
      <c r="F196" s="129" t="s">
        <v>2</v>
      </c>
      <c r="G196" s="129" t="s">
        <v>3</v>
      </c>
      <c r="H196" s="129" t="s">
        <v>557</v>
      </c>
      <c r="I196" s="129" t="s">
        <v>90</v>
      </c>
      <c r="J196" s="129" t="s">
        <v>169</v>
      </c>
      <c r="K196" s="129" t="s">
        <v>558</v>
      </c>
      <c r="L196" s="129" t="s">
        <v>0</v>
      </c>
      <c r="M196" s="129" t="s">
        <v>15</v>
      </c>
      <c r="N196" s="129"/>
      <c r="O196" s="129"/>
      <c r="P196" s="129"/>
      <c r="Q196" s="129"/>
    </row>
    <row r="197" spans="1:17" x14ac:dyDescent="0.25">
      <c r="A197" s="51">
        <f t="shared" si="87"/>
        <v>1.5500000000000824</v>
      </c>
      <c r="B197" s="50">
        <f t="shared" si="88"/>
        <v>10</v>
      </c>
      <c r="C197" s="52">
        <f t="shared" si="89"/>
        <v>7</v>
      </c>
      <c r="D197" s="52" t="str">
        <f t="shared" si="90"/>
        <v/>
      </c>
      <c r="E197" s="129" t="s">
        <v>13</v>
      </c>
      <c r="F197" s="129" t="s">
        <v>2</v>
      </c>
      <c r="G197" s="129" t="s">
        <v>3</v>
      </c>
      <c r="H197" s="129" t="s">
        <v>559</v>
      </c>
      <c r="I197" s="129" t="s">
        <v>14</v>
      </c>
      <c r="J197" s="129" t="s">
        <v>169</v>
      </c>
      <c r="K197" s="129" t="s">
        <v>560</v>
      </c>
      <c r="L197" s="129" t="s">
        <v>0</v>
      </c>
      <c r="M197" s="129" t="s">
        <v>18</v>
      </c>
      <c r="N197" s="129"/>
      <c r="O197" s="129"/>
      <c r="P197" s="129"/>
      <c r="Q197" s="129"/>
    </row>
    <row r="198" spans="1:17" x14ac:dyDescent="0.25">
      <c r="A198" s="51">
        <f t="shared" si="87"/>
        <v>4.4333333333332803</v>
      </c>
      <c r="B198" s="50">
        <f t="shared" si="88"/>
        <v>10</v>
      </c>
      <c r="C198" s="52">
        <f t="shared" si="89"/>
        <v>8</v>
      </c>
      <c r="D198" s="52" t="str">
        <f t="shared" si="90"/>
        <v/>
      </c>
      <c r="E198" s="129" t="s">
        <v>16</v>
      </c>
      <c r="F198" s="129" t="s">
        <v>2</v>
      </c>
      <c r="G198" s="129" t="s">
        <v>3</v>
      </c>
      <c r="H198" s="129" t="s">
        <v>561</v>
      </c>
      <c r="I198" s="129" t="s">
        <v>118</v>
      </c>
      <c r="J198" s="129" t="s">
        <v>169</v>
      </c>
      <c r="K198" s="129" t="s">
        <v>562</v>
      </c>
      <c r="L198" s="129" t="s">
        <v>0</v>
      </c>
      <c r="M198" s="129" t="s">
        <v>19</v>
      </c>
      <c r="N198" s="129"/>
      <c r="O198" s="129"/>
      <c r="P198" s="129"/>
      <c r="Q198" s="129"/>
    </row>
    <row r="199" spans="1:17" x14ac:dyDescent="0.25">
      <c r="A199" s="51">
        <f t="shared" si="87"/>
        <v>1.3500000000000512</v>
      </c>
      <c r="B199" s="50">
        <f t="shared" si="88"/>
        <v>10</v>
      </c>
      <c r="C199" s="52">
        <f t="shared" si="89"/>
        <v>9</v>
      </c>
      <c r="D199" s="52" t="str">
        <f t="shared" si="90"/>
        <v/>
      </c>
      <c r="E199" s="129" t="s">
        <v>16</v>
      </c>
      <c r="F199" s="129" t="s">
        <v>2</v>
      </c>
      <c r="G199" s="129" t="s">
        <v>3</v>
      </c>
      <c r="H199" s="129" t="s">
        <v>563</v>
      </c>
      <c r="I199" s="129" t="s">
        <v>17</v>
      </c>
      <c r="J199" s="129" t="s">
        <v>169</v>
      </c>
      <c r="K199" s="129" t="s">
        <v>564</v>
      </c>
      <c r="L199" s="129" t="s">
        <v>0</v>
      </c>
      <c r="M199" s="129" t="s">
        <v>21</v>
      </c>
      <c r="N199" s="129"/>
      <c r="O199" s="129"/>
      <c r="P199" s="129"/>
      <c r="Q199" s="129"/>
    </row>
    <row r="200" spans="1:17" x14ac:dyDescent="0.25">
      <c r="A200" s="51">
        <f t="shared" si="87"/>
        <v>1.5833333333333144</v>
      </c>
      <c r="B200" s="50">
        <f t="shared" si="88"/>
        <v>10</v>
      </c>
      <c r="C200" s="52">
        <f t="shared" si="89"/>
        <v>10</v>
      </c>
      <c r="D200" s="52" t="str">
        <f t="shared" si="90"/>
        <v/>
      </c>
      <c r="E200" s="129" t="s">
        <v>108</v>
      </c>
      <c r="F200" s="129" t="s">
        <v>2</v>
      </c>
      <c r="G200" s="129" t="s">
        <v>3</v>
      </c>
      <c r="H200" s="129" t="s">
        <v>565</v>
      </c>
      <c r="I200" s="129" t="s">
        <v>119</v>
      </c>
      <c r="J200" s="129" t="s">
        <v>169</v>
      </c>
      <c r="K200" s="129" t="s">
        <v>566</v>
      </c>
      <c r="L200" s="129" t="s">
        <v>0</v>
      </c>
      <c r="M200" s="129" t="s">
        <v>23</v>
      </c>
      <c r="N200" s="129"/>
      <c r="O200" s="129"/>
      <c r="P200" s="129"/>
      <c r="Q200" s="129"/>
    </row>
    <row r="201" spans="1:17" x14ac:dyDescent="0.25">
      <c r="A201" s="51">
        <f t="shared" si="87"/>
        <v>1.0833333333333162</v>
      </c>
      <c r="B201" s="50">
        <f t="shared" si="88"/>
        <v>10</v>
      </c>
      <c r="C201" s="52">
        <f t="shared" si="89"/>
        <v>11</v>
      </c>
      <c r="D201" s="52" t="str">
        <f t="shared" si="90"/>
        <v>MISTAKE</v>
      </c>
      <c r="E201" s="129" t="s">
        <v>110</v>
      </c>
      <c r="F201" s="129" t="s">
        <v>2</v>
      </c>
      <c r="G201" s="129" t="s">
        <v>3</v>
      </c>
      <c r="H201" s="129" t="s">
        <v>567</v>
      </c>
      <c r="I201" s="129" t="s">
        <v>20</v>
      </c>
      <c r="J201" s="129" t="s">
        <v>169</v>
      </c>
      <c r="K201" s="129" t="s">
        <v>568</v>
      </c>
      <c r="L201" s="129" t="s">
        <v>0</v>
      </c>
      <c r="M201" s="129" t="s">
        <v>24</v>
      </c>
      <c r="N201" s="129"/>
      <c r="O201" s="129"/>
      <c r="P201" s="129"/>
      <c r="Q201" s="129"/>
    </row>
    <row r="202" spans="1:17" x14ac:dyDescent="0.25">
      <c r="A202" s="51">
        <f t="shared" si="87"/>
        <v>11.950000000000029</v>
      </c>
      <c r="B202" s="50">
        <f t="shared" si="88"/>
        <v>10</v>
      </c>
      <c r="C202" s="52">
        <f t="shared" si="89"/>
        <v>13</v>
      </c>
      <c r="D202" s="52" t="str">
        <f t="shared" si="90"/>
        <v/>
      </c>
      <c r="E202" s="129" t="s">
        <v>111</v>
      </c>
      <c r="F202" s="129" t="s">
        <v>2</v>
      </c>
      <c r="G202" s="129" t="s">
        <v>3</v>
      </c>
      <c r="H202" s="129" t="s">
        <v>569</v>
      </c>
      <c r="I202" s="129" t="s">
        <v>121</v>
      </c>
      <c r="J202" s="129" t="s">
        <v>169</v>
      </c>
      <c r="K202" s="129" t="s">
        <v>570</v>
      </c>
      <c r="L202" s="129" t="s">
        <v>0</v>
      </c>
      <c r="M202" s="129" t="s">
        <v>27</v>
      </c>
      <c r="N202" s="129"/>
      <c r="O202" s="129"/>
      <c r="P202" s="129"/>
      <c r="Q202" s="129"/>
    </row>
    <row r="203" spans="1:17" x14ac:dyDescent="0.25">
      <c r="A203" s="51">
        <f t="shared" si="87"/>
        <v>0.8833333333332849</v>
      </c>
      <c r="B203" s="50">
        <f t="shared" si="88"/>
        <v>10</v>
      </c>
      <c r="C203" s="52">
        <f t="shared" si="89"/>
        <v>14</v>
      </c>
      <c r="D203" s="52" t="str">
        <f t="shared" si="90"/>
        <v/>
      </c>
      <c r="E203" s="129" t="s">
        <v>112</v>
      </c>
      <c r="F203" s="129" t="s">
        <v>2</v>
      </c>
      <c r="G203" s="129" t="s">
        <v>3</v>
      </c>
      <c r="H203" s="129" t="s">
        <v>571</v>
      </c>
      <c r="I203" s="129" t="s">
        <v>134</v>
      </c>
      <c r="J203" s="129" t="s">
        <v>169</v>
      </c>
      <c r="K203" s="129" t="s">
        <v>572</v>
      </c>
      <c r="L203" s="129" t="s">
        <v>0</v>
      </c>
      <c r="M203" s="129" t="s">
        <v>29</v>
      </c>
      <c r="N203" s="129"/>
      <c r="O203" s="129"/>
      <c r="P203" s="129"/>
      <c r="Q203" s="129"/>
    </row>
    <row r="204" spans="1:17" x14ac:dyDescent="0.25">
      <c r="A204" s="51">
        <f t="shared" si="87"/>
        <v>0.8833333333332849</v>
      </c>
      <c r="B204" s="50">
        <f t="shared" si="88"/>
        <v>10</v>
      </c>
      <c r="C204" s="52">
        <f t="shared" si="89"/>
        <v>15</v>
      </c>
      <c r="D204" s="52" t="str">
        <f t="shared" si="90"/>
        <v/>
      </c>
      <c r="E204" s="129" t="s">
        <v>122</v>
      </c>
      <c r="F204" s="129" t="s">
        <v>2</v>
      </c>
      <c r="G204" s="129" t="s">
        <v>3</v>
      </c>
      <c r="H204" s="129" t="s">
        <v>573</v>
      </c>
      <c r="I204" s="129" t="s">
        <v>26</v>
      </c>
      <c r="J204" s="129" t="s">
        <v>169</v>
      </c>
      <c r="K204" s="129" t="s">
        <v>574</v>
      </c>
      <c r="L204" s="129" t="s">
        <v>0</v>
      </c>
      <c r="M204" s="129" t="s">
        <v>30</v>
      </c>
      <c r="N204" s="129"/>
      <c r="O204" s="129"/>
      <c r="P204" s="129"/>
      <c r="Q204" s="129"/>
    </row>
    <row r="205" spans="1:17" x14ac:dyDescent="0.25">
      <c r="A205" s="51">
        <f t="shared" si="87"/>
        <v>1.6166666666667062</v>
      </c>
      <c r="B205" s="50">
        <f t="shared" si="88"/>
        <v>10</v>
      </c>
      <c r="C205" s="52">
        <f t="shared" si="89"/>
        <v>16</v>
      </c>
      <c r="D205" s="52" t="str">
        <f t="shared" si="90"/>
        <v/>
      </c>
      <c r="E205" s="129" t="s">
        <v>123</v>
      </c>
      <c r="F205" s="129" t="s">
        <v>2</v>
      </c>
      <c r="G205" s="129" t="s">
        <v>3</v>
      </c>
      <c r="H205" s="129" t="s">
        <v>575</v>
      </c>
      <c r="I205" s="129" t="s">
        <v>124</v>
      </c>
      <c r="J205" s="129" t="s">
        <v>169</v>
      </c>
      <c r="K205" s="129" t="s">
        <v>576</v>
      </c>
      <c r="L205" s="129" t="s">
        <v>0</v>
      </c>
      <c r="M205" s="129" t="s">
        <v>31</v>
      </c>
      <c r="N205" s="129"/>
      <c r="O205" s="129"/>
      <c r="P205" s="129"/>
      <c r="Q205" s="129"/>
    </row>
    <row r="206" spans="1:17" x14ac:dyDescent="0.25">
      <c r="A206" s="51">
        <f t="shared" si="87"/>
        <v>2.1500000000000163</v>
      </c>
      <c r="B206" s="50">
        <f t="shared" si="88"/>
        <v>10</v>
      </c>
      <c r="C206" s="52">
        <f t="shared" si="89"/>
        <v>17</v>
      </c>
      <c r="D206" s="52" t="str">
        <f t="shared" si="90"/>
        <v/>
      </c>
      <c r="E206" s="129" t="s">
        <v>125</v>
      </c>
      <c r="F206" s="129" t="s">
        <v>2</v>
      </c>
      <c r="G206" s="129" t="s">
        <v>3</v>
      </c>
      <c r="H206" s="129" t="s">
        <v>577</v>
      </c>
      <c r="I206" s="129" t="s">
        <v>126</v>
      </c>
      <c r="J206" s="129" t="s">
        <v>169</v>
      </c>
      <c r="K206" s="129" t="s">
        <v>578</v>
      </c>
      <c r="L206" s="129" t="s">
        <v>0</v>
      </c>
      <c r="M206" s="129" t="s">
        <v>32</v>
      </c>
      <c r="N206" s="129"/>
      <c r="O206" s="129"/>
      <c r="P206" s="129"/>
      <c r="Q206" s="129"/>
    </row>
    <row r="207" spans="1:17" x14ac:dyDescent="0.25">
      <c r="A207" s="51">
        <f t="shared" si="87"/>
        <v>1.416666666666675</v>
      </c>
      <c r="B207" s="50">
        <f t="shared" si="88"/>
        <v>10</v>
      </c>
      <c r="C207" s="52">
        <f t="shared" si="89"/>
        <v>18</v>
      </c>
      <c r="D207" s="52" t="str">
        <f t="shared" si="90"/>
        <v/>
      </c>
      <c r="E207" s="129" t="s">
        <v>127</v>
      </c>
      <c r="F207" s="129" t="s">
        <v>2</v>
      </c>
      <c r="G207" s="129" t="s">
        <v>3</v>
      </c>
      <c r="H207" s="129" t="s">
        <v>579</v>
      </c>
      <c r="I207" s="129" t="s">
        <v>28</v>
      </c>
      <c r="J207" s="129" t="s">
        <v>169</v>
      </c>
      <c r="K207" s="129" t="s">
        <v>580</v>
      </c>
      <c r="L207" s="129" t="s">
        <v>0</v>
      </c>
      <c r="M207" s="129" t="s">
        <v>128</v>
      </c>
      <c r="N207" s="129"/>
      <c r="O207" s="129"/>
      <c r="P207" s="129"/>
      <c r="Q207" s="129"/>
    </row>
    <row r="208" spans="1:17" x14ac:dyDescent="0.25">
      <c r="A208" s="51">
        <f t="shared" si="87"/>
        <v>0.81666666666658116</v>
      </c>
      <c r="B208" s="50">
        <f t="shared" si="88"/>
        <v>10</v>
      </c>
      <c r="C208" s="52">
        <f t="shared" si="89"/>
        <v>19</v>
      </c>
      <c r="D208" s="52" t="str">
        <f t="shared" si="90"/>
        <v/>
      </c>
      <c r="E208" s="129" t="s">
        <v>113</v>
      </c>
      <c r="F208" s="129" t="s">
        <v>2</v>
      </c>
      <c r="G208" s="129" t="s">
        <v>3</v>
      </c>
      <c r="H208" s="129" t="s">
        <v>581</v>
      </c>
      <c r="I208" s="129" t="s">
        <v>132</v>
      </c>
      <c r="J208" s="129" t="s">
        <v>169</v>
      </c>
      <c r="K208" s="129" t="s">
        <v>582</v>
      </c>
      <c r="L208" s="129" t="s">
        <v>0</v>
      </c>
      <c r="M208" s="129" t="s">
        <v>129</v>
      </c>
      <c r="N208" s="129"/>
      <c r="O208" s="129"/>
      <c r="P208" s="129"/>
      <c r="Q208" s="129"/>
    </row>
    <row r="209" spans="1:17" x14ac:dyDescent="0.25">
      <c r="A209" s="51">
        <f t="shared" ref="A209:A212" si="91">IF((K209-K208)*60*24&lt;0,0,(K209-K208)*60*24)</f>
        <v>0.80000000000004512</v>
      </c>
      <c r="B209" s="50">
        <f t="shared" ref="B209:B212" si="92">IF(E209="Gate 1",0, IF(B208=0,(B207 +1),B208))</f>
        <v>10</v>
      </c>
      <c r="C209" s="52">
        <f t="shared" ref="C209:C212" si="93">ABS(RIGHT(M209,2))</f>
        <v>20</v>
      </c>
      <c r="D209" s="52" t="str">
        <f t="shared" ref="D209:D212" si="94">IF(OR(C210-C209=1,C210-C209=-20,C210=""),"","MISTAKE")</f>
        <v/>
      </c>
      <c r="E209" s="129" t="s">
        <v>136</v>
      </c>
      <c r="F209" s="129" t="s">
        <v>2</v>
      </c>
      <c r="G209" s="129" t="s">
        <v>3</v>
      </c>
      <c r="H209" s="129" t="s">
        <v>583</v>
      </c>
      <c r="I209" s="129" t="s">
        <v>137</v>
      </c>
      <c r="J209" s="129" t="s">
        <v>169</v>
      </c>
      <c r="K209" s="129" t="s">
        <v>584</v>
      </c>
      <c r="L209" s="129" t="s">
        <v>0</v>
      </c>
      <c r="M209" s="129" t="s">
        <v>130</v>
      </c>
      <c r="N209" s="129"/>
      <c r="O209" s="129"/>
      <c r="P209" s="129"/>
      <c r="Q209" s="129"/>
    </row>
    <row r="210" spans="1:17" x14ac:dyDescent="0.25">
      <c r="A210" s="51">
        <f t="shared" si="91"/>
        <v>1.2833333333333474</v>
      </c>
      <c r="B210" s="50">
        <f t="shared" si="92"/>
        <v>10</v>
      </c>
      <c r="C210" s="52">
        <f t="shared" si="93"/>
        <v>21</v>
      </c>
      <c r="D210" s="52" t="str">
        <f t="shared" si="94"/>
        <v/>
      </c>
      <c r="E210" s="129" t="s">
        <v>109</v>
      </c>
      <c r="F210" s="129" t="s">
        <v>2</v>
      </c>
      <c r="G210" s="129" t="s">
        <v>3</v>
      </c>
      <c r="H210" s="129" t="s">
        <v>585</v>
      </c>
      <c r="I210" s="129" t="s">
        <v>105</v>
      </c>
      <c r="J210" s="129" t="s">
        <v>169</v>
      </c>
      <c r="K210" s="129" t="s">
        <v>586</v>
      </c>
      <c r="L210" s="129" t="s">
        <v>0</v>
      </c>
      <c r="M210" s="129" t="s">
        <v>131</v>
      </c>
      <c r="N210" s="129"/>
      <c r="O210" s="129"/>
      <c r="P210" s="129"/>
      <c r="Q210" s="129"/>
    </row>
    <row r="211" spans="1:17" x14ac:dyDescent="0.25">
      <c r="A211" s="51">
        <f t="shared" si="91"/>
        <v>15.566666666666649</v>
      </c>
      <c r="B211" s="50">
        <f t="shared" si="92"/>
        <v>0</v>
      </c>
      <c r="C211" s="52">
        <f t="shared" si="93"/>
        <v>1</v>
      </c>
      <c r="D211" s="52" t="str">
        <f t="shared" si="94"/>
        <v/>
      </c>
      <c r="E211" s="129" t="s">
        <v>1</v>
      </c>
      <c r="F211" s="129" t="s">
        <v>2</v>
      </c>
      <c r="G211" s="129" t="s">
        <v>3</v>
      </c>
      <c r="H211" s="129" t="s">
        <v>587</v>
      </c>
      <c r="I211" s="129" t="s">
        <v>133</v>
      </c>
      <c r="J211" s="129" t="s">
        <v>169</v>
      </c>
      <c r="K211" s="129" t="s">
        <v>588</v>
      </c>
      <c r="L211" s="129" t="s">
        <v>0</v>
      </c>
      <c r="M211" s="129" t="s">
        <v>4</v>
      </c>
      <c r="N211" s="129"/>
      <c r="O211" s="129"/>
      <c r="P211" s="129"/>
      <c r="Q211" s="129"/>
    </row>
    <row r="212" spans="1:17" x14ac:dyDescent="0.25">
      <c r="A212" s="51">
        <f t="shared" si="91"/>
        <v>0.83333333333335702</v>
      </c>
      <c r="B212" s="50">
        <f t="shared" si="92"/>
        <v>11</v>
      </c>
      <c r="C212" s="52">
        <f t="shared" si="93"/>
        <v>2</v>
      </c>
      <c r="D212" s="52" t="str">
        <f t="shared" si="94"/>
        <v/>
      </c>
      <c r="E212" s="129" t="s">
        <v>5</v>
      </c>
      <c r="F212" s="129" t="s">
        <v>2</v>
      </c>
      <c r="G212" s="129" t="s">
        <v>3</v>
      </c>
      <c r="H212" s="129" t="s">
        <v>589</v>
      </c>
      <c r="I212" s="129" t="s">
        <v>115</v>
      </c>
      <c r="J212" s="129" t="s">
        <v>169</v>
      </c>
      <c r="K212" s="129" t="s">
        <v>590</v>
      </c>
      <c r="L212" s="129" t="s">
        <v>0</v>
      </c>
      <c r="M212" s="129" t="s">
        <v>6</v>
      </c>
      <c r="N212" s="129"/>
      <c r="O212" s="129"/>
      <c r="P212" s="129"/>
      <c r="Q212" s="129"/>
    </row>
    <row r="213" spans="1:17" x14ac:dyDescent="0.25">
      <c r="A213" s="51">
        <f t="shared" ref="A213:A220" si="95">IF((K213-K212)*60*24&lt;0,0,(K213-K212)*60*24)</f>
        <v>3.3000000000000362</v>
      </c>
      <c r="B213" s="50">
        <f t="shared" ref="B213:B220" si="96">IF(E213="Gate 1",0, IF(B212=0,(B211 +1),B212))</f>
        <v>11</v>
      </c>
      <c r="C213" s="52">
        <f t="shared" ref="C213:C220" si="97">ABS(RIGHT(M213,2))</f>
        <v>3</v>
      </c>
      <c r="D213" s="52" t="str">
        <f t="shared" ref="D213:D220" si="98">IF(OR(C214-C213=1,C214-C213=-20,C214=""),"","MISTAKE")</f>
        <v/>
      </c>
      <c r="E213" s="129" t="s">
        <v>7</v>
      </c>
      <c r="F213" s="129" t="s">
        <v>2</v>
      </c>
      <c r="G213" s="129" t="s">
        <v>3</v>
      </c>
      <c r="H213" s="129" t="s">
        <v>591</v>
      </c>
      <c r="I213" s="129" t="s">
        <v>8</v>
      </c>
      <c r="J213" s="129" t="s">
        <v>169</v>
      </c>
      <c r="K213" s="129" t="s">
        <v>166</v>
      </c>
      <c r="L213" s="129" t="s">
        <v>0</v>
      </c>
      <c r="M213" s="129" t="s">
        <v>9</v>
      </c>
      <c r="N213" s="129"/>
      <c r="O213" s="129"/>
      <c r="P213" s="129"/>
      <c r="Q213" s="129"/>
    </row>
    <row r="214" spans="1:17" x14ac:dyDescent="0.25">
      <c r="A214" s="51">
        <f t="shared" si="95"/>
        <v>0.93333333333321278</v>
      </c>
      <c r="B214" s="50">
        <f t="shared" si="96"/>
        <v>11</v>
      </c>
      <c r="C214" s="52">
        <f t="shared" si="97"/>
        <v>4</v>
      </c>
      <c r="D214" s="52" t="str">
        <f t="shared" si="98"/>
        <v/>
      </c>
      <c r="E214" s="129" t="s">
        <v>116</v>
      </c>
      <c r="F214" s="129" t="s">
        <v>2</v>
      </c>
      <c r="G214" s="129" t="s">
        <v>3</v>
      </c>
      <c r="H214" s="129" t="s">
        <v>592</v>
      </c>
      <c r="I214" s="129" t="s">
        <v>117</v>
      </c>
      <c r="J214" s="129" t="s">
        <v>169</v>
      </c>
      <c r="K214" s="129" t="s">
        <v>593</v>
      </c>
      <c r="L214" s="129" t="s">
        <v>0</v>
      </c>
      <c r="M214" s="129" t="s">
        <v>11</v>
      </c>
      <c r="N214" s="129"/>
      <c r="O214" s="129"/>
      <c r="P214" s="129"/>
      <c r="Q214" s="129"/>
    </row>
    <row r="215" spans="1:17" x14ac:dyDescent="0.25">
      <c r="A215" s="51">
        <f t="shared" si="95"/>
        <v>1.3333333333333552</v>
      </c>
      <c r="B215" s="50">
        <f t="shared" si="96"/>
        <v>11</v>
      </c>
      <c r="C215" s="52">
        <f t="shared" si="97"/>
        <v>5</v>
      </c>
      <c r="D215" s="52" t="str">
        <f t="shared" si="98"/>
        <v/>
      </c>
      <c r="E215" s="129" t="s">
        <v>106</v>
      </c>
      <c r="F215" s="129" t="s">
        <v>2</v>
      </c>
      <c r="G215" s="129" t="s">
        <v>3</v>
      </c>
      <c r="H215" s="129" t="s">
        <v>594</v>
      </c>
      <c r="I215" s="129" t="s">
        <v>10</v>
      </c>
      <c r="J215" s="129" t="s">
        <v>169</v>
      </c>
      <c r="K215" s="129" t="s">
        <v>595</v>
      </c>
      <c r="L215" s="129" t="s">
        <v>0</v>
      </c>
      <c r="M215" s="129" t="s">
        <v>12</v>
      </c>
      <c r="N215" s="129"/>
      <c r="O215" s="129"/>
      <c r="P215" s="129"/>
      <c r="Q215" s="129"/>
    </row>
    <row r="216" spans="1:17" x14ac:dyDescent="0.25">
      <c r="A216" s="51">
        <f t="shared" si="95"/>
        <v>1.4333333333333709</v>
      </c>
      <c r="B216" s="50">
        <f t="shared" si="96"/>
        <v>11</v>
      </c>
      <c r="C216" s="52">
        <f t="shared" si="97"/>
        <v>6</v>
      </c>
      <c r="D216" s="52" t="str">
        <f t="shared" si="98"/>
        <v/>
      </c>
      <c r="E216" s="129" t="s">
        <v>107</v>
      </c>
      <c r="F216" s="129" t="s">
        <v>2</v>
      </c>
      <c r="G216" s="129" t="s">
        <v>3</v>
      </c>
      <c r="H216" s="129" t="s">
        <v>596</v>
      </c>
      <c r="I216" s="129" t="s">
        <v>90</v>
      </c>
      <c r="J216" s="129" t="s">
        <v>169</v>
      </c>
      <c r="K216" s="129" t="s">
        <v>597</v>
      </c>
      <c r="L216" s="129" t="s">
        <v>0</v>
      </c>
      <c r="M216" s="129" t="s">
        <v>15</v>
      </c>
      <c r="N216" s="129"/>
      <c r="O216" s="129"/>
      <c r="P216" s="129"/>
      <c r="Q216" s="129"/>
    </row>
    <row r="217" spans="1:17" x14ac:dyDescent="0.25">
      <c r="A217" s="51">
        <f t="shared" si="95"/>
        <v>1.5166666666666906</v>
      </c>
      <c r="B217" s="50">
        <f t="shared" si="96"/>
        <v>11</v>
      </c>
      <c r="C217" s="52">
        <f t="shared" si="97"/>
        <v>7</v>
      </c>
      <c r="D217" s="52" t="str">
        <f t="shared" si="98"/>
        <v/>
      </c>
      <c r="E217" s="129" t="s">
        <v>13</v>
      </c>
      <c r="F217" s="129" t="s">
        <v>2</v>
      </c>
      <c r="G217" s="129" t="s">
        <v>3</v>
      </c>
      <c r="H217" s="129" t="s">
        <v>598</v>
      </c>
      <c r="I217" s="129" t="s">
        <v>14</v>
      </c>
      <c r="J217" s="129" t="s">
        <v>169</v>
      </c>
      <c r="K217" s="129" t="s">
        <v>599</v>
      </c>
      <c r="L217" s="129" t="s">
        <v>0</v>
      </c>
      <c r="M217" s="129" t="s">
        <v>18</v>
      </c>
      <c r="N217" s="129"/>
      <c r="O217" s="129"/>
      <c r="P217" s="129"/>
      <c r="Q217" s="129"/>
    </row>
    <row r="218" spans="1:17" x14ac:dyDescent="0.25">
      <c r="A218" s="51">
        <f t="shared" si="95"/>
        <v>0.88333333333336483</v>
      </c>
      <c r="B218" s="50">
        <f t="shared" si="96"/>
        <v>11</v>
      </c>
      <c r="C218" s="52">
        <f t="shared" si="97"/>
        <v>8</v>
      </c>
      <c r="D218" s="52" t="str">
        <f t="shared" si="98"/>
        <v/>
      </c>
      <c r="E218" s="129" t="s">
        <v>16</v>
      </c>
      <c r="F218" s="129" t="s">
        <v>2</v>
      </c>
      <c r="G218" s="129" t="s">
        <v>3</v>
      </c>
      <c r="H218" s="129" t="s">
        <v>600</v>
      </c>
      <c r="I218" s="129" t="s">
        <v>118</v>
      </c>
      <c r="J218" s="129" t="s">
        <v>169</v>
      </c>
      <c r="K218" s="129" t="s">
        <v>601</v>
      </c>
      <c r="L218" s="129" t="s">
        <v>0</v>
      </c>
      <c r="M218" s="129" t="s">
        <v>19</v>
      </c>
      <c r="N218" s="129"/>
      <c r="O218" s="129"/>
      <c r="P218" s="129"/>
      <c r="Q218" s="129"/>
    </row>
    <row r="219" spans="1:17" x14ac:dyDescent="0.25">
      <c r="A219" s="51">
        <f t="shared" si="95"/>
        <v>1.1833333333333318</v>
      </c>
      <c r="B219" s="50">
        <f t="shared" si="96"/>
        <v>11</v>
      </c>
      <c r="C219" s="52">
        <f t="shared" si="97"/>
        <v>9</v>
      </c>
      <c r="D219" s="52" t="str">
        <f t="shared" si="98"/>
        <v/>
      </c>
      <c r="E219" s="129" t="s">
        <v>16</v>
      </c>
      <c r="F219" s="129" t="s">
        <v>2</v>
      </c>
      <c r="G219" s="129" t="s">
        <v>3</v>
      </c>
      <c r="H219" s="129" t="s">
        <v>602</v>
      </c>
      <c r="I219" s="129" t="s">
        <v>17</v>
      </c>
      <c r="J219" s="129" t="s">
        <v>169</v>
      </c>
      <c r="K219" s="129" t="s">
        <v>603</v>
      </c>
      <c r="L219" s="129" t="s">
        <v>0</v>
      </c>
      <c r="M219" s="129" t="s">
        <v>21</v>
      </c>
      <c r="N219" s="129"/>
      <c r="O219" s="129"/>
      <c r="P219" s="129"/>
      <c r="Q219" s="129"/>
    </row>
    <row r="220" spans="1:17" x14ac:dyDescent="0.25">
      <c r="A220" s="51">
        <f t="shared" si="95"/>
        <v>1.3666666666666671</v>
      </c>
      <c r="B220" s="50">
        <f t="shared" si="96"/>
        <v>11</v>
      </c>
      <c r="C220" s="52">
        <f t="shared" si="97"/>
        <v>10</v>
      </c>
      <c r="D220" s="52" t="str">
        <f t="shared" si="98"/>
        <v/>
      </c>
      <c r="E220" s="129" t="s">
        <v>108</v>
      </c>
      <c r="F220" s="129" t="s">
        <v>2</v>
      </c>
      <c r="G220" s="129" t="s">
        <v>3</v>
      </c>
      <c r="H220" s="129" t="s">
        <v>604</v>
      </c>
      <c r="I220" s="129" t="s">
        <v>119</v>
      </c>
      <c r="J220" s="129" t="s">
        <v>169</v>
      </c>
      <c r="K220" s="129" t="s">
        <v>605</v>
      </c>
      <c r="L220" s="129" t="s">
        <v>0</v>
      </c>
      <c r="M220" s="129" t="s">
        <v>23</v>
      </c>
      <c r="N220" s="129"/>
      <c r="O220" s="129"/>
      <c r="P220" s="129"/>
      <c r="Q220" s="129"/>
    </row>
    <row r="221" spans="1:17" x14ac:dyDescent="0.25">
      <c r="A221" s="51">
        <f t="shared" ref="A221:A223" si="99">IF((K221-K220)*60*24&lt;0,0,(K221-K220)*60*24)</f>
        <v>4.9499999999999744</v>
      </c>
      <c r="B221" s="50">
        <f t="shared" ref="B221:B223" si="100">IF(E221="Gate 1",0, IF(B220=0,(B219 +1),B220))</f>
        <v>11</v>
      </c>
      <c r="C221" s="52">
        <f t="shared" ref="C221:C223" si="101">ABS(RIGHT(M221,2))</f>
        <v>11</v>
      </c>
      <c r="D221" s="52" t="str">
        <f t="shared" ref="D221:D223" si="102">IF(OR(C222-C221=1,C222-C221=-20,C222=""),"","MISTAKE")</f>
        <v/>
      </c>
      <c r="E221" s="129" t="s">
        <v>110</v>
      </c>
      <c r="F221" s="129" t="s">
        <v>2</v>
      </c>
      <c r="G221" s="129" t="s">
        <v>3</v>
      </c>
      <c r="H221" s="129" t="s">
        <v>606</v>
      </c>
      <c r="I221" s="129" t="s">
        <v>20</v>
      </c>
      <c r="J221" s="129" t="s">
        <v>169</v>
      </c>
      <c r="K221" s="129" t="s">
        <v>607</v>
      </c>
      <c r="L221" s="129" t="s">
        <v>0</v>
      </c>
      <c r="M221" s="129" t="s">
        <v>24</v>
      </c>
      <c r="N221" s="129"/>
      <c r="O221" s="129"/>
      <c r="P221" s="129"/>
      <c r="Q221" s="129"/>
    </row>
    <row r="222" spans="1:17" x14ac:dyDescent="0.25">
      <c r="A222" s="51">
        <f t="shared" si="99"/>
        <v>2.1000000000000085</v>
      </c>
      <c r="B222" s="50">
        <f t="shared" si="100"/>
        <v>11</v>
      </c>
      <c r="C222" s="52">
        <f t="shared" si="101"/>
        <v>12</v>
      </c>
      <c r="D222" s="52" t="str">
        <f t="shared" si="102"/>
        <v/>
      </c>
      <c r="E222" s="129" t="s">
        <v>120</v>
      </c>
      <c r="F222" s="129" t="s">
        <v>2</v>
      </c>
      <c r="G222" s="129" t="s">
        <v>3</v>
      </c>
      <c r="H222" s="129" t="s">
        <v>608</v>
      </c>
      <c r="I222" s="129" t="s">
        <v>22</v>
      </c>
      <c r="J222" s="129" t="s">
        <v>169</v>
      </c>
      <c r="K222" s="129" t="s">
        <v>609</v>
      </c>
      <c r="L222" s="129" t="s">
        <v>0</v>
      </c>
      <c r="M222" s="129" t="s">
        <v>25</v>
      </c>
      <c r="N222" s="129"/>
      <c r="O222" s="129"/>
      <c r="P222" s="129"/>
      <c r="Q222" s="129"/>
    </row>
    <row r="223" spans="1:17" x14ac:dyDescent="0.25">
      <c r="A223" s="51">
        <f t="shared" si="99"/>
        <v>4.9833333333332863</v>
      </c>
      <c r="B223" s="50">
        <f t="shared" si="100"/>
        <v>11</v>
      </c>
      <c r="C223" s="52">
        <f t="shared" si="101"/>
        <v>13</v>
      </c>
      <c r="D223" s="52" t="str">
        <f t="shared" si="102"/>
        <v/>
      </c>
      <c r="E223" s="129" t="s">
        <v>111</v>
      </c>
      <c r="F223" s="129" t="s">
        <v>2</v>
      </c>
      <c r="G223" s="129" t="s">
        <v>3</v>
      </c>
      <c r="H223" s="129" t="s">
        <v>610</v>
      </c>
      <c r="I223" s="129" t="s">
        <v>121</v>
      </c>
      <c r="J223" s="129" t="s">
        <v>169</v>
      </c>
      <c r="K223" s="129" t="s">
        <v>611</v>
      </c>
      <c r="L223" s="129" t="s">
        <v>0</v>
      </c>
      <c r="M223" s="129" t="s">
        <v>27</v>
      </c>
      <c r="N223" s="129"/>
      <c r="O223" s="129"/>
      <c r="P223" s="129"/>
      <c r="Q223" s="129"/>
    </row>
    <row r="224" spans="1:17" x14ac:dyDescent="0.25">
      <c r="A224" s="51">
        <f t="shared" ref="A224:A227" si="103">IF((K224-K223)*60*24&lt;0,0,(K224-K223)*60*24)</f>
        <v>0.90000000000006075</v>
      </c>
      <c r="B224" s="50">
        <f t="shared" ref="B224:B227" si="104">IF(E224="Gate 1",0, IF(B223=0,(B222 +1),B223))</f>
        <v>11</v>
      </c>
      <c r="C224" s="52">
        <f t="shared" ref="C224:C227" si="105">ABS(RIGHT(M224,2))</f>
        <v>14</v>
      </c>
      <c r="D224" s="52" t="str">
        <f t="shared" ref="D224:D227" si="106">IF(OR(C225-C224=1,C225-C224=-20,C225=""),"","MISTAKE")</f>
        <v/>
      </c>
      <c r="E224" s="129" t="s">
        <v>112</v>
      </c>
      <c r="F224" s="129" t="s">
        <v>2</v>
      </c>
      <c r="G224" s="129" t="s">
        <v>3</v>
      </c>
      <c r="H224" s="129" t="s">
        <v>612</v>
      </c>
      <c r="I224" s="129" t="s">
        <v>134</v>
      </c>
      <c r="J224" s="129" t="s">
        <v>169</v>
      </c>
      <c r="K224" s="129" t="s">
        <v>613</v>
      </c>
      <c r="L224" s="129" t="s">
        <v>0</v>
      </c>
      <c r="M224" s="129" t="s">
        <v>29</v>
      </c>
      <c r="N224" s="129"/>
      <c r="O224" s="129"/>
      <c r="P224" s="129"/>
      <c r="Q224" s="129"/>
    </row>
    <row r="225" spans="1:17" x14ac:dyDescent="0.25">
      <c r="A225" s="51">
        <f t="shared" si="103"/>
        <v>0.89999999999990088</v>
      </c>
      <c r="B225" s="50">
        <f t="shared" si="104"/>
        <v>11</v>
      </c>
      <c r="C225" s="52">
        <f t="shared" si="105"/>
        <v>15</v>
      </c>
      <c r="D225" s="52" t="str">
        <f t="shared" si="106"/>
        <v/>
      </c>
      <c r="E225" s="129" t="s">
        <v>122</v>
      </c>
      <c r="F225" s="129" t="s">
        <v>2</v>
      </c>
      <c r="G225" s="129" t="s">
        <v>3</v>
      </c>
      <c r="H225" s="129" t="s">
        <v>614</v>
      </c>
      <c r="I225" s="129" t="s">
        <v>26</v>
      </c>
      <c r="J225" s="129" t="s">
        <v>169</v>
      </c>
      <c r="K225" s="129" t="s">
        <v>615</v>
      </c>
      <c r="L225" s="129" t="s">
        <v>0</v>
      </c>
      <c r="M225" s="129" t="s">
        <v>30</v>
      </c>
      <c r="N225" s="129"/>
      <c r="O225" s="129"/>
      <c r="P225" s="129"/>
      <c r="Q225" s="129"/>
    </row>
    <row r="226" spans="1:17" x14ac:dyDescent="0.25">
      <c r="A226" s="51">
        <f t="shared" si="103"/>
        <v>1.68333333333333</v>
      </c>
      <c r="B226" s="50">
        <f t="shared" si="104"/>
        <v>11</v>
      </c>
      <c r="C226" s="52">
        <f t="shared" si="105"/>
        <v>16</v>
      </c>
      <c r="D226" s="52" t="str">
        <f t="shared" si="106"/>
        <v/>
      </c>
      <c r="E226" s="129" t="s">
        <v>123</v>
      </c>
      <c r="F226" s="129" t="s">
        <v>2</v>
      </c>
      <c r="G226" s="129" t="s">
        <v>3</v>
      </c>
      <c r="H226" s="129" t="s">
        <v>616</v>
      </c>
      <c r="I226" s="129" t="s">
        <v>124</v>
      </c>
      <c r="J226" s="129" t="s">
        <v>169</v>
      </c>
      <c r="K226" s="129" t="s">
        <v>617</v>
      </c>
      <c r="L226" s="129" t="s">
        <v>0</v>
      </c>
      <c r="M226" s="129" t="s">
        <v>31</v>
      </c>
      <c r="N226" s="129"/>
      <c r="O226" s="129"/>
      <c r="P226" s="129"/>
      <c r="Q226" s="129"/>
    </row>
    <row r="227" spans="1:17" x14ac:dyDescent="0.25">
      <c r="A227" s="51">
        <f t="shared" si="103"/>
        <v>1.7166666666667219</v>
      </c>
      <c r="B227" s="50">
        <f t="shared" si="104"/>
        <v>11</v>
      </c>
      <c r="C227" s="52">
        <f t="shared" si="105"/>
        <v>17</v>
      </c>
      <c r="D227" s="52" t="str">
        <f t="shared" si="106"/>
        <v/>
      </c>
      <c r="E227" s="129" t="s">
        <v>125</v>
      </c>
      <c r="F227" s="129" t="s">
        <v>2</v>
      </c>
      <c r="G227" s="129" t="s">
        <v>3</v>
      </c>
      <c r="H227" s="129" t="s">
        <v>618</v>
      </c>
      <c r="I227" s="129" t="s">
        <v>126</v>
      </c>
      <c r="J227" s="129" t="s">
        <v>169</v>
      </c>
      <c r="K227" s="129" t="s">
        <v>619</v>
      </c>
      <c r="L227" s="129" t="s">
        <v>0</v>
      </c>
      <c r="M227" s="129" t="s">
        <v>32</v>
      </c>
      <c r="N227" s="129"/>
      <c r="O227" s="129"/>
      <c r="P227" s="129"/>
      <c r="Q227" s="129"/>
    </row>
    <row r="228" spans="1:17" x14ac:dyDescent="0.25">
      <c r="A228" s="51">
        <f t="shared" ref="A228:A235" si="107">IF((K228-K227)*60*24&lt;0,0,(K228-K227)*60*24)</f>
        <v>1.5500000000000824</v>
      </c>
      <c r="B228" s="50">
        <f t="shared" ref="B228:B235" si="108">IF(E228="Gate 1",0, IF(B227=0,(B226 +1),B227))</f>
        <v>11</v>
      </c>
      <c r="C228" s="52">
        <f t="shared" ref="C228:C235" si="109">ABS(RIGHT(M228,2))</f>
        <v>18</v>
      </c>
      <c r="D228" s="52" t="str">
        <f t="shared" ref="D228:D235" si="110">IF(OR(C229-C228=1,C229-C228=-20,C229=""),"","MISTAKE")</f>
        <v/>
      </c>
      <c r="E228" s="129" t="s">
        <v>127</v>
      </c>
      <c r="F228" s="129" t="s">
        <v>2</v>
      </c>
      <c r="G228" s="129" t="s">
        <v>3</v>
      </c>
      <c r="H228" s="129" t="s">
        <v>620</v>
      </c>
      <c r="I228" s="129" t="s">
        <v>28</v>
      </c>
      <c r="J228" s="129" t="s">
        <v>169</v>
      </c>
      <c r="K228" s="129" t="s">
        <v>621</v>
      </c>
      <c r="L228" s="129" t="s">
        <v>0</v>
      </c>
      <c r="M228" s="129" t="s">
        <v>128</v>
      </c>
      <c r="N228" s="129"/>
      <c r="O228" s="129"/>
      <c r="P228" s="129"/>
      <c r="Q228" s="129"/>
    </row>
    <row r="229" spans="1:17" x14ac:dyDescent="0.25">
      <c r="A229" s="51">
        <f t="shared" si="107"/>
        <v>2.5833333333332309</v>
      </c>
      <c r="B229" s="50">
        <f t="shared" si="108"/>
        <v>11</v>
      </c>
      <c r="C229" s="52">
        <f t="shared" si="109"/>
        <v>19</v>
      </c>
      <c r="D229" s="52" t="str">
        <f t="shared" si="110"/>
        <v/>
      </c>
      <c r="E229" s="129" t="s">
        <v>113</v>
      </c>
      <c r="F229" s="129" t="s">
        <v>2</v>
      </c>
      <c r="G229" s="129" t="s">
        <v>3</v>
      </c>
      <c r="H229" s="129" t="s">
        <v>622</v>
      </c>
      <c r="I229" s="129" t="s">
        <v>132</v>
      </c>
      <c r="J229" s="129" t="s">
        <v>169</v>
      </c>
      <c r="K229" s="129" t="s">
        <v>623</v>
      </c>
      <c r="L229" s="129" t="s">
        <v>0</v>
      </c>
      <c r="M229" s="129" t="s">
        <v>129</v>
      </c>
      <c r="N229" s="129"/>
      <c r="O229" s="129"/>
      <c r="P229" s="129"/>
      <c r="Q229" s="129"/>
    </row>
    <row r="230" spans="1:17" x14ac:dyDescent="0.25">
      <c r="A230" s="51">
        <f t="shared" si="107"/>
        <v>1.9833333333333769</v>
      </c>
      <c r="B230" s="50">
        <f t="shared" si="108"/>
        <v>11</v>
      </c>
      <c r="C230" s="52">
        <f t="shared" si="109"/>
        <v>20</v>
      </c>
      <c r="D230" s="52" t="str">
        <f t="shared" si="110"/>
        <v/>
      </c>
      <c r="E230" s="129" t="s">
        <v>136</v>
      </c>
      <c r="F230" s="129" t="s">
        <v>2</v>
      </c>
      <c r="G230" s="129" t="s">
        <v>3</v>
      </c>
      <c r="H230" s="129" t="s">
        <v>624</v>
      </c>
      <c r="I230" s="129" t="s">
        <v>137</v>
      </c>
      <c r="J230" s="129" t="s">
        <v>169</v>
      </c>
      <c r="K230" s="129" t="s">
        <v>625</v>
      </c>
      <c r="L230" s="129" t="s">
        <v>0</v>
      </c>
      <c r="M230" s="129" t="s">
        <v>130</v>
      </c>
      <c r="N230" s="129"/>
      <c r="O230" s="129"/>
      <c r="P230" s="129"/>
      <c r="Q230" s="129"/>
    </row>
    <row r="231" spans="1:17" x14ac:dyDescent="0.25">
      <c r="A231" s="51">
        <f t="shared" si="107"/>
        <v>3.8833333333333542</v>
      </c>
      <c r="B231" s="50">
        <f t="shared" si="108"/>
        <v>11</v>
      </c>
      <c r="C231" s="52">
        <f t="shared" si="109"/>
        <v>21</v>
      </c>
      <c r="D231" s="52" t="str">
        <f t="shared" si="110"/>
        <v/>
      </c>
      <c r="E231" s="129" t="s">
        <v>109</v>
      </c>
      <c r="F231" s="129" t="s">
        <v>2</v>
      </c>
      <c r="G231" s="129" t="s">
        <v>3</v>
      </c>
      <c r="H231" s="129" t="s">
        <v>626</v>
      </c>
      <c r="I231" s="129" t="s">
        <v>105</v>
      </c>
      <c r="J231" s="129" t="s">
        <v>169</v>
      </c>
      <c r="K231" s="129" t="s">
        <v>627</v>
      </c>
      <c r="L231" s="129" t="s">
        <v>0</v>
      </c>
      <c r="M231" s="129" t="s">
        <v>131</v>
      </c>
      <c r="N231" s="129"/>
      <c r="O231" s="129"/>
      <c r="P231" s="129"/>
      <c r="Q231" s="129"/>
    </row>
    <row r="232" spans="1:17" x14ac:dyDescent="0.25">
      <c r="A232" s="51">
        <f t="shared" si="107"/>
        <v>23.933333333333373</v>
      </c>
      <c r="B232" s="50">
        <f t="shared" si="108"/>
        <v>0</v>
      </c>
      <c r="C232" s="52">
        <f t="shared" si="109"/>
        <v>1</v>
      </c>
      <c r="D232" s="52" t="str">
        <f t="shared" si="110"/>
        <v/>
      </c>
      <c r="E232" s="129" t="s">
        <v>1</v>
      </c>
      <c r="F232" s="129" t="s">
        <v>2</v>
      </c>
      <c r="G232" s="129" t="s">
        <v>3</v>
      </c>
      <c r="H232" s="129" t="s">
        <v>628</v>
      </c>
      <c r="I232" s="129" t="s">
        <v>133</v>
      </c>
      <c r="J232" s="129" t="s">
        <v>169</v>
      </c>
      <c r="K232" s="129" t="s">
        <v>629</v>
      </c>
      <c r="L232" s="129" t="s">
        <v>0</v>
      </c>
      <c r="M232" s="129" t="s">
        <v>4</v>
      </c>
      <c r="N232" s="129"/>
      <c r="O232" s="129"/>
      <c r="P232" s="129"/>
      <c r="Q232" s="129"/>
    </row>
    <row r="233" spans="1:17" x14ac:dyDescent="0.25">
      <c r="A233" s="51">
        <f t="shared" si="107"/>
        <v>0.89999999999990088</v>
      </c>
      <c r="B233" s="50">
        <f t="shared" si="108"/>
        <v>12</v>
      </c>
      <c r="C233" s="52">
        <f t="shared" si="109"/>
        <v>2</v>
      </c>
      <c r="D233" s="52" t="str">
        <f t="shared" si="110"/>
        <v/>
      </c>
      <c r="E233" s="129" t="s">
        <v>5</v>
      </c>
      <c r="F233" s="129" t="s">
        <v>2</v>
      </c>
      <c r="G233" s="129" t="s">
        <v>3</v>
      </c>
      <c r="H233" s="129" t="s">
        <v>630</v>
      </c>
      <c r="I233" s="129" t="s">
        <v>115</v>
      </c>
      <c r="J233" s="129" t="s">
        <v>169</v>
      </c>
      <c r="K233" s="129" t="s">
        <v>631</v>
      </c>
      <c r="L233" s="129" t="s">
        <v>0</v>
      </c>
      <c r="M233" s="129" t="s">
        <v>6</v>
      </c>
      <c r="N233" s="129"/>
      <c r="O233" s="129"/>
      <c r="P233" s="129"/>
      <c r="Q233" s="129"/>
    </row>
    <row r="234" spans="1:17" x14ac:dyDescent="0.25">
      <c r="A234" s="51">
        <f t="shared" si="107"/>
        <v>1.0166666666666924</v>
      </c>
      <c r="B234" s="50">
        <f t="shared" si="108"/>
        <v>12</v>
      </c>
      <c r="C234" s="52">
        <f t="shared" si="109"/>
        <v>3</v>
      </c>
      <c r="D234" s="52" t="str">
        <f t="shared" si="110"/>
        <v/>
      </c>
      <c r="E234" s="129" t="s">
        <v>7</v>
      </c>
      <c r="F234" s="129" t="s">
        <v>2</v>
      </c>
      <c r="G234" s="129" t="s">
        <v>3</v>
      </c>
      <c r="H234" s="129" t="s">
        <v>632</v>
      </c>
      <c r="I234" s="129" t="s">
        <v>8</v>
      </c>
      <c r="J234" s="129" t="s">
        <v>169</v>
      </c>
      <c r="K234" s="129" t="s">
        <v>633</v>
      </c>
      <c r="L234" s="129" t="s">
        <v>0</v>
      </c>
      <c r="M234" s="129" t="s">
        <v>9</v>
      </c>
      <c r="N234" s="129"/>
      <c r="O234" s="129"/>
      <c r="P234" s="129"/>
      <c r="Q234" s="129"/>
    </row>
    <row r="235" spans="1:17" x14ac:dyDescent="0.25">
      <c r="A235" s="51">
        <f t="shared" si="107"/>
        <v>1.0333333333333883</v>
      </c>
      <c r="B235" s="50">
        <f t="shared" si="108"/>
        <v>12</v>
      </c>
      <c r="C235" s="52">
        <f t="shared" si="109"/>
        <v>4</v>
      </c>
      <c r="D235" s="52" t="str">
        <f t="shared" si="110"/>
        <v/>
      </c>
      <c r="E235" s="129" t="s">
        <v>116</v>
      </c>
      <c r="F235" s="129" t="s">
        <v>2</v>
      </c>
      <c r="G235" s="129" t="s">
        <v>3</v>
      </c>
      <c r="H235" s="129" t="s">
        <v>634</v>
      </c>
      <c r="I235" s="129" t="s">
        <v>117</v>
      </c>
      <c r="J235" s="129" t="s">
        <v>169</v>
      </c>
      <c r="K235" s="129" t="s">
        <v>635</v>
      </c>
      <c r="L235" s="129" t="s">
        <v>0</v>
      </c>
      <c r="M235" s="129" t="s">
        <v>11</v>
      </c>
      <c r="N235" s="129"/>
      <c r="O235" s="129"/>
      <c r="P235" s="129"/>
      <c r="Q235" s="129"/>
    </row>
    <row r="236" spans="1:17" x14ac:dyDescent="0.25">
      <c r="A236" s="51">
        <f t="shared" ref="A236:A238" si="111">IF((K236-K235)*60*24&lt;0,0,(K236-K235)*60*24)</f>
        <v>1.399999999999979</v>
      </c>
      <c r="B236" s="50">
        <f t="shared" ref="B236:B238" si="112">IF(E236="Gate 1",0, IF(B235=0,(B234 +1),B235))</f>
        <v>12</v>
      </c>
      <c r="C236" s="52">
        <f t="shared" ref="C236:C238" si="113">ABS(RIGHT(M236,2))</f>
        <v>5</v>
      </c>
      <c r="D236" s="52" t="str">
        <f t="shared" ref="D236:D238" si="114">IF(OR(C237-C236=1,C237-C236=-20,C237=""),"","MISTAKE")</f>
        <v/>
      </c>
      <c r="E236" s="129" t="s">
        <v>106</v>
      </c>
      <c r="F236" s="129" t="s">
        <v>2</v>
      </c>
      <c r="G236" s="129" t="s">
        <v>3</v>
      </c>
      <c r="H236" s="129" t="s">
        <v>636</v>
      </c>
      <c r="I236" s="129" t="s">
        <v>10</v>
      </c>
      <c r="J236" s="129" t="s">
        <v>169</v>
      </c>
      <c r="K236" s="129" t="s">
        <v>637</v>
      </c>
      <c r="L236" s="129" t="s">
        <v>0</v>
      </c>
      <c r="M236" s="129" t="s">
        <v>12</v>
      </c>
      <c r="N236" s="129"/>
      <c r="O236" s="129"/>
      <c r="P236" s="129"/>
      <c r="Q236" s="129"/>
    </row>
    <row r="237" spans="1:17" x14ac:dyDescent="0.25">
      <c r="A237" s="51">
        <f t="shared" si="111"/>
        <v>1.7666666666666497</v>
      </c>
      <c r="B237" s="50">
        <f t="shared" si="112"/>
        <v>12</v>
      </c>
      <c r="C237" s="52">
        <f t="shared" si="113"/>
        <v>6</v>
      </c>
      <c r="D237" s="52" t="str">
        <f t="shared" si="114"/>
        <v/>
      </c>
      <c r="E237" s="129" t="s">
        <v>107</v>
      </c>
      <c r="F237" s="129" t="s">
        <v>2</v>
      </c>
      <c r="G237" s="129" t="s">
        <v>3</v>
      </c>
      <c r="H237" s="129" t="s">
        <v>638</v>
      </c>
      <c r="I237" s="129" t="s">
        <v>90</v>
      </c>
      <c r="J237" s="129" t="s">
        <v>169</v>
      </c>
      <c r="K237" s="129" t="s">
        <v>639</v>
      </c>
      <c r="L237" s="129" t="s">
        <v>0</v>
      </c>
      <c r="M237" s="129" t="s">
        <v>15</v>
      </c>
      <c r="N237" s="129"/>
      <c r="O237" s="129"/>
      <c r="P237" s="129"/>
      <c r="Q237" s="129"/>
    </row>
    <row r="238" spans="1:17" x14ac:dyDescent="0.25">
      <c r="A238" s="51">
        <f t="shared" si="111"/>
        <v>1.4333333333332909</v>
      </c>
      <c r="B238" s="50">
        <f t="shared" si="112"/>
        <v>12</v>
      </c>
      <c r="C238" s="52">
        <f t="shared" si="113"/>
        <v>7</v>
      </c>
      <c r="D238" s="52" t="str">
        <f t="shared" si="114"/>
        <v/>
      </c>
      <c r="E238" s="129" t="s">
        <v>13</v>
      </c>
      <c r="F238" s="129" t="s">
        <v>2</v>
      </c>
      <c r="G238" s="129" t="s">
        <v>3</v>
      </c>
      <c r="H238" s="129" t="s">
        <v>640</v>
      </c>
      <c r="I238" s="129" t="s">
        <v>14</v>
      </c>
      <c r="J238" s="129" t="s">
        <v>169</v>
      </c>
      <c r="K238" s="129" t="s">
        <v>641</v>
      </c>
      <c r="L238" s="129" t="s">
        <v>0</v>
      </c>
      <c r="M238" s="129" t="s">
        <v>18</v>
      </c>
      <c r="N238" s="129"/>
      <c r="O238" s="129"/>
      <c r="P238" s="129"/>
      <c r="Q238" s="129"/>
    </row>
    <row r="239" spans="1:17" x14ac:dyDescent="0.25">
      <c r="A239" s="51">
        <f t="shared" ref="A239:A246" si="115">IF((K239-K238)*60*24&lt;0,0,(K239-K238)*60*24)</f>
        <v>1.2666666666666515</v>
      </c>
      <c r="B239" s="50">
        <f t="shared" ref="B239:B246" si="116">IF(E239="Gate 1",0, IF(B238=0,(B237 +1),B238))</f>
        <v>12</v>
      </c>
      <c r="C239" s="52">
        <f t="shared" ref="C239:C246" si="117">ABS(RIGHT(M239,2))</f>
        <v>8</v>
      </c>
      <c r="D239" s="52" t="str">
        <f t="shared" ref="D239:D246" si="118">IF(OR(C240-C239=1,C240-C239=-20,C240=""),"","MISTAKE")</f>
        <v/>
      </c>
      <c r="E239" s="129" t="s">
        <v>16</v>
      </c>
      <c r="F239" s="129" t="s">
        <v>2</v>
      </c>
      <c r="G239" s="129" t="s">
        <v>3</v>
      </c>
      <c r="H239" s="129" t="s">
        <v>642</v>
      </c>
      <c r="I239" s="129" t="s">
        <v>118</v>
      </c>
      <c r="J239" s="129" t="s">
        <v>169</v>
      </c>
      <c r="K239" s="129" t="s">
        <v>643</v>
      </c>
      <c r="L239" s="129" t="s">
        <v>0</v>
      </c>
      <c r="M239" s="129" t="s">
        <v>19</v>
      </c>
      <c r="N239" s="129"/>
      <c r="O239" s="129"/>
      <c r="P239" s="129"/>
      <c r="Q239" s="129"/>
    </row>
    <row r="240" spans="1:17" x14ac:dyDescent="0.25">
      <c r="A240" s="51">
        <f t="shared" si="115"/>
        <v>1.2333333333333396</v>
      </c>
      <c r="B240" s="50">
        <f t="shared" si="116"/>
        <v>12</v>
      </c>
      <c r="C240" s="52">
        <f t="shared" si="117"/>
        <v>9</v>
      </c>
      <c r="D240" s="52" t="str">
        <f t="shared" si="118"/>
        <v/>
      </c>
      <c r="E240" s="129" t="s">
        <v>16</v>
      </c>
      <c r="F240" s="129" t="s">
        <v>2</v>
      </c>
      <c r="G240" s="129" t="s">
        <v>3</v>
      </c>
      <c r="H240" s="129" t="s">
        <v>644</v>
      </c>
      <c r="I240" s="129" t="s">
        <v>17</v>
      </c>
      <c r="J240" s="129" t="s">
        <v>169</v>
      </c>
      <c r="K240" s="129" t="s">
        <v>645</v>
      </c>
      <c r="L240" s="129" t="s">
        <v>0</v>
      </c>
      <c r="M240" s="129" t="s">
        <v>21</v>
      </c>
      <c r="N240" s="129"/>
      <c r="O240" s="129"/>
      <c r="P240" s="129"/>
      <c r="Q240" s="129"/>
    </row>
    <row r="241" spans="1:17" x14ac:dyDescent="0.25">
      <c r="A241" s="51">
        <f t="shared" si="115"/>
        <v>2.9166666666667496</v>
      </c>
      <c r="B241" s="50">
        <f t="shared" si="116"/>
        <v>12</v>
      </c>
      <c r="C241" s="52">
        <f t="shared" si="117"/>
        <v>10</v>
      </c>
      <c r="D241" s="52" t="str">
        <f t="shared" si="118"/>
        <v/>
      </c>
      <c r="E241" s="129" t="s">
        <v>108</v>
      </c>
      <c r="F241" s="129" t="s">
        <v>2</v>
      </c>
      <c r="G241" s="129" t="s">
        <v>3</v>
      </c>
      <c r="H241" s="129" t="s">
        <v>646</v>
      </c>
      <c r="I241" s="129" t="s">
        <v>119</v>
      </c>
      <c r="J241" s="129" t="s">
        <v>169</v>
      </c>
      <c r="K241" s="129" t="s">
        <v>647</v>
      </c>
      <c r="L241" s="129" t="s">
        <v>0</v>
      </c>
      <c r="M241" s="129" t="s">
        <v>23</v>
      </c>
      <c r="N241" s="129"/>
      <c r="O241" s="129"/>
      <c r="P241" s="129"/>
      <c r="Q241" s="129"/>
    </row>
    <row r="242" spans="1:17" x14ac:dyDescent="0.25">
      <c r="A242" s="51">
        <f t="shared" si="115"/>
        <v>2.0499999999999208</v>
      </c>
      <c r="B242" s="50">
        <f t="shared" si="116"/>
        <v>12</v>
      </c>
      <c r="C242" s="52">
        <f t="shared" si="117"/>
        <v>11</v>
      </c>
      <c r="D242" s="52" t="str">
        <f t="shared" si="118"/>
        <v/>
      </c>
      <c r="E242" s="129" t="s">
        <v>110</v>
      </c>
      <c r="F242" s="129" t="s">
        <v>2</v>
      </c>
      <c r="G242" s="129" t="s">
        <v>3</v>
      </c>
      <c r="H242" s="129" t="s">
        <v>648</v>
      </c>
      <c r="I242" s="129" t="s">
        <v>20</v>
      </c>
      <c r="J242" s="129" t="s">
        <v>169</v>
      </c>
      <c r="K242" s="129" t="s">
        <v>649</v>
      </c>
      <c r="L242" s="129" t="s">
        <v>0</v>
      </c>
      <c r="M242" s="129" t="s">
        <v>24</v>
      </c>
      <c r="N242" s="129"/>
      <c r="O242" s="129"/>
      <c r="P242" s="129"/>
      <c r="Q242" s="129"/>
    </row>
    <row r="243" spans="1:17" x14ac:dyDescent="0.25">
      <c r="A243" s="51">
        <f t="shared" si="115"/>
        <v>3.4333333333333638</v>
      </c>
      <c r="B243" s="50">
        <f t="shared" si="116"/>
        <v>12</v>
      </c>
      <c r="C243" s="52">
        <f t="shared" si="117"/>
        <v>12</v>
      </c>
      <c r="D243" s="52" t="str">
        <f t="shared" si="118"/>
        <v/>
      </c>
      <c r="E243" s="129" t="s">
        <v>120</v>
      </c>
      <c r="F243" s="129" t="s">
        <v>2</v>
      </c>
      <c r="G243" s="129" t="s">
        <v>3</v>
      </c>
      <c r="H243" s="129" t="s">
        <v>650</v>
      </c>
      <c r="I243" s="129" t="s">
        <v>22</v>
      </c>
      <c r="J243" s="129" t="s">
        <v>169</v>
      </c>
      <c r="K243" s="129" t="s">
        <v>651</v>
      </c>
      <c r="L243" s="129" t="s">
        <v>0</v>
      </c>
      <c r="M243" s="129" t="s">
        <v>25</v>
      </c>
      <c r="N243" s="129"/>
      <c r="O243" s="129"/>
      <c r="P243" s="129"/>
      <c r="Q243" s="129"/>
    </row>
    <row r="244" spans="1:17" x14ac:dyDescent="0.25">
      <c r="A244" s="51">
        <f t="shared" si="115"/>
        <v>2.6833333333334064</v>
      </c>
      <c r="B244" s="50">
        <f t="shared" si="116"/>
        <v>12</v>
      </c>
      <c r="C244" s="52">
        <f t="shared" si="117"/>
        <v>13</v>
      </c>
      <c r="D244" s="52" t="str">
        <f t="shared" si="118"/>
        <v/>
      </c>
      <c r="E244" s="129" t="s">
        <v>111</v>
      </c>
      <c r="F244" s="129" t="s">
        <v>2</v>
      </c>
      <c r="G244" s="129" t="s">
        <v>3</v>
      </c>
      <c r="H244" s="129" t="s">
        <v>652</v>
      </c>
      <c r="I244" s="129" t="s">
        <v>121</v>
      </c>
      <c r="J244" s="129" t="s">
        <v>169</v>
      </c>
      <c r="K244" s="129" t="s">
        <v>653</v>
      </c>
      <c r="L244" s="129" t="s">
        <v>0</v>
      </c>
      <c r="M244" s="129" t="s">
        <v>27</v>
      </c>
      <c r="N244" s="129"/>
      <c r="O244" s="129"/>
      <c r="P244" s="129"/>
      <c r="Q244" s="129"/>
    </row>
    <row r="245" spans="1:17" x14ac:dyDescent="0.25">
      <c r="A245" s="51">
        <f t="shared" si="115"/>
        <v>1.3499999999998913</v>
      </c>
      <c r="B245" s="50">
        <f t="shared" si="116"/>
        <v>12</v>
      </c>
      <c r="C245" s="52">
        <f t="shared" si="117"/>
        <v>14</v>
      </c>
      <c r="D245" s="52" t="str">
        <f t="shared" si="118"/>
        <v/>
      </c>
      <c r="E245" s="129" t="s">
        <v>112</v>
      </c>
      <c r="F245" s="129" t="s">
        <v>2</v>
      </c>
      <c r="G245" s="129" t="s">
        <v>3</v>
      </c>
      <c r="H245" s="129" t="s">
        <v>654</v>
      </c>
      <c r="I245" s="129" t="s">
        <v>134</v>
      </c>
      <c r="J245" s="129" t="s">
        <v>169</v>
      </c>
      <c r="K245" s="129" t="s">
        <v>655</v>
      </c>
      <c r="L245" s="129" t="s">
        <v>0</v>
      </c>
      <c r="M245" s="129" t="s">
        <v>29</v>
      </c>
      <c r="N245" s="129"/>
      <c r="O245" s="129"/>
      <c r="P245" s="129"/>
      <c r="Q245" s="129"/>
    </row>
    <row r="246" spans="1:17" x14ac:dyDescent="0.25">
      <c r="A246" s="51">
        <f t="shared" si="115"/>
        <v>1.7166666666667219</v>
      </c>
      <c r="B246" s="50">
        <f t="shared" si="116"/>
        <v>12</v>
      </c>
      <c r="C246" s="52">
        <f t="shared" si="117"/>
        <v>15</v>
      </c>
      <c r="D246" s="52" t="str">
        <f t="shared" si="118"/>
        <v/>
      </c>
      <c r="E246" s="129" t="s">
        <v>122</v>
      </c>
      <c r="F246" s="129" t="s">
        <v>2</v>
      </c>
      <c r="G246" s="129" t="s">
        <v>3</v>
      </c>
      <c r="H246" s="129" t="s">
        <v>656</v>
      </c>
      <c r="I246" s="129" t="s">
        <v>26</v>
      </c>
      <c r="J246" s="129" t="s">
        <v>169</v>
      </c>
      <c r="K246" s="129" t="s">
        <v>657</v>
      </c>
      <c r="L246" s="129" t="s">
        <v>0</v>
      </c>
      <c r="M246" s="129" t="s">
        <v>30</v>
      </c>
      <c r="N246" s="129"/>
      <c r="O246" s="129"/>
      <c r="P246" s="129"/>
      <c r="Q246" s="129"/>
    </row>
    <row r="247" spans="1:17" x14ac:dyDescent="0.25">
      <c r="A247" s="51">
        <f t="shared" ref="A247:A255" si="119">IF((K247-K246)*60*24&lt;0,0,(K247-K246)*60*24)</f>
        <v>1.4666666666666828</v>
      </c>
      <c r="B247" s="50">
        <f t="shared" ref="B247:B255" si="120">IF(E247="Gate 1",0, IF(B246=0,(B245 +1),B246))</f>
        <v>12</v>
      </c>
      <c r="C247" s="52">
        <f t="shared" ref="C247:C255" si="121">ABS(RIGHT(M247,2))</f>
        <v>16</v>
      </c>
      <c r="D247" s="52" t="str">
        <f t="shared" ref="D247:D255" si="122">IF(OR(C248-C247=1,C248-C247=-20,C248=""),"","MISTAKE")</f>
        <v/>
      </c>
      <c r="E247" s="129" t="s">
        <v>123</v>
      </c>
      <c r="F247" s="129" t="s">
        <v>2</v>
      </c>
      <c r="G247" s="129" t="s">
        <v>3</v>
      </c>
      <c r="H247" s="129" t="s">
        <v>658</v>
      </c>
      <c r="I247" s="129" t="s">
        <v>124</v>
      </c>
      <c r="J247" s="129" t="s">
        <v>169</v>
      </c>
      <c r="K247" s="129" t="s">
        <v>659</v>
      </c>
      <c r="L247" s="129" t="s">
        <v>0</v>
      </c>
      <c r="M247" s="129" t="s">
        <v>31</v>
      </c>
      <c r="N247" s="129"/>
      <c r="O247" s="129"/>
      <c r="P247" s="129"/>
      <c r="Q247" s="129"/>
    </row>
    <row r="248" spans="1:17" x14ac:dyDescent="0.25">
      <c r="A248" s="51">
        <f t="shared" si="119"/>
        <v>3.6999999999999389</v>
      </c>
      <c r="B248" s="50">
        <f t="shared" si="120"/>
        <v>12</v>
      </c>
      <c r="C248" s="52">
        <f t="shared" si="121"/>
        <v>17</v>
      </c>
      <c r="D248" s="52" t="str">
        <f t="shared" si="122"/>
        <v/>
      </c>
      <c r="E248" s="129" t="s">
        <v>125</v>
      </c>
      <c r="F248" s="129" t="s">
        <v>2</v>
      </c>
      <c r="G248" s="129" t="s">
        <v>3</v>
      </c>
      <c r="H248" s="129" t="s">
        <v>660</v>
      </c>
      <c r="I248" s="129" t="s">
        <v>126</v>
      </c>
      <c r="J248" s="129" t="s">
        <v>169</v>
      </c>
      <c r="K248" s="129" t="s">
        <v>661</v>
      </c>
      <c r="L248" s="129" t="s">
        <v>0</v>
      </c>
      <c r="M248" s="129" t="s">
        <v>32</v>
      </c>
      <c r="N248" s="129"/>
      <c r="O248" s="129"/>
      <c r="P248" s="129"/>
      <c r="Q248" s="129"/>
    </row>
    <row r="249" spans="1:17" x14ac:dyDescent="0.25">
      <c r="A249" s="51">
        <f t="shared" si="119"/>
        <v>1.666666666666714</v>
      </c>
      <c r="B249" s="50">
        <f t="shared" si="120"/>
        <v>12</v>
      </c>
      <c r="C249" s="52">
        <f t="shared" si="121"/>
        <v>18</v>
      </c>
      <c r="D249" s="52" t="str">
        <f t="shared" si="122"/>
        <v/>
      </c>
      <c r="E249" s="129" t="s">
        <v>127</v>
      </c>
      <c r="F249" s="129" t="s">
        <v>2</v>
      </c>
      <c r="G249" s="129" t="s">
        <v>3</v>
      </c>
      <c r="H249" s="129" t="s">
        <v>662</v>
      </c>
      <c r="I249" s="129" t="s">
        <v>28</v>
      </c>
      <c r="J249" s="129" t="s">
        <v>169</v>
      </c>
      <c r="K249" s="129" t="s">
        <v>663</v>
      </c>
      <c r="L249" s="129" t="s">
        <v>0</v>
      </c>
      <c r="M249" s="129" t="s">
        <v>128</v>
      </c>
      <c r="N249" s="129"/>
      <c r="O249" s="129"/>
      <c r="P249" s="129"/>
      <c r="Q249" s="129"/>
    </row>
    <row r="250" spans="1:17" x14ac:dyDescent="0.25">
      <c r="A250" s="51">
        <f t="shared" si="119"/>
        <v>4.6333333333333115</v>
      </c>
      <c r="B250" s="50">
        <f t="shared" si="120"/>
        <v>12</v>
      </c>
      <c r="C250" s="52">
        <f t="shared" si="121"/>
        <v>19</v>
      </c>
      <c r="D250" s="52" t="str">
        <f t="shared" si="122"/>
        <v/>
      </c>
      <c r="E250" s="129" t="s">
        <v>113</v>
      </c>
      <c r="F250" s="129" t="s">
        <v>2</v>
      </c>
      <c r="G250" s="129" t="s">
        <v>3</v>
      </c>
      <c r="H250" s="129" t="s">
        <v>664</v>
      </c>
      <c r="I250" s="129" t="s">
        <v>132</v>
      </c>
      <c r="J250" s="129" t="s">
        <v>169</v>
      </c>
      <c r="K250" s="129" t="s">
        <v>665</v>
      </c>
      <c r="L250" s="129" t="s">
        <v>0</v>
      </c>
      <c r="M250" s="129" t="s">
        <v>129</v>
      </c>
      <c r="N250" s="129"/>
      <c r="O250" s="129"/>
      <c r="P250" s="129"/>
      <c r="Q250" s="129"/>
    </row>
    <row r="251" spans="1:17" x14ac:dyDescent="0.25">
      <c r="A251" s="51">
        <f t="shared" si="119"/>
        <v>1.8166666666666575</v>
      </c>
      <c r="B251" s="50">
        <f t="shared" si="120"/>
        <v>12</v>
      </c>
      <c r="C251" s="52">
        <f t="shared" si="121"/>
        <v>20</v>
      </c>
      <c r="D251" s="52" t="str">
        <f t="shared" si="122"/>
        <v/>
      </c>
      <c r="E251" s="129" t="s">
        <v>136</v>
      </c>
      <c r="F251" s="129" t="s">
        <v>2</v>
      </c>
      <c r="G251" s="129" t="s">
        <v>3</v>
      </c>
      <c r="H251" s="129" t="s">
        <v>666</v>
      </c>
      <c r="I251" s="129" t="s">
        <v>137</v>
      </c>
      <c r="J251" s="129" t="s">
        <v>169</v>
      </c>
      <c r="K251" s="129" t="s">
        <v>667</v>
      </c>
      <c r="L251" s="129" t="s">
        <v>0</v>
      </c>
      <c r="M251" s="129" t="s">
        <v>130</v>
      </c>
      <c r="N251" s="129"/>
      <c r="O251" s="129"/>
      <c r="P251" s="129"/>
      <c r="Q251" s="129"/>
    </row>
    <row r="252" spans="1:17" x14ac:dyDescent="0.25">
      <c r="A252" s="51">
        <f t="shared" si="119"/>
        <v>2.7333333333333343</v>
      </c>
      <c r="B252" s="50">
        <f t="shared" si="120"/>
        <v>12</v>
      </c>
      <c r="C252" s="52">
        <f t="shared" si="121"/>
        <v>21</v>
      </c>
      <c r="D252" s="52" t="str">
        <f t="shared" si="122"/>
        <v/>
      </c>
      <c r="E252" s="129" t="s">
        <v>109</v>
      </c>
      <c r="F252" s="129" t="s">
        <v>2</v>
      </c>
      <c r="G252" s="129" t="s">
        <v>3</v>
      </c>
      <c r="H252" s="129" t="s">
        <v>668</v>
      </c>
      <c r="I252" s="129" t="s">
        <v>105</v>
      </c>
      <c r="J252" s="129" t="s">
        <v>169</v>
      </c>
      <c r="K252" s="129" t="s">
        <v>669</v>
      </c>
      <c r="L252" s="129" t="s">
        <v>0</v>
      </c>
      <c r="M252" s="129" t="s">
        <v>131</v>
      </c>
      <c r="N252" s="129"/>
      <c r="O252" s="129"/>
      <c r="P252" s="129"/>
      <c r="Q252" s="129"/>
    </row>
    <row r="253" spans="1:17" x14ac:dyDescent="0.25">
      <c r="A253" s="51">
        <f t="shared" si="119"/>
        <v>20.333333333333368</v>
      </c>
      <c r="B253" s="50">
        <f t="shared" si="120"/>
        <v>0</v>
      </c>
      <c r="C253" s="52">
        <f t="shared" si="121"/>
        <v>1</v>
      </c>
      <c r="D253" s="52" t="str">
        <f t="shared" si="122"/>
        <v/>
      </c>
      <c r="E253" s="129" t="s">
        <v>1</v>
      </c>
      <c r="F253" s="129" t="s">
        <v>2</v>
      </c>
      <c r="G253" s="129" t="s">
        <v>3</v>
      </c>
      <c r="H253" s="129" t="s">
        <v>670</v>
      </c>
      <c r="I253" s="129" t="s">
        <v>133</v>
      </c>
      <c r="J253" s="129" t="s">
        <v>169</v>
      </c>
      <c r="K253" s="129" t="s">
        <v>671</v>
      </c>
      <c r="L253" s="129" t="s">
        <v>0</v>
      </c>
      <c r="M253" s="129" t="s">
        <v>4</v>
      </c>
      <c r="N253" s="129"/>
      <c r="O253" s="129"/>
      <c r="P253" s="129"/>
      <c r="Q253" s="129"/>
    </row>
    <row r="254" spans="1:17" x14ac:dyDescent="0.25">
      <c r="A254" s="51">
        <f t="shared" si="119"/>
        <v>1.2500000000000355</v>
      </c>
      <c r="B254" s="50">
        <f t="shared" si="120"/>
        <v>13</v>
      </c>
      <c r="C254" s="52">
        <f t="shared" si="121"/>
        <v>2</v>
      </c>
      <c r="D254" s="52" t="str">
        <f t="shared" si="122"/>
        <v/>
      </c>
      <c r="E254" s="129" t="s">
        <v>5</v>
      </c>
      <c r="F254" s="129" t="s">
        <v>2</v>
      </c>
      <c r="G254" s="129" t="s">
        <v>3</v>
      </c>
      <c r="H254" s="129" t="s">
        <v>672</v>
      </c>
      <c r="I254" s="129" t="s">
        <v>115</v>
      </c>
      <c r="J254" s="129" t="s">
        <v>169</v>
      </c>
      <c r="K254" s="129" t="s">
        <v>673</v>
      </c>
      <c r="L254" s="129" t="s">
        <v>0</v>
      </c>
      <c r="M254" s="129" t="s">
        <v>6</v>
      </c>
      <c r="N254" s="129"/>
      <c r="O254" s="129"/>
      <c r="P254" s="129"/>
      <c r="Q254" s="129"/>
    </row>
    <row r="255" spans="1:17" x14ac:dyDescent="0.25">
      <c r="A255" s="51">
        <f t="shared" si="119"/>
        <v>1.2833333333332675</v>
      </c>
      <c r="B255" s="50">
        <f t="shared" si="120"/>
        <v>13</v>
      </c>
      <c r="C255" s="52">
        <f t="shared" si="121"/>
        <v>3</v>
      </c>
      <c r="D255" s="52" t="str">
        <f t="shared" si="122"/>
        <v/>
      </c>
      <c r="E255" s="129" t="s">
        <v>7</v>
      </c>
      <c r="F255" s="129" t="s">
        <v>2</v>
      </c>
      <c r="G255" s="129" t="s">
        <v>3</v>
      </c>
      <c r="H255" s="129" t="s">
        <v>674</v>
      </c>
      <c r="I255" s="129" t="s">
        <v>8</v>
      </c>
      <c r="J255" s="129" t="s">
        <v>169</v>
      </c>
      <c r="K255" s="129" t="s">
        <v>675</v>
      </c>
      <c r="L255" s="129" t="s">
        <v>0</v>
      </c>
      <c r="M255" s="129" t="s">
        <v>9</v>
      </c>
      <c r="N255" s="129"/>
      <c r="O255" s="129"/>
      <c r="P255" s="129"/>
      <c r="Q255" s="129"/>
    </row>
    <row r="256" spans="1:17" x14ac:dyDescent="0.25">
      <c r="A256" s="51">
        <f t="shared" ref="A256:A257" si="123">IF((K256-K255)*60*24&lt;0,0,(K256-K255)*60*24)</f>
        <v>1.1833333333332519</v>
      </c>
      <c r="B256" s="50">
        <f t="shared" ref="B256:B257" si="124">IF(E256="Gate 1",0, IF(B255=0,(B254 +1),B255))</f>
        <v>13</v>
      </c>
      <c r="C256" s="52">
        <f t="shared" ref="C256:C257" si="125">ABS(RIGHT(M256,2))</f>
        <v>4</v>
      </c>
      <c r="D256" s="52" t="str">
        <f t="shared" ref="D256:D257" si="126">IF(OR(C257-C256=1,C257-C256=-20,C257=""),"","MISTAKE")</f>
        <v/>
      </c>
      <c r="E256" s="129" t="s">
        <v>116</v>
      </c>
      <c r="F256" s="129" t="s">
        <v>2</v>
      </c>
      <c r="G256" s="129" t="s">
        <v>3</v>
      </c>
      <c r="H256" s="129" t="s">
        <v>676</v>
      </c>
      <c r="I256" s="129" t="s">
        <v>117</v>
      </c>
      <c r="J256" s="129" t="s">
        <v>169</v>
      </c>
      <c r="K256" s="129" t="s">
        <v>677</v>
      </c>
      <c r="L256" s="129" t="s">
        <v>0</v>
      </c>
      <c r="M256" s="129" t="s">
        <v>11</v>
      </c>
      <c r="N256" s="129"/>
      <c r="O256" s="129"/>
      <c r="P256" s="129"/>
      <c r="Q256" s="129"/>
    </row>
    <row r="257" spans="1:17" x14ac:dyDescent="0.25">
      <c r="A257" s="51">
        <f t="shared" si="123"/>
        <v>3.633333333333475</v>
      </c>
      <c r="B257" s="50">
        <f t="shared" si="124"/>
        <v>13</v>
      </c>
      <c r="C257" s="52">
        <f t="shared" si="125"/>
        <v>5</v>
      </c>
      <c r="D257" s="52" t="str">
        <f t="shared" si="126"/>
        <v/>
      </c>
      <c r="E257" s="129" t="s">
        <v>106</v>
      </c>
      <c r="F257" s="129" t="s">
        <v>2</v>
      </c>
      <c r="G257" s="129" t="s">
        <v>3</v>
      </c>
      <c r="H257" s="129" t="s">
        <v>678</v>
      </c>
      <c r="I257" s="129" t="s">
        <v>10</v>
      </c>
      <c r="J257" s="129" t="s">
        <v>169</v>
      </c>
      <c r="K257" s="129" t="s">
        <v>679</v>
      </c>
      <c r="L257" s="129" t="s">
        <v>0</v>
      </c>
      <c r="M257" s="129" t="s">
        <v>12</v>
      </c>
      <c r="N257" s="129"/>
      <c r="O257" s="129"/>
      <c r="P257" s="129"/>
      <c r="Q257" s="129"/>
    </row>
    <row r="258" spans="1:17" x14ac:dyDescent="0.25">
      <c r="A258" s="51">
        <f t="shared" ref="A258:A260" si="127">IF((K258-K257)*60*24&lt;0,0,(K258-K257)*60*24)</f>
        <v>1.5499999999999226</v>
      </c>
      <c r="B258" s="50">
        <f t="shared" ref="B258:B260" si="128">IF(E258="Gate 1",0, IF(B257=0,(B256 +1),B257))</f>
        <v>13</v>
      </c>
      <c r="C258" s="52">
        <f t="shared" ref="C258:C260" si="129">ABS(RIGHT(M258,2))</f>
        <v>6</v>
      </c>
      <c r="D258" s="52" t="str">
        <f t="shared" ref="D258:D260" si="130">IF(OR(C259-C258=1,C259-C258=-20,C259=""),"","MISTAKE")</f>
        <v/>
      </c>
      <c r="E258" s="129" t="s">
        <v>107</v>
      </c>
      <c r="F258" s="129" t="s">
        <v>2</v>
      </c>
      <c r="G258" s="129" t="s">
        <v>3</v>
      </c>
      <c r="H258" s="129" t="s">
        <v>680</v>
      </c>
      <c r="I258" s="129" t="s">
        <v>90</v>
      </c>
      <c r="J258" s="129" t="s">
        <v>169</v>
      </c>
      <c r="K258" s="129" t="s">
        <v>681</v>
      </c>
      <c r="L258" s="129" t="s">
        <v>0</v>
      </c>
      <c r="M258" s="129" t="s">
        <v>15</v>
      </c>
      <c r="N258" s="129"/>
      <c r="O258" s="129"/>
      <c r="P258" s="129"/>
      <c r="Q258" s="129"/>
    </row>
    <row r="259" spans="1:17" x14ac:dyDescent="0.25">
      <c r="A259" s="51">
        <f t="shared" si="127"/>
        <v>5.0499999999999901</v>
      </c>
      <c r="B259" s="50">
        <f t="shared" si="128"/>
        <v>13</v>
      </c>
      <c r="C259" s="52">
        <f t="shared" si="129"/>
        <v>7</v>
      </c>
      <c r="D259" s="52" t="str">
        <f t="shared" si="130"/>
        <v/>
      </c>
      <c r="E259" s="129" t="s">
        <v>13</v>
      </c>
      <c r="F259" s="129" t="s">
        <v>2</v>
      </c>
      <c r="G259" s="129" t="s">
        <v>3</v>
      </c>
      <c r="H259" s="129" t="s">
        <v>682</v>
      </c>
      <c r="I259" s="129" t="s">
        <v>14</v>
      </c>
      <c r="J259" s="129" t="s">
        <v>169</v>
      </c>
      <c r="K259" s="129" t="s">
        <v>683</v>
      </c>
      <c r="L259" s="129" t="s">
        <v>0</v>
      </c>
      <c r="M259" s="129" t="s">
        <v>18</v>
      </c>
      <c r="N259" s="129"/>
      <c r="O259" s="129"/>
      <c r="P259" s="129"/>
      <c r="Q259" s="129"/>
    </row>
    <row r="260" spans="1:17" x14ac:dyDescent="0.25">
      <c r="A260" s="51">
        <f t="shared" si="127"/>
        <v>0.98333333333338047</v>
      </c>
      <c r="B260" s="50">
        <f t="shared" si="128"/>
        <v>13</v>
      </c>
      <c r="C260" s="52">
        <f t="shared" si="129"/>
        <v>8</v>
      </c>
      <c r="D260" s="52" t="str">
        <f t="shared" si="130"/>
        <v/>
      </c>
      <c r="E260" s="129" t="s">
        <v>16</v>
      </c>
      <c r="F260" s="129" t="s">
        <v>2</v>
      </c>
      <c r="G260" s="129" t="s">
        <v>3</v>
      </c>
      <c r="H260" s="129" t="s">
        <v>684</v>
      </c>
      <c r="I260" s="129" t="s">
        <v>118</v>
      </c>
      <c r="J260" s="129" t="s">
        <v>169</v>
      </c>
      <c r="K260" s="129" t="s">
        <v>685</v>
      </c>
      <c r="L260" s="129" t="s">
        <v>0</v>
      </c>
      <c r="M260" s="129" t="s">
        <v>19</v>
      </c>
      <c r="N260" s="129"/>
      <c r="O260" s="129"/>
      <c r="P260" s="129"/>
      <c r="Q260" s="129"/>
    </row>
    <row r="261" spans="1:17" x14ac:dyDescent="0.25">
      <c r="A261" s="51">
        <f t="shared" ref="A261:A274" si="131">IF((K261-K260)*60*24&lt;0,0,(K261-K260)*60*24)</f>
        <v>1.1000000000000121</v>
      </c>
      <c r="B261" s="50">
        <f t="shared" ref="B261:B274" si="132">IF(E261="Gate 1",0, IF(B260=0,(B259 +1),B260))</f>
        <v>13</v>
      </c>
      <c r="C261" s="52">
        <f t="shared" ref="C261:C274" si="133">ABS(RIGHT(M261,2))</f>
        <v>9</v>
      </c>
      <c r="D261" s="52" t="str">
        <f t="shared" ref="D261:D274" si="134">IF(OR(C262-C261=1,C262-C261=-20,C262=""),"","MISTAKE")</f>
        <v/>
      </c>
      <c r="E261" s="129" t="s">
        <v>16</v>
      </c>
      <c r="F261" s="129" t="s">
        <v>2</v>
      </c>
      <c r="G261" s="129" t="s">
        <v>3</v>
      </c>
      <c r="H261" s="129" t="s">
        <v>686</v>
      </c>
      <c r="I261" s="129" t="s">
        <v>17</v>
      </c>
      <c r="J261" s="129" t="s">
        <v>169</v>
      </c>
      <c r="K261" s="129" t="s">
        <v>687</v>
      </c>
      <c r="L261" s="129" t="s">
        <v>0</v>
      </c>
      <c r="M261" s="129" t="s">
        <v>21</v>
      </c>
      <c r="N261" s="129"/>
      <c r="O261" s="129"/>
      <c r="P261" s="129"/>
      <c r="Q261" s="129"/>
    </row>
    <row r="262" spans="1:17" x14ac:dyDescent="0.25">
      <c r="A262" s="51">
        <f t="shared" si="131"/>
        <v>1.1666666666666359</v>
      </c>
      <c r="B262" s="50">
        <f t="shared" si="132"/>
        <v>13</v>
      </c>
      <c r="C262" s="52">
        <f t="shared" si="133"/>
        <v>10</v>
      </c>
      <c r="D262" s="52" t="str">
        <f t="shared" si="134"/>
        <v/>
      </c>
      <c r="E262" s="129" t="s">
        <v>108</v>
      </c>
      <c r="F262" s="129" t="s">
        <v>2</v>
      </c>
      <c r="G262" s="129" t="s">
        <v>3</v>
      </c>
      <c r="H262" s="129" t="s">
        <v>688</v>
      </c>
      <c r="I262" s="129" t="s">
        <v>119</v>
      </c>
      <c r="J262" s="129" t="s">
        <v>169</v>
      </c>
      <c r="K262" s="129" t="s">
        <v>689</v>
      </c>
      <c r="L262" s="129" t="s">
        <v>0</v>
      </c>
      <c r="M262" s="129" t="s">
        <v>23</v>
      </c>
      <c r="N262" s="129"/>
      <c r="O262" s="129"/>
      <c r="P262" s="129"/>
      <c r="Q262" s="129"/>
    </row>
    <row r="263" spans="1:17" x14ac:dyDescent="0.25">
      <c r="A263" s="51">
        <f t="shared" si="131"/>
        <v>1.0833333333333961</v>
      </c>
      <c r="B263" s="50">
        <f t="shared" si="132"/>
        <v>13</v>
      </c>
      <c r="C263" s="52">
        <f t="shared" si="133"/>
        <v>11</v>
      </c>
      <c r="D263" s="52" t="str">
        <f t="shared" si="134"/>
        <v>MISTAKE</v>
      </c>
      <c r="E263" s="129" t="s">
        <v>110</v>
      </c>
      <c r="F263" s="129" t="s">
        <v>2</v>
      </c>
      <c r="G263" s="129" t="s">
        <v>3</v>
      </c>
      <c r="H263" s="129" t="s">
        <v>690</v>
      </c>
      <c r="I263" s="129" t="s">
        <v>20</v>
      </c>
      <c r="J263" s="129" t="s">
        <v>169</v>
      </c>
      <c r="K263" s="129" t="s">
        <v>691</v>
      </c>
      <c r="L263" s="129" t="s">
        <v>0</v>
      </c>
      <c r="M263" s="129" t="s">
        <v>24</v>
      </c>
      <c r="N263" s="129"/>
      <c r="O263" s="129"/>
      <c r="P263" s="129"/>
      <c r="Q263" s="129"/>
    </row>
    <row r="264" spans="1:17" x14ac:dyDescent="0.25">
      <c r="A264" s="51">
        <f t="shared" si="131"/>
        <v>9.8833333333333329</v>
      </c>
      <c r="B264" s="50">
        <f t="shared" si="132"/>
        <v>13</v>
      </c>
      <c r="C264" s="52">
        <f t="shared" si="133"/>
        <v>13</v>
      </c>
      <c r="D264" s="52" t="str">
        <f t="shared" si="134"/>
        <v/>
      </c>
      <c r="E264" s="129" t="s">
        <v>111</v>
      </c>
      <c r="F264" s="129" t="s">
        <v>2</v>
      </c>
      <c r="G264" s="129" t="s">
        <v>3</v>
      </c>
      <c r="H264" s="129" t="s">
        <v>692</v>
      </c>
      <c r="I264" s="129" t="s">
        <v>121</v>
      </c>
      <c r="J264" s="129" t="s">
        <v>169</v>
      </c>
      <c r="K264" s="129" t="s">
        <v>693</v>
      </c>
      <c r="L264" s="129" t="s">
        <v>0</v>
      </c>
      <c r="M264" s="129" t="s">
        <v>27</v>
      </c>
      <c r="N264" s="129"/>
      <c r="O264" s="129"/>
      <c r="P264" s="129"/>
      <c r="Q264" s="129"/>
    </row>
    <row r="265" spans="1:17" x14ac:dyDescent="0.25">
      <c r="A265" s="51">
        <f t="shared" si="131"/>
        <v>0.79999999999996518</v>
      </c>
      <c r="B265" s="50">
        <f t="shared" si="132"/>
        <v>13</v>
      </c>
      <c r="C265" s="52">
        <f t="shared" si="133"/>
        <v>14</v>
      </c>
      <c r="D265" s="52" t="str">
        <f t="shared" si="134"/>
        <v/>
      </c>
      <c r="E265" s="129" t="s">
        <v>112</v>
      </c>
      <c r="F265" s="129" t="s">
        <v>2</v>
      </c>
      <c r="G265" s="129" t="s">
        <v>3</v>
      </c>
      <c r="H265" s="129" t="s">
        <v>694</v>
      </c>
      <c r="I265" s="129" t="s">
        <v>134</v>
      </c>
      <c r="J265" s="129" t="s">
        <v>169</v>
      </c>
      <c r="K265" s="129" t="s">
        <v>695</v>
      </c>
      <c r="L265" s="129" t="s">
        <v>0</v>
      </c>
      <c r="M265" s="129" t="s">
        <v>29</v>
      </c>
      <c r="N265" s="129"/>
      <c r="O265" s="129"/>
      <c r="P265" s="129"/>
      <c r="Q265" s="129"/>
    </row>
    <row r="266" spans="1:17" x14ac:dyDescent="0.25">
      <c r="A266" s="51">
        <f t="shared" si="131"/>
        <v>0.89999999999998082</v>
      </c>
      <c r="B266" s="50">
        <f t="shared" si="132"/>
        <v>13</v>
      </c>
      <c r="C266" s="52">
        <f t="shared" si="133"/>
        <v>15</v>
      </c>
      <c r="D266" s="52" t="str">
        <f t="shared" si="134"/>
        <v/>
      </c>
      <c r="E266" s="129" t="s">
        <v>122</v>
      </c>
      <c r="F266" s="129" t="s">
        <v>2</v>
      </c>
      <c r="G266" s="129" t="s">
        <v>3</v>
      </c>
      <c r="H266" s="129" t="s">
        <v>696</v>
      </c>
      <c r="I266" s="129" t="s">
        <v>26</v>
      </c>
      <c r="J266" s="129" t="s">
        <v>169</v>
      </c>
      <c r="K266" s="129" t="s">
        <v>697</v>
      </c>
      <c r="L266" s="129" t="s">
        <v>0</v>
      </c>
      <c r="M266" s="129" t="s">
        <v>30</v>
      </c>
      <c r="N266" s="129"/>
      <c r="O266" s="129"/>
      <c r="P266" s="129"/>
      <c r="Q266" s="129"/>
    </row>
    <row r="267" spans="1:17" x14ac:dyDescent="0.25">
      <c r="A267" s="51">
        <f t="shared" si="131"/>
        <v>1.4500000000000668</v>
      </c>
      <c r="B267" s="50">
        <f t="shared" si="132"/>
        <v>13</v>
      </c>
      <c r="C267" s="52">
        <f t="shared" si="133"/>
        <v>16</v>
      </c>
      <c r="D267" s="52" t="str">
        <f t="shared" si="134"/>
        <v/>
      </c>
      <c r="E267" s="129" t="s">
        <v>123</v>
      </c>
      <c r="F267" s="129" t="s">
        <v>2</v>
      </c>
      <c r="G267" s="129" t="s">
        <v>3</v>
      </c>
      <c r="H267" s="129" t="s">
        <v>698</v>
      </c>
      <c r="I267" s="129" t="s">
        <v>124</v>
      </c>
      <c r="J267" s="129" t="s">
        <v>169</v>
      </c>
      <c r="K267" s="129" t="s">
        <v>699</v>
      </c>
      <c r="L267" s="129" t="s">
        <v>0</v>
      </c>
      <c r="M267" s="129" t="s">
        <v>31</v>
      </c>
      <c r="N267" s="129"/>
      <c r="O267" s="129"/>
      <c r="P267" s="129"/>
      <c r="Q267" s="129"/>
    </row>
    <row r="268" spans="1:17" x14ac:dyDescent="0.25">
      <c r="A268" s="51">
        <f t="shared" si="131"/>
        <v>3.8499999999999623</v>
      </c>
      <c r="B268" s="50">
        <f t="shared" si="132"/>
        <v>13</v>
      </c>
      <c r="C268" s="52">
        <f t="shared" si="133"/>
        <v>17</v>
      </c>
      <c r="D268" s="52" t="str">
        <f t="shared" si="134"/>
        <v/>
      </c>
      <c r="E268" s="129" t="s">
        <v>125</v>
      </c>
      <c r="F268" s="129" t="s">
        <v>2</v>
      </c>
      <c r="G268" s="129" t="s">
        <v>3</v>
      </c>
      <c r="H268" s="129" t="s">
        <v>700</v>
      </c>
      <c r="I268" s="129" t="s">
        <v>126</v>
      </c>
      <c r="J268" s="129" t="s">
        <v>169</v>
      </c>
      <c r="K268" s="129" t="s">
        <v>701</v>
      </c>
      <c r="L268" s="129" t="s">
        <v>0</v>
      </c>
      <c r="M268" s="129" t="s">
        <v>32</v>
      </c>
      <c r="N268" s="129"/>
      <c r="O268" s="129"/>
      <c r="P268" s="129"/>
      <c r="Q268" s="129"/>
    </row>
    <row r="269" spans="1:17" x14ac:dyDescent="0.25">
      <c r="A269" s="51">
        <f t="shared" si="131"/>
        <v>1.400000000000059</v>
      </c>
      <c r="B269" s="50">
        <f t="shared" si="132"/>
        <v>13</v>
      </c>
      <c r="C269" s="52">
        <f t="shared" si="133"/>
        <v>18</v>
      </c>
      <c r="D269" s="52" t="str">
        <f t="shared" si="134"/>
        <v/>
      </c>
      <c r="E269" s="129" t="s">
        <v>127</v>
      </c>
      <c r="F269" s="129" t="s">
        <v>2</v>
      </c>
      <c r="G269" s="129" t="s">
        <v>3</v>
      </c>
      <c r="H269" s="129" t="s">
        <v>702</v>
      </c>
      <c r="I269" s="129" t="s">
        <v>28</v>
      </c>
      <c r="J269" s="129" t="s">
        <v>169</v>
      </c>
      <c r="K269" s="129" t="s">
        <v>703</v>
      </c>
      <c r="L269" s="129" t="s">
        <v>0</v>
      </c>
      <c r="M269" s="129" t="s">
        <v>128</v>
      </c>
      <c r="N269" s="129"/>
      <c r="O269" s="129"/>
      <c r="P269" s="129"/>
      <c r="Q269" s="129"/>
    </row>
    <row r="270" spans="1:17" x14ac:dyDescent="0.25">
      <c r="A270" s="51">
        <f t="shared" si="131"/>
        <v>0.78333333333318933</v>
      </c>
      <c r="B270" s="50">
        <f t="shared" si="132"/>
        <v>13</v>
      </c>
      <c r="C270" s="52">
        <f t="shared" si="133"/>
        <v>19</v>
      </c>
      <c r="D270" s="52" t="str">
        <f t="shared" si="134"/>
        <v/>
      </c>
      <c r="E270" s="129" t="s">
        <v>113</v>
      </c>
      <c r="F270" s="129" t="s">
        <v>2</v>
      </c>
      <c r="G270" s="129" t="s">
        <v>3</v>
      </c>
      <c r="H270" s="129" t="s">
        <v>704</v>
      </c>
      <c r="I270" s="129" t="s">
        <v>132</v>
      </c>
      <c r="J270" s="129" t="s">
        <v>169</v>
      </c>
      <c r="K270" s="129" t="s">
        <v>705</v>
      </c>
      <c r="L270" s="129" t="s">
        <v>0</v>
      </c>
      <c r="M270" s="129" t="s">
        <v>129</v>
      </c>
      <c r="N270" s="129"/>
      <c r="O270" s="129"/>
      <c r="P270" s="129"/>
      <c r="Q270" s="129"/>
    </row>
    <row r="271" spans="1:17" x14ac:dyDescent="0.25">
      <c r="A271" s="51">
        <f t="shared" si="131"/>
        <v>0.849999999999973</v>
      </c>
      <c r="B271" s="50">
        <f t="shared" si="132"/>
        <v>13</v>
      </c>
      <c r="C271" s="52">
        <f t="shared" si="133"/>
        <v>20</v>
      </c>
      <c r="D271" s="52" t="str">
        <f t="shared" si="134"/>
        <v/>
      </c>
      <c r="E271" s="129" t="s">
        <v>136</v>
      </c>
      <c r="F271" s="129" t="s">
        <v>2</v>
      </c>
      <c r="G271" s="129" t="s">
        <v>3</v>
      </c>
      <c r="H271" s="129" t="s">
        <v>706</v>
      </c>
      <c r="I271" s="129" t="s">
        <v>137</v>
      </c>
      <c r="J271" s="129" t="s">
        <v>169</v>
      </c>
      <c r="K271" s="129" t="s">
        <v>707</v>
      </c>
      <c r="L271" s="129" t="s">
        <v>0</v>
      </c>
      <c r="M271" s="129" t="s">
        <v>130</v>
      </c>
      <c r="N271" s="129"/>
      <c r="O271" s="129"/>
      <c r="P271" s="129"/>
      <c r="Q271" s="129"/>
    </row>
    <row r="272" spans="1:17" x14ac:dyDescent="0.25">
      <c r="A272" s="51">
        <f t="shared" si="131"/>
        <v>2.0333333333333847</v>
      </c>
      <c r="B272" s="50">
        <f t="shared" si="132"/>
        <v>13</v>
      </c>
      <c r="C272" s="52">
        <f t="shared" si="133"/>
        <v>21</v>
      </c>
      <c r="D272" s="52" t="str">
        <f t="shared" si="134"/>
        <v/>
      </c>
      <c r="E272" s="129" t="s">
        <v>109</v>
      </c>
      <c r="F272" s="129" t="s">
        <v>2</v>
      </c>
      <c r="G272" s="129" t="s">
        <v>3</v>
      </c>
      <c r="H272" s="129" t="s">
        <v>708</v>
      </c>
      <c r="I272" s="129" t="s">
        <v>105</v>
      </c>
      <c r="J272" s="129" t="s">
        <v>169</v>
      </c>
      <c r="K272" s="129" t="s">
        <v>709</v>
      </c>
      <c r="L272" s="129" t="s">
        <v>0</v>
      </c>
      <c r="M272" s="129" t="s">
        <v>131</v>
      </c>
      <c r="N272" s="129"/>
      <c r="O272" s="129"/>
      <c r="P272" s="129"/>
      <c r="Q272" s="129"/>
    </row>
    <row r="273" spans="1:17" x14ac:dyDescent="0.25">
      <c r="A273" s="51">
        <f t="shared" si="131"/>
        <v>14.850000000000083</v>
      </c>
      <c r="B273" s="50">
        <f t="shared" si="132"/>
        <v>0</v>
      </c>
      <c r="C273" s="52">
        <f t="shared" si="133"/>
        <v>1</v>
      </c>
      <c r="D273" s="52" t="str">
        <f t="shared" si="134"/>
        <v/>
      </c>
      <c r="E273" s="129" t="s">
        <v>1</v>
      </c>
      <c r="F273" s="129" t="s">
        <v>2</v>
      </c>
      <c r="G273" s="129" t="s">
        <v>3</v>
      </c>
      <c r="H273" s="129" t="s">
        <v>710</v>
      </c>
      <c r="I273" s="129" t="s">
        <v>133</v>
      </c>
      <c r="J273" s="129" t="s">
        <v>169</v>
      </c>
      <c r="K273" s="129" t="s">
        <v>711</v>
      </c>
      <c r="L273" s="129" t="s">
        <v>0</v>
      </c>
      <c r="M273" s="129" t="s">
        <v>4</v>
      </c>
      <c r="N273" s="129"/>
      <c r="O273" s="129"/>
      <c r="P273" s="129"/>
      <c r="Q273" s="129"/>
    </row>
    <row r="274" spans="1:17" x14ac:dyDescent="0.25">
      <c r="A274" s="51">
        <f t="shared" si="131"/>
        <v>0.76666666666657335</v>
      </c>
      <c r="B274" s="50">
        <f t="shared" si="132"/>
        <v>14</v>
      </c>
      <c r="C274" s="52">
        <f t="shared" si="133"/>
        <v>2</v>
      </c>
      <c r="D274" s="52" t="str">
        <f t="shared" si="134"/>
        <v/>
      </c>
      <c r="E274" s="129" t="s">
        <v>5</v>
      </c>
      <c r="F274" s="129" t="s">
        <v>2</v>
      </c>
      <c r="G274" s="129" t="s">
        <v>3</v>
      </c>
      <c r="H274" s="129" t="s">
        <v>712</v>
      </c>
      <c r="I274" s="129" t="s">
        <v>115</v>
      </c>
      <c r="J274" s="129" t="s">
        <v>169</v>
      </c>
      <c r="K274" s="129" t="s">
        <v>713</v>
      </c>
      <c r="L274" s="129" t="s">
        <v>0</v>
      </c>
      <c r="M274" s="129" t="s">
        <v>6</v>
      </c>
      <c r="N274" s="129"/>
      <c r="O274" s="129"/>
      <c r="P274" s="129"/>
      <c r="Q274" s="129"/>
    </row>
    <row r="275" spans="1:17" x14ac:dyDescent="0.25">
      <c r="A275" s="51">
        <f t="shared" ref="A275:A281" si="135">IF((K275-K274)*60*24&lt;0,0,(K275-K274)*60*24)</f>
        <v>3.8666666666667382</v>
      </c>
      <c r="B275" s="50">
        <f t="shared" ref="B275:B281" si="136">IF(E275="Gate 1",0, IF(B274=0,(B273 +1),B274))</f>
        <v>14</v>
      </c>
      <c r="C275" s="52">
        <f t="shared" ref="C275:C281" si="137">ABS(RIGHT(M275,2))</f>
        <v>3</v>
      </c>
      <c r="D275" s="52" t="str">
        <f t="shared" ref="D275:D281" si="138">IF(OR(C276-C275=1,C276-C275=-20,C276=""),"","MISTAKE")</f>
        <v/>
      </c>
      <c r="E275" s="129" t="s">
        <v>7</v>
      </c>
      <c r="F275" s="129" t="s">
        <v>2</v>
      </c>
      <c r="G275" s="129" t="s">
        <v>3</v>
      </c>
      <c r="H275" s="129" t="s">
        <v>714</v>
      </c>
      <c r="I275" s="129" t="s">
        <v>8</v>
      </c>
      <c r="J275" s="129" t="s">
        <v>169</v>
      </c>
      <c r="K275" s="129" t="s">
        <v>715</v>
      </c>
      <c r="L275" s="129" t="s">
        <v>0</v>
      </c>
      <c r="M275" s="129" t="s">
        <v>9</v>
      </c>
      <c r="N275" s="129"/>
      <c r="O275" s="129"/>
      <c r="P275" s="129"/>
      <c r="Q275" s="129"/>
    </row>
    <row r="276" spans="1:17" x14ac:dyDescent="0.25">
      <c r="A276" s="51">
        <f t="shared" si="135"/>
        <v>0.99999999999999645</v>
      </c>
      <c r="B276" s="50">
        <f t="shared" si="136"/>
        <v>14</v>
      </c>
      <c r="C276" s="52">
        <f t="shared" si="137"/>
        <v>4</v>
      </c>
      <c r="D276" s="52" t="str">
        <f t="shared" si="138"/>
        <v/>
      </c>
      <c r="E276" s="129" t="s">
        <v>116</v>
      </c>
      <c r="F276" s="129" t="s">
        <v>2</v>
      </c>
      <c r="G276" s="129" t="s">
        <v>3</v>
      </c>
      <c r="H276" s="129" t="s">
        <v>716</v>
      </c>
      <c r="I276" s="129" t="s">
        <v>117</v>
      </c>
      <c r="J276" s="129" t="s">
        <v>169</v>
      </c>
      <c r="K276" s="129" t="s">
        <v>717</v>
      </c>
      <c r="L276" s="129" t="s">
        <v>0</v>
      </c>
      <c r="M276" s="129" t="s">
        <v>11</v>
      </c>
      <c r="N276" s="129"/>
      <c r="O276" s="129"/>
      <c r="P276" s="129"/>
      <c r="Q276" s="129"/>
    </row>
    <row r="277" spans="1:17" x14ac:dyDescent="0.25">
      <c r="A277" s="51">
        <f t="shared" si="135"/>
        <v>1.3499999999998913</v>
      </c>
      <c r="B277" s="50">
        <f t="shared" si="136"/>
        <v>14</v>
      </c>
      <c r="C277" s="52">
        <f t="shared" si="137"/>
        <v>5</v>
      </c>
      <c r="D277" s="52" t="str">
        <f t="shared" si="138"/>
        <v/>
      </c>
      <c r="E277" s="129" t="s">
        <v>106</v>
      </c>
      <c r="F277" s="129" t="s">
        <v>2</v>
      </c>
      <c r="G277" s="129" t="s">
        <v>3</v>
      </c>
      <c r="H277" s="129" t="s">
        <v>718</v>
      </c>
      <c r="I277" s="129" t="s">
        <v>10</v>
      </c>
      <c r="J277" s="129" t="s">
        <v>169</v>
      </c>
      <c r="K277" s="129" t="s">
        <v>719</v>
      </c>
      <c r="L277" s="129" t="s">
        <v>0</v>
      </c>
      <c r="M277" s="129" t="s">
        <v>12</v>
      </c>
      <c r="N277" s="129"/>
      <c r="O277" s="129"/>
      <c r="P277" s="129"/>
      <c r="Q277" s="129"/>
    </row>
    <row r="278" spans="1:17" x14ac:dyDescent="0.25">
      <c r="A278" s="51">
        <f t="shared" si="135"/>
        <v>1.4500000000000668</v>
      </c>
      <c r="B278" s="50">
        <f t="shared" si="136"/>
        <v>14</v>
      </c>
      <c r="C278" s="52">
        <f t="shared" si="137"/>
        <v>6</v>
      </c>
      <c r="D278" s="52" t="str">
        <f t="shared" si="138"/>
        <v/>
      </c>
      <c r="E278" s="129" t="s">
        <v>107</v>
      </c>
      <c r="F278" s="129" t="s">
        <v>2</v>
      </c>
      <c r="G278" s="129" t="s">
        <v>3</v>
      </c>
      <c r="H278" s="129" t="s">
        <v>720</v>
      </c>
      <c r="I278" s="129" t="s">
        <v>90</v>
      </c>
      <c r="J278" s="129" t="s">
        <v>169</v>
      </c>
      <c r="K278" s="129" t="s">
        <v>721</v>
      </c>
      <c r="L278" s="129" t="s">
        <v>0</v>
      </c>
      <c r="M278" s="129" t="s">
        <v>15</v>
      </c>
      <c r="N278" s="129"/>
      <c r="O278" s="129"/>
      <c r="P278" s="129"/>
      <c r="Q278" s="129"/>
    </row>
    <row r="279" spans="1:17" x14ac:dyDescent="0.25">
      <c r="A279" s="51">
        <f t="shared" si="135"/>
        <v>1.666666666666714</v>
      </c>
      <c r="B279" s="50">
        <f t="shared" si="136"/>
        <v>14</v>
      </c>
      <c r="C279" s="52">
        <f t="shared" si="137"/>
        <v>7</v>
      </c>
      <c r="D279" s="52" t="str">
        <f t="shared" si="138"/>
        <v/>
      </c>
      <c r="E279" s="129" t="s">
        <v>13</v>
      </c>
      <c r="F279" s="129" t="s">
        <v>2</v>
      </c>
      <c r="G279" s="129" t="s">
        <v>3</v>
      </c>
      <c r="H279" s="129" t="s">
        <v>722</v>
      </c>
      <c r="I279" s="129" t="s">
        <v>14</v>
      </c>
      <c r="J279" s="129" t="s">
        <v>169</v>
      </c>
      <c r="K279" s="129" t="s">
        <v>723</v>
      </c>
      <c r="L279" s="129" t="s">
        <v>0</v>
      </c>
      <c r="M279" s="129" t="s">
        <v>18</v>
      </c>
      <c r="N279" s="129"/>
      <c r="O279" s="129"/>
      <c r="P279" s="129"/>
      <c r="Q279" s="129"/>
    </row>
    <row r="280" spans="1:17" x14ac:dyDescent="0.25">
      <c r="A280" s="51">
        <f t="shared" si="135"/>
        <v>0.99999999999999645</v>
      </c>
      <c r="B280" s="50">
        <f t="shared" si="136"/>
        <v>14</v>
      </c>
      <c r="C280" s="52">
        <f t="shared" si="137"/>
        <v>8</v>
      </c>
      <c r="D280" s="52" t="str">
        <f t="shared" si="138"/>
        <v/>
      </c>
      <c r="E280" s="129" t="s">
        <v>16</v>
      </c>
      <c r="F280" s="129" t="s">
        <v>2</v>
      </c>
      <c r="G280" s="129" t="s">
        <v>3</v>
      </c>
      <c r="H280" s="129" t="s">
        <v>724</v>
      </c>
      <c r="I280" s="129" t="s">
        <v>118</v>
      </c>
      <c r="J280" s="129" t="s">
        <v>169</v>
      </c>
      <c r="K280" s="129" t="s">
        <v>725</v>
      </c>
      <c r="L280" s="129" t="s">
        <v>0</v>
      </c>
      <c r="M280" s="129" t="s">
        <v>19</v>
      </c>
      <c r="N280" s="129"/>
      <c r="O280" s="129"/>
      <c r="P280" s="129"/>
      <c r="Q280" s="129"/>
    </row>
    <row r="281" spans="1:17" x14ac:dyDescent="0.25">
      <c r="A281" s="51">
        <f t="shared" si="135"/>
        <v>1.2833333333332675</v>
      </c>
      <c r="B281" s="50">
        <f t="shared" si="136"/>
        <v>14</v>
      </c>
      <c r="C281" s="52">
        <f t="shared" si="137"/>
        <v>9</v>
      </c>
      <c r="D281" s="52" t="str">
        <f t="shared" si="138"/>
        <v/>
      </c>
      <c r="E281" s="129" t="s">
        <v>16</v>
      </c>
      <c r="F281" s="129" t="s">
        <v>2</v>
      </c>
      <c r="G281" s="129" t="s">
        <v>3</v>
      </c>
      <c r="H281" s="129" t="s">
        <v>726</v>
      </c>
      <c r="I281" s="129" t="s">
        <v>17</v>
      </c>
      <c r="J281" s="129" t="s">
        <v>169</v>
      </c>
      <c r="K281" s="129" t="s">
        <v>727</v>
      </c>
      <c r="L281" s="129" t="s">
        <v>0</v>
      </c>
      <c r="M281" s="129" t="s">
        <v>21</v>
      </c>
      <c r="N281" s="129"/>
      <c r="O281" s="129"/>
      <c r="P281" s="129"/>
      <c r="Q281" s="129"/>
    </row>
    <row r="282" spans="1:17" x14ac:dyDescent="0.25">
      <c r="A282" s="51">
        <f t="shared" ref="A282:A285" si="139">IF((K282-K281)*60*24&lt;0,0,(K282-K281)*60*24)</f>
        <v>1.1833333333334117</v>
      </c>
      <c r="B282" s="50">
        <f t="shared" ref="B282:B285" si="140">IF(E282="Gate 1",0, IF(B281=0,(B280 +1),B281))</f>
        <v>14</v>
      </c>
      <c r="C282" s="52">
        <f t="shared" ref="C282:C285" si="141">ABS(RIGHT(M282,2))</f>
        <v>10</v>
      </c>
      <c r="D282" s="52" t="str">
        <f t="shared" ref="D282:D285" si="142">IF(OR(C283-C282=1,C283-C282=-20,C283=""),"","MISTAKE")</f>
        <v/>
      </c>
      <c r="E282" s="129" t="s">
        <v>108</v>
      </c>
      <c r="F282" s="129" t="s">
        <v>2</v>
      </c>
      <c r="G282" s="129" t="s">
        <v>3</v>
      </c>
      <c r="H282" s="129" t="s">
        <v>728</v>
      </c>
      <c r="I282" s="129" t="s">
        <v>119</v>
      </c>
      <c r="J282" s="129" t="s">
        <v>169</v>
      </c>
      <c r="K282" s="129" t="s">
        <v>729</v>
      </c>
      <c r="L282" s="129" t="s">
        <v>0</v>
      </c>
      <c r="M282" s="129" t="s">
        <v>23</v>
      </c>
      <c r="N282" s="129"/>
      <c r="O282" s="129"/>
      <c r="P282" s="129"/>
      <c r="Q282" s="129"/>
    </row>
    <row r="283" spans="1:17" x14ac:dyDescent="0.25">
      <c r="A283" s="51">
        <f t="shared" si="139"/>
        <v>4.233333333333249</v>
      </c>
      <c r="B283" s="50">
        <f t="shared" si="140"/>
        <v>14</v>
      </c>
      <c r="C283" s="52">
        <f t="shared" si="141"/>
        <v>11</v>
      </c>
      <c r="D283" s="52" t="str">
        <f t="shared" si="142"/>
        <v/>
      </c>
      <c r="E283" s="129" t="s">
        <v>110</v>
      </c>
      <c r="F283" s="129" t="s">
        <v>2</v>
      </c>
      <c r="G283" s="129" t="s">
        <v>3</v>
      </c>
      <c r="H283" s="129" t="s">
        <v>730</v>
      </c>
      <c r="I283" s="129" t="s">
        <v>20</v>
      </c>
      <c r="J283" s="129" t="s">
        <v>169</v>
      </c>
      <c r="K283" s="129" t="s">
        <v>731</v>
      </c>
      <c r="L283" s="129" t="s">
        <v>0</v>
      </c>
      <c r="M283" s="129" t="s">
        <v>24</v>
      </c>
      <c r="N283" s="129"/>
      <c r="O283" s="129"/>
      <c r="P283" s="129"/>
      <c r="Q283" s="129"/>
    </row>
    <row r="284" spans="1:17" x14ac:dyDescent="0.25">
      <c r="A284" s="51">
        <f t="shared" si="139"/>
        <v>4.6666666666667034</v>
      </c>
      <c r="B284" s="50">
        <f t="shared" si="140"/>
        <v>14</v>
      </c>
      <c r="C284" s="52">
        <f t="shared" si="141"/>
        <v>12</v>
      </c>
      <c r="D284" s="52" t="str">
        <f t="shared" si="142"/>
        <v/>
      </c>
      <c r="E284" s="129" t="s">
        <v>120</v>
      </c>
      <c r="F284" s="129" t="s">
        <v>2</v>
      </c>
      <c r="G284" s="129" t="s">
        <v>3</v>
      </c>
      <c r="H284" s="129" t="s">
        <v>732</v>
      </c>
      <c r="I284" s="129" t="s">
        <v>22</v>
      </c>
      <c r="J284" s="129" t="s">
        <v>169</v>
      </c>
      <c r="K284" s="129" t="s">
        <v>733</v>
      </c>
      <c r="L284" s="129" t="s">
        <v>0</v>
      </c>
      <c r="M284" s="129" t="s">
        <v>25</v>
      </c>
      <c r="N284" s="129"/>
      <c r="O284" s="129"/>
      <c r="P284" s="129"/>
      <c r="Q284" s="129"/>
    </row>
    <row r="285" spans="1:17" x14ac:dyDescent="0.25">
      <c r="A285" s="51">
        <f t="shared" si="139"/>
        <v>0.41666666666667851</v>
      </c>
      <c r="B285" s="50">
        <f t="shared" si="140"/>
        <v>14</v>
      </c>
      <c r="C285" s="52">
        <f t="shared" si="141"/>
        <v>13</v>
      </c>
      <c r="D285" s="52" t="str">
        <f t="shared" si="142"/>
        <v/>
      </c>
      <c r="E285" s="129" t="s">
        <v>111</v>
      </c>
      <c r="F285" s="129" t="s">
        <v>2</v>
      </c>
      <c r="G285" s="129" t="s">
        <v>3</v>
      </c>
      <c r="H285" s="129" t="s">
        <v>734</v>
      </c>
      <c r="I285" s="129" t="s">
        <v>121</v>
      </c>
      <c r="J285" s="129" t="s">
        <v>169</v>
      </c>
      <c r="K285" s="129" t="s">
        <v>735</v>
      </c>
      <c r="L285" s="129" t="s">
        <v>0</v>
      </c>
      <c r="M285" s="129" t="s">
        <v>27</v>
      </c>
      <c r="N285" s="129"/>
      <c r="O285" s="129"/>
      <c r="P285" s="129"/>
      <c r="Q285" s="129"/>
    </row>
    <row r="286" spans="1:17" x14ac:dyDescent="0.25">
      <c r="A286" s="51">
        <f t="shared" ref="A286:A298" si="143">IF((K286-K285)*60*24&lt;0,0,(K286-K285)*60*24)</f>
        <v>0.96666666666660461</v>
      </c>
      <c r="B286" s="50">
        <f t="shared" ref="B286:B298" si="144">IF(E286="Gate 1",0, IF(B285=0,(B284 +1),B285))</f>
        <v>14</v>
      </c>
      <c r="C286" s="52">
        <f t="shared" ref="C286:C298" si="145">ABS(RIGHT(M286,2))</f>
        <v>14</v>
      </c>
      <c r="D286" s="52" t="str">
        <f t="shared" ref="D286:D298" si="146">IF(OR(C287-C286=1,C287-C286=-20,C287=""),"","MISTAKE")</f>
        <v/>
      </c>
      <c r="E286" s="129" t="s">
        <v>112</v>
      </c>
      <c r="F286" s="129" t="s">
        <v>2</v>
      </c>
      <c r="G286" s="129" t="s">
        <v>3</v>
      </c>
      <c r="H286" s="129" t="s">
        <v>736</v>
      </c>
      <c r="I286" s="129" t="s">
        <v>134</v>
      </c>
      <c r="J286" s="129" t="s">
        <v>169</v>
      </c>
      <c r="K286" s="129" t="s">
        <v>737</v>
      </c>
      <c r="L286" s="129" t="s">
        <v>0</v>
      </c>
      <c r="M286" s="129" t="s">
        <v>29</v>
      </c>
      <c r="N286" s="129"/>
      <c r="O286" s="129"/>
      <c r="P286" s="129"/>
      <c r="Q286" s="129"/>
    </row>
    <row r="287" spans="1:17" x14ac:dyDescent="0.25">
      <c r="A287" s="51">
        <f t="shared" si="143"/>
        <v>0.88333333333336483</v>
      </c>
      <c r="B287" s="50">
        <f t="shared" si="144"/>
        <v>14</v>
      </c>
      <c r="C287" s="52">
        <f t="shared" si="145"/>
        <v>15</v>
      </c>
      <c r="D287" s="52" t="str">
        <f t="shared" si="146"/>
        <v/>
      </c>
      <c r="E287" s="129" t="s">
        <v>122</v>
      </c>
      <c r="F287" s="129" t="s">
        <v>2</v>
      </c>
      <c r="G287" s="129" t="s">
        <v>3</v>
      </c>
      <c r="H287" s="129" t="s">
        <v>738</v>
      </c>
      <c r="I287" s="129" t="s">
        <v>26</v>
      </c>
      <c r="J287" s="129" t="s">
        <v>169</v>
      </c>
      <c r="K287" s="129" t="s">
        <v>739</v>
      </c>
      <c r="L287" s="129" t="s">
        <v>0</v>
      </c>
      <c r="M287" s="129" t="s">
        <v>30</v>
      </c>
      <c r="N287" s="129"/>
      <c r="O287" s="129"/>
      <c r="P287" s="129"/>
      <c r="Q287" s="129"/>
    </row>
    <row r="288" spans="1:17" x14ac:dyDescent="0.25">
      <c r="A288" s="51">
        <f t="shared" si="143"/>
        <v>1.6166666666667062</v>
      </c>
      <c r="B288" s="50">
        <f t="shared" si="144"/>
        <v>14</v>
      </c>
      <c r="C288" s="52">
        <f t="shared" si="145"/>
        <v>16</v>
      </c>
      <c r="D288" s="52" t="str">
        <f t="shared" si="146"/>
        <v/>
      </c>
      <c r="E288" s="129" t="s">
        <v>123</v>
      </c>
      <c r="F288" s="129" t="s">
        <v>2</v>
      </c>
      <c r="G288" s="129" t="s">
        <v>3</v>
      </c>
      <c r="H288" s="129" t="s">
        <v>740</v>
      </c>
      <c r="I288" s="129" t="s">
        <v>124</v>
      </c>
      <c r="J288" s="129" t="s">
        <v>169</v>
      </c>
      <c r="K288" s="129" t="s">
        <v>741</v>
      </c>
      <c r="L288" s="129" t="s">
        <v>0</v>
      </c>
      <c r="M288" s="129" t="s">
        <v>31</v>
      </c>
      <c r="N288" s="129"/>
      <c r="O288" s="129"/>
      <c r="P288" s="129"/>
      <c r="Q288" s="129"/>
    </row>
    <row r="289" spans="1:17" x14ac:dyDescent="0.25">
      <c r="A289" s="51">
        <f t="shared" si="143"/>
        <v>1.7999999999999616</v>
      </c>
      <c r="B289" s="50">
        <f t="shared" si="144"/>
        <v>14</v>
      </c>
      <c r="C289" s="52">
        <f t="shared" si="145"/>
        <v>17</v>
      </c>
      <c r="D289" s="52" t="str">
        <f t="shared" si="146"/>
        <v/>
      </c>
      <c r="E289" s="129" t="s">
        <v>125</v>
      </c>
      <c r="F289" s="129" t="s">
        <v>2</v>
      </c>
      <c r="G289" s="129" t="s">
        <v>3</v>
      </c>
      <c r="H289" s="129" t="s">
        <v>742</v>
      </c>
      <c r="I289" s="129" t="s">
        <v>126</v>
      </c>
      <c r="J289" s="129" t="s">
        <v>169</v>
      </c>
      <c r="K289" s="129" t="s">
        <v>743</v>
      </c>
      <c r="L289" s="129" t="s">
        <v>0</v>
      </c>
      <c r="M289" s="129" t="s">
        <v>32</v>
      </c>
      <c r="N289" s="129"/>
      <c r="O289" s="129"/>
      <c r="P289" s="129"/>
      <c r="Q289" s="129"/>
    </row>
    <row r="290" spans="1:17" x14ac:dyDescent="0.25">
      <c r="A290" s="51">
        <f t="shared" si="143"/>
        <v>3.6666666666667069</v>
      </c>
      <c r="B290" s="50">
        <f t="shared" si="144"/>
        <v>14</v>
      </c>
      <c r="C290" s="52">
        <f t="shared" si="145"/>
        <v>18</v>
      </c>
      <c r="D290" s="52" t="str">
        <f t="shared" si="146"/>
        <v/>
      </c>
      <c r="E290" s="129" t="s">
        <v>127</v>
      </c>
      <c r="F290" s="129" t="s">
        <v>2</v>
      </c>
      <c r="G290" s="129" t="s">
        <v>3</v>
      </c>
      <c r="H290" s="129" t="s">
        <v>744</v>
      </c>
      <c r="I290" s="129" t="s">
        <v>28</v>
      </c>
      <c r="J290" s="129" t="s">
        <v>169</v>
      </c>
      <c r="K290" s="129" t="s">
        <v>167</v>
      </c>
      <c r="L290" s="129" t="s">
        <v>0</v>
      </c>
      <c r="M290" s="129" t="s">
        <v>128</v>
      </c>
      <c r="N290" s="129"/>
      <c r="O290" s="129"/>
      <c r="P290" s="129"/>
      <c r="Q290" s="129"/>
    </row>
    <row r="291" spans="1:17" x14ac:dyDescent="0.25">
      <c r="A291" s="51">
        <f t="shared" si="143"/>
        <v>4.766666666666719</v>
      </c>
      <c r="B291" s="50">
        <f t="shared" si="144"/>
        <v>14</v>
      </c>
      <c r="C291" s="52">
        <f t="shared" si="145"/>
        <v>19</v>
      </c>
      <c r="D291" s="52" t="str">
        <f t="shared" si="146"/>
        <v/>
      </c>
      <c r="E291" s="129" t="s">
        <v>113</v>
      </c>
      <c r="F291" s="129" t="s">
        <v>2</v>
      </c>
      <c r="G291" s="129" t="s">
        <v>3</v>
      </c>
      <c r="H291" s="129" t="s">
        <v>745</v>
      </c>
      <c r="I291" s="129" t="s">
        <v>132</v>
      </c>
      <c r="J291" s="129" t="s">
        <v>169</v>
      </c>
      <c r="K291" s="129" t="s">
        <v>746</v>
      </c>
      <c r="L291" s="129" t="s">
        <v>0</v>
      </c>
      <c r="M291" s="129" t="s">
        <v>129</v>
      </c>
      <c r="N291" s="129"/>
      <c r="O291" s="129"/>
      <c r="P291" s="129"/>
      <c r="Q291" s="129"/>
    </row>
    <row r="292" spans="1:17" x14ac:dyDescent="0.25">
      <c r="A292" s="51">
        <f t="shared" si="143"/>
        <v>0.9166666666665968</v>
      </c>
      <c r="B292" s="50">
        <f t="shared" si="144"/>
        <v>14</v>
      </c>
      <c r="C292" s="52">
        <f t="shared" si="145"/>
        <v>20</v>
      </c>
      <c r="D292" s="52" t="str">
        <f t="shared" si="146"/>
        <v/>
      </c>
      <c r="E292" s="129" t="s">
        <v>136</v>
      </c>
      <c r="F292" s="129" t="s">
        <v>2</v>
      </c>
      <c r="G292" s="129" t="s">
        <v>3</v>
      </c>
      <c r="H292" s="129" t="s">
        <v>747</v>
      </c>
      <c r="I292" s="129" t="s">
        <v>137</v>
      </c>
      <c r="J292" s="129" t="s">
        <v>169</v>
      </c>
      <c r="K292" s="129" t="s">
        <v>748</v>
      </c>
      <c r="L292" s="129" t="s">
        <v>0</v>
      </c>
      <c r="M292" s="129" t="s">
        <v>130</v>
      </c>
      <c r="N292" s="129"/>
      <c r="O292" s="129"/>
      <c r="P292" s="129"/>
      <c r="Q292" s="129"/>
    </row>
    <row r="293" spans="1:17" x14ac:dyDescent="0.25">
      <c r="A293" s="51">
        <f t="shared" si="143"/>
        <v>2.533333333333303</v>
      </c>
      <c r="B293" s="50">
        <f t="shared" si="144"/>
        <v>14</v>
      </c>
      <c r="C293" s="52">
        <f t="shared" si="145"/>
        <v>21</v>
      </c>
      <c r="D293" s="52" t="str">
        <f t="shared" si="146"/>
        <v/>
      </c>
      <c r="E293" s="129" t="s">
        <v>109</v>
      </c>
      <c r="F293" s="129" t="s">
        <v>2</v>
      </c>
      <c r="G293" s="129" t="s">
        <v>3</v>
      </c>
      <c r="H293" s="129" t="s">
        <v>749</v>
      </c>
      <c r="I293" s="129" t="s">
        <v>105</v>
      </c>
      <c r="J293" s="129" t="s">
        <v>169</v>
      </c>
      <c r="K293" s="129" t="s">
        <v>750</v>
      </c>
      <c r="L293" s="129" t="s">
        <v>0</v>
      </c>
      <c r="M293" s="129" t="s">
        <v>131</v>
      </c>
      <c r="N293" s="129"/>
      <c r="O293" s="129"/>
      <c r="P293" s="129"/>
      <c r="Q293" s="129"/>
    </row>
    <row r="294" spans="1:17" x14ac:dyDescent="0.25">
      <c r="A294" s="51">
        <f t="shared" si="143"/>
        <v>24.933333333333447</v>
      </c>
      <c r="B294" s="50">
        <f t="shared" si="144"/>
        <v>0</v>
      </c>
      <c r="C294" s="52">
        <f t="shared" si="145"/>
        <v>1</v>
      </c>
      <c r="D294" s="52" t="str">
        <f t="shared" si="146"/>
        <v/>
      </c>
      <c r="E294" s="129" t="s">
        <v>1</v>
      </c>
      <c r="F294" s="129" t="s">
        <v>2</v>
      </c>
      <c r="G294" s="129" t="s">
        <v>3</v>
      </c>
      <c r="H294" s="129" t="s">
        <v>751</v>
      </c>
      <c r="I294" s="129" t="s">
        <v>133</v>
      </c>
      <c r="J294" s="129" t="s">
        <v>169</v>
      </c>
      <c r="K294" s="129" t="s">
        <v>752</v>
      </c>
      <c r="L294" s="129" t="s">
        <v>0</v>
      </c>
      <c r="M294" s="129" t="s">
        <v>4</v>
      </c>
      <c r="N294" s="129"/>
      <c r="O294" s="129"/>
      <c r="P294" s="129"/>
      <c r="Q294" s="129"/>
    </row>
    <row r="295" spans="1:17" x14ac:dyDescent="0.25">
      <c r="A295" s="51">
        <f t="shared" si="143"/>
        <v>0.99999999999983658</v>
      </c>
      <c r="B295" s="50">
        <f t="shared" si="144"/>
        <v>15</v>
      </c>
      <c r="C295" s="52">
        <f t="shared" si="145"/>
        <v>2</v>
      </c>
      <c r="D295" s="52" t="str">
        <f t="shared" si="146"/>
        <v/>
      </c>
      <c r="E295" s="129" t="s">
        <v>5</v>
      </c>
      <c r="F295" s="129" t="s">
        <v>2</v>
      </c>
      <c r="G295" s="129" t="s">
        <v>3</v>
      </c>
      <c r="H295" s="129" t="s">
        <v>753</v>
      </c>
      <c r="I295" s="129" t="s">
        <v>115</v>
      </c>
      <c r="J295" s="129" t="s">
        <v>169</v>
      </c>
      <c r="K295" s="129" t="s">
        <v>754</v>
      </c>
      <c r="L295" s="129" t="s">
        <v>0</v>
      </c>
      <c r="M295" s="129" t="s">
        <v>6</v>
      </c>
      <c r="N295" s="129"/>
      <c r="O295" s="129"/>
      <c r="P295" s="129"/>
      <c r="Q295" s="129"/>
    </row>
    <row r="296" spans="1:17" x14ac:dyDescent="0.25">
      <c r="A296" s="51">
        <f t="shared" si="143"/>
        <v>1.1333333333334039</v>
      </c>
      <c r="B296" s="50">
        <f t="shared" si="144"/>
        <v>15</v>
      </c>
      <c r="C296" s="52">
        <f t="shared" si="145"/>
        <v>3</v>
      </c>
      <c r="D296" s="52" t="str">
        <f t="shared" si="146"/>
        <v/>
      </c>
      <c r="E296" s="129" t="s">
        <v>7</v>
      </c>
      <c r="F296" s="129" t="s">
        <v>2</v>
      </c>
      <c r="G296" s="129" t="s">
        <v>3</v>
      </c>
      <c r="H296" s="129" t="s">
        <v>755</v>
      </c>
      <c r="I296" s="129" t="s">
        <v>8</v>
      </c>
      <c r="J296" s="129" t="s">
        <v>169</v>
      </c>
      <c r="K296" s="129" t="s">
        <v>756</v>
      </c>
      <c r="L296" s="129" t="s">
        <v>0</v>
      </c>
      <c r="M296" s="129" t="s">
        <v>9</v>
      </c>
      <c r="N296" s="129"/>
      <c r="O296" s="129"/>
      <c r="P296" s="129"/>
      <c r="Q296" s="129"/>
    </row>
    <row r="297" spans="1:17" x14ac:dyDescent="0.25">
      <c r="A297" s="51">
        <f t="shared" si="143"/>
        <v>1.1000000000000121</v>
      </c>
      <c r="B297" s="50">
        <f t="shared" si="144"/>
        <v>15</v>
      </c>
      <c r="C297" s="52">
        <f t="shared" si="145"/>
        <v>4</v>
      </c>
      <c r="D297" s="52" t="str">
        <f t="shared" si="146"/>
        <v/>
      </c>
      <c r="E297" s="129" t="s">
        <v>116</v>
      </c>
      <c r="F297" s="129" t="s">
        <v>2</v>
      </c>
      <c r="G297" s="129" t="s">
        <v>3</v>
      </c>
      <c r="H297" s="129" t="s">
        <v>757</v>
      </c>
      <c r="I297" s="129" t="s">
        <v>117</v>
      </c>
      <c r="J297" s="129" t="s">
        <v>169</v>
      </c>
      <c r="K297" s="129" t="s">
        <v>758</v>
      </c>
      <c r="L297" s="129" t="s">
        <v>0</v>
      </c>
      <c r="M297" s="129" t="s">
        <v>11</v>
      </c>
      <c r="N297" s="129"/>
      <c r="O297" s="129"/>
      <c r="P297" s="129"/>
      <c r="Q297" s="129"/>
    </row>
    <row r="298" spans="1:17" x14ac:dyDescent="0.25">
      <c r="A298" s="51">
        <f t="shared" si="143"/>
        <v>1.699999999999946</v>
      </c>
      <c r="B298" s="50">
        <f t="shared" si="144"/>
        <v>15</v>
      </c>
      <c r="C298" s="52">
        <f t="shared" si="145"/>
        <v>5</v>
      </c>
      <c r="D298" s="52" t="str">
        <f t="shared" si="146"/>
        <v/>
      </c>
      <c r="E298" s="129" t="s">
        <v>106</v>
      </c>
      <c r="F298" s="129" t="s">
        <v>2</v>
      </c>
      <c r="G298" s="129" t="s">
        <v>3</v>
      </c>
      <c r="H298" s="129" t="s">
        <v>759</v>
      </c>
      <c r="I298" s="129" t="s">
        <v>10</v>
      </c>
      <c r="J298" s="129" t="s">
        <v>169</v>
      </c>
      <c r="K298" s="129" t="s">
        <v>760</v>
      </c>
      <c r="L298" s="129" t="s">
        <v>0</v>
      </c>
      <c r="M298" s="129" t="s">
        <v>12</v>
      </c>
      <c r="N298" s="129"/>
      <c r="O298" s="129"/>
      <c r="P298" s="129"/>
      <c r="Q298" s="129"/>
    </row>
    <row r="299" spans="1:17" x14ac:dyDescent="0.25">
      <c r="A299" s="51">
        <f t="shared" ref="A299:A302" si="147">IF((K299-K298)*60*24&lt;0,0,(K299-K298)*60*24)</f>
        <v>1.416666666666675</v>
      </c>
      <c r="B299" s="50">
        <f t="shared" ref="B299:B302" si="148">IF(E299="Gate 1",0, IF(B298=0,(B297 +1),B298))</f>
        <v>15</v>
      </c>
      <c r="C299" s="52">
        <f t="shared" ref="C299:C302" si="149">ABS(RIGHT(M299,2))</f>
        <v>6</v>
      </c>
      <c r="D299" s="52" t="str">
        <f t="shared" ref="D299:D302" si="150">IF(OR(C300-C299=1,C300-C299=-20,C300=""),"","MISTAKE")</f>
        <v/>
      </c>
      <c r="E299" s="129" t="s">
        <v>107</v>
      </c>
      <c r="F299" s="129" t="s">
        <v>2</v>
      </c>
      <c r="G299" s="129" t="s">
        <v>3</v>
      </c>
      <c r="H299" s="129" t="s">
        <v>761</v>
      </c>
      <c r="I299" s="129" t="s">
        <v>90</v>
      </c>
      <c r="J299" s="129" t="s">
        <v>169</v>
      </c>
      <c r="K299" s="129" t="s">
        <v>762</v>
      </c>
      <c r="L299" s="129" t="s">
        <v>0</v>
      </c>
      <c r="M299" s="129" t="s">
        <v>15</v>
      </c>
      <c r="N299" s="129"/>
      <c r="O299" s="129"/>
      <c r="P299" s="129"/>
      <c r="Q299" s="129"/>
    </row>
    <row r="300" spans="1:17" x14ac:dyDescent="0.25">
      <c r="A300" s="51">
        <f t="shared" si="147"/>
        <v>2.0666666666667766</v>
      </c>
      <c r="B300" s="50">
        <f t="shared" si="148"/>
        <v>15</v>
      </c>
      <c r="C300" s="52">
        <f t="shared" si="149"/>
        <v>7</v>
      </c>
      <c r="D300" s="52" t="str">
        <f t="shared" si="150"/>
        <v/>
      </c>
      <c r="E300" s="129" t="s">
        <v>13</v>
      </c>
      <c r="F300" s="129" t="s">
        <v>2</v>
      </c>
      <c r="G300" s="129" t="s">
        <v>3</v>
      </c>
      <c r="H300" s="129" t="s">
        <v>763</v>
      </c>
      <c r="I300" s="129" t="s">
        <v>14</v>
      </c>
      <c r="J300" s="129" t="s">
        <v>169</v>
      </c>
      <c r="K300" s="129" t="s">
        <v>764</v>
      </c>
      <c r="L300" s="129" t="s">
        <v>0</v>
      </c>
      <c r="M300" s="129" t="s">
        <v>18</v>
      </c>
      <c r="N300" s="129"/>
      <c r="O300" s="129"/>
      <c r="P300" s="129"/>
      <c r="Q300" s="129"/>
    </row>
    <row r="301" spans="1:17" x14ac:dyDescent="0.25">
      <c r="A301" s="51">
        <f t="shared" si="147"/>
        <v>1.0833333333332362</v>
      </c>
      <c r="B301" s="50">
        <f t="shared" si="148"/>
        <v>15</v>
      </c>
      <c r="C301" s="52">
        <f t="shared" si="149"/>
        <v>8</v>
      </c>
      <c r="D301" s="52" t="str">
        <f t="shared" si="150"/>
        <v/>
      </c>
      <c r="E301" s="129" t="s">
        <v>16</v>
      </c>
      <c r="F301" s="129" t="s">
        <v>2</v>
      </c>
      <c r="G301" s="129" t="s">
        <v>3</v>
      </c>
      <c r="H301" s="129" t="s">
        <v>765</v>
      </c>
      <c r="I301" s="129" t="s">
        <v>118</v>
      </c>
      <c r="J301" s="129" t="s">
        <v>169</v>
      </c>
      <c r="K301" s="129" t="s">
        <v>766</v>
      </c>
      <c r="L301" s="129" t="s">
        <v>0</v>
      </c>
      <c r="M301" s="129" t="s">
        <v>19</v>
      </c>
      <c r="N301" s="129"/>
      <c r="O301" s="129"/>
      <c r="P301" s="129"/>
      <c r="Q301" s="129"/>
    </row>
    <row r="302" spans="1:17" x14ac:dyDescent="0.25">
      <c r="A302" s="51">
        <f t="shared" si="147"/>
        <v>1.416666666666675</v>
      </c>
      <c r="B302" s="50">
        <f t="shared" si="148"/>
        <v>15</v>
      </c>
      <c r="C302" s="52">
        <f t="shared" si="149"/>
        <v>9</v>
      </c>
      <c r="D302" s="52" t="str">
        <f t="shared" si="150"/>
        <v/>
      </c>
      <c r="E302" s="129" t="s">
        <v>16</v>
      </c>
      <c r="F302" s="129" t="s">
        <v>2</v>
      </c>
      <c r="G302" s="129" t="s">
        <v>3</v>
      </c>
      <c r="H302" s="129" t="s">
        <v>767</v>
      </c>
      <c r="I302" s="129" t="s">
        <v>17</v>
      </c>
      <c r="J302" s="129" t="s">
        <v>169</v>
      </c>
      <c r="K302" s="129" t="s">
        <v>768</v>
      </c>
      <c r="L302" s="129" t="s">
        <v>0</v>
      </c>
      <c r="M302" s="129" t="s">
        <v>21</v>
      </c>
      <c r="N302" s="129"/>
      <c r="O302" s="129"/>
      <c r="P302" s="129"/>
      <c r="Q302" s="129"/>
    </row>
    <row r="303" spans="1:17" x14ac:dyDescent="0.25">
      <c r="A303" s="51">
        <f t="shared" ref="A303:A312" si="151">IF((K303-K302)*60*24&lt;0,0,(K303-K302)*60*24)</f>
        <v>2.0500000000000007</v>
      </c>
      <c r="B303" s="50">
        <f t="shared" ref="B303:B312" si="152">IF(E303="Gate 1",0, IF(B302=0,(B301 +1),B302))</f>
        <v>15</v>
      </c>
      <c r="C303" s="52">
        <f t="shared" ref="C303:C312" si="153">ABS(RIGHT(M303,2))</f>
        <v>10</v>
      </c>
      <c r="D303" s="52" t="str">
        <f t="shared" ref="D303:D312" si="154">IF(OR(C304-C303=1,C304-C303=-20,C304=""),"","MISTAKE")</f>
        <v/>
      </c>
      <c r="E303" s="129" t="s">
        <v>108</v>
      </c>
      <c r="F303" s="129" t="s">
        <v>2</v>
      </c>
      <c r="G303" s="129" t="s">
        <v>3</v>
      </c>
      <c r="H303" s="129" t="s">
        <v>769</v>
      </c>
      <c r="I303" s="129" t="s">
        <v>119</v>
      </c>
      <c r="J303" s="129" t="s">
        <v>169</v>
      </c>
      <c r="K303" s="129" t="s">
        <v>770</v>
      </c>
      <c r="L303" s="129" t="s">
        <v>0</v>
      </c>
      <c r="M303" s="129" t="s">
        <v>23</v>
      </c>
      <c r="N303" s="129"/>
      <c r="O303" s="129"/>
      <c r="P303" s="129"/>
      <c r="Q303" s="129"/>
    </row>
    <row r="304" spans="1:17" x14ac:dyDescent="0.25">
      <c r="A304" s="51">
        <f t="shared" si="151"/>
        <v>2.3666666666666636</v>
      </c>
      <c r="B304" s="50">
        <f t="shared" si="152"/>
        <v>15</v>
      </c>
      <c r="C304" s="52">
        <f t="shared" si="153"/>
        <v>11</v>
      </c>
      <c r="D304" s="52" t="str">
        <f t="shared" si="154"/>
        <v/>
      </c>
      <c r="E304" s="129" t="s">
        <v>110</v>
      </c>
      <c r="F304" s="129" t="s">
        <v>2</v>
      </c>
      <c r="G304" s="129" t="s">
        <v>3</v>
      </c>
      <c r="H304" s="129" t="s">
        <v>771</v>
      </c>
      <c r="I304" s="129" t="s">
        <v>20</v>
      </c>
      <c r="J304" s="129" t="s">
        <v>169</v>
      </c>
      <c r="K304" s="129" t="s">
        <v>772</v>
      </c>
      <c r="L304" s="129" t="s">
        <v>0</v>
      </c>
      <c r="M304" s="129" t="s">
        <v>24</v>
      </c>
      <c r="N304" s="129"/>
      <c r="O304" s="129"/>
      <c r="P304" s="129"/>
      <c r="Q304" s="129"/>
    </row>
    <row r="305" spans="1:17" x14ac:dyDescent="0.25">
      <c r="A305" s="51">
        <f t="shared" si="151"/>
        <v>2.2833333333332639</v>
      </c>
      <c r="B305" s="50">
        <f t="shared" si="152"/>
        <v>15</v>
      </c>
      <c r="C305" s="52">
        <f t="shared" si="153"/>
        <v>12</v>
      </c>
      <c r="D305" s="52" t="str">
        <f t="shared" si="154"/>
        <v/>
      </c>
      <c r="E305" s="129" t="s">
        <v>120</v>
      </c>
      <c r="F305" s="129" t="s">
        <v>2</v>
      </c>
      <c r="G305" s="129" t="s">
        <v>3</v>
      </c>
      <c r="H305" s="129" t="s">
        <v>773</v>
      </c>
      <c r="I305" s="129" t="s">
        <v>22</v>
      </c>
      <c r="J305" s="129" t="s">
        <v>169</v>
      </c>
      <c r="K305" s="129" t="s">
        <v>774</v>
      </c>
      <c r="L305" s="129" t="s">
        <v>0</v>
      </c>
      <c r="M305" s="129" t="s">
        <v>25</v>
      </c>
      <c r="N305" s="129"/>
      <c r="O305" s="129"/>
      <c r="P305" s="129"/>
      <c r="Q305" s="129"/>
    </row>
    <row r="306" spans="1:17" x14ac:dyDescent="0.25">
      <c r="A306" s="51">
        <f t="shared" si="151"/>
        <v>3.7166666666667147</v>
      </c>
      <c r="B306" s="50">
        <f t="shared" si="152"/>
        <v>15</v>
      </c>
      <c r="C306" s="52">
        <f t="shared" si="153"/>
        <v>13</v>
      </c>
      <c r="D306" s="52" t="str">
        <f t="shared" si="154"/>
        <v/>
      </c>
      <c r="E306" s="129" t="s">
        <v>111</v>
      </c>
      <c r="F306" s="129" t="s">
        <v>2</v>
      </c>
      <c r="G306" s="129" t="s">
        <v>3</v>
      </c>
      <c r="H306" s="129" t="s">
        <v>775</v>
      </c>
      <c r="I306" s="129" t="s">
        <v>121</v>
      </c>
      <c r="J306" s="129" t="s">
        <v>169</v>
      </c>
      <c r="K306" s="129" t="s">
        <v>776</v>
      </c>
      <c r="L306" s="129" t="s">
        <v>0</v>
      </c>
      <c r="M306" s="129" t="s">
        <v>27</v>
      </c>
      <c r="N306" s="129"/>
      <c r="O306" s="129"/>
      <c r="P306" s="129"/>
      <c r="Q306" s="129"/>
    </row>
    <row r="307" spans="1:17" x14ac:dyDescent="0.25">
      <c r="A307" s="51">
        <f t="shared" ref="A307:A310" si="155">IF((K307-K306)*60*24&lt;0,0,(K307-K306)*60*24)</f>
        <v>2.0166666666667687</v>
      </c>
      <c r="B307" s="50">
        <f t="shared" ref="B307:B310" si="156">IF(E307="Gate 1",0, IF(B306=0,(B305 +1),B306))</f>
        <v>15</v>
      </c>
      <c r="C307" s="52">
        <f t="shared" ref="C307:C310" si="157">ABS(RIGHT(M307,2))</f>
        <v>14</v>
      </c>
      <c r="D307" s="52" t="str">
        <f t="shared" ref="D307:D310" si="158">IF(OR(C308-C307=1,C308-C307=-20,C308=""),"","MISTAKE")</f>
        <v/>
      </c>
      <c r="E307" s="129" t="s">
        <v>112</v>
      </c>
      <c r="F307" s="129" t="s">
        <v>2</v>
      </c>
      <c r="G307" s="129" t="s">
        <v>3</v>
      </c>
      <c r="H307" s="129" t="s">
        <v>777</v>
      </c>
      <c r="I307" s="129" t="s">
        <v>134</v>
      </c>
      <c r="J307" s="129" t="s">
        <v>169</v>
      </c>
      <c r="K307" s="129" t="s">
        <v>778</v>
      </c>
      <c r="L307" s="129" t="s">
        <v>0</v>
      </c>
      <c r="M307" s="129" t="s">
        <v>29</v>
      </c>
      <c r="N307" s="129"/>
      <c r="O307" s="129"/>
      <c r="P307" s="129"/>
      <c r="Q307" s="129"/>
    </row>
    <row r="308" spans="1:17" x14ac:dyDescent="0.25">
      <c r="A308" s="51">
        <f t="shared" si="155"/>
        <v>0.96666666666660461</v>
      </c>
      <c r="B308" s="50">
        <f t="shared" si="156"/>
        <v>15</v>
      </c>
      <c r="C308" s="52">
        <f t="shared" si="157"/>
        <v>15</v>
      </c>
      <c r="D308" s="52" t="str">
        <f t="shared" si="158"/>
        <v/>
      </c>
      <c r="E308" s="129" t="s">
        <v>122</v>
      </c>
      <c r="F308" s="129" t="s">
        <v>2</v>
      </c>
      <c r="G308" s="129" t="s">
        <v>3</v>
      </c>
      <c r="H308" s="129" t="s">
        <v>779</v>
      </c>
      <c r="I308" s="129" t="s">
        <v>26</v>
      </c>
      <c r="J308" s="129" t="s">
        <v>169</v>
      </c>
      <c r="K308" s="129" t="s">
        <v>780</v>
      </c>
      <c r="L308" s="129" t="s">
        <v>0</v>
      </c>
      <c r="M308" s="129" t="s">
        <v>30</v>
      </c>
      <c r="N308" s="129"/>
      <c r="O308" s="129"/>
      <c r="P308" s="129"/>
      <c r="Q308" s="129"/>
    </row>
    <row r="309" spans="1:17" x14ac:dyDescent="0.25">
      <c r="A309" s="51">
        <f t="shared" si="155"/>
        <v>2.8666666666665819</v>
      </c>
      <c r="B309" s="50">
        <f t="shared" si="156"/>
        <v>15</v>
      </c>
      <c r="C309" s="52">
        <f t="shared" si="157"/>
        <v>16</v>
      </c>
      <c r="D309" s="52" t="str">
        <f t="shared" si="158"/>
        <v/>
      </c>
      <c r="E309" s="129" t="s">
        <v>123</v>
      </c>
      <c r="F309" s="129" t="s">
        <v>2</v>
      </c>
      <c r="G309" s="129" t="s">
        <v>3</v>
      </c>
      <c r="H309" s="129" t="s">
        <v>781</v>
      </c>
      <c r="I309" s="129" t="s">
        <v>124</v>
      </c>
      <c r="J309" s="129" t="s">
        <v>169</v>
      </c>
      <c r="K309" s="129" t="s">
        <v>782</v>
      </c>
      <c r="L309" s="129" t="s">
        <v>0</v>
      </c>
      <c r="M309" s="129" t="s">
        <v>31</v>
      </c>
      <c r="N309" s="129"/>
      <c r="O309" s="129"/>
      <c r="P309" s="129"/>
      <c r="Q309" s="129"/>
    </row>
    <row r="310" spans="1:17" x14ac:dyDescent="0.25">
      <c r="A310" s="51">
        <f t="shared" si="155"/>
        <v>3.1333333333333968</v>
      </c>
      <c r="B310" s="50">
        <f t="shared" si="156"/>
        <v>15</v>
      </c>
      <c r="C310" s="52">
        <f t="shared" si="157"/>
        <v>17</v>
      </c>
      <c r="D310" s="52" t="str">
        <f t="shared" si="158"/>
        <v/>
      </c>
      <c r="E310" s="129" t="s">
        <v>125</v>
      </c>
      <c r="F310" s="129" t="s">
        <v>2</v>
      </c>
      <c r="G310" s="129" t="s">
        <v>3</v>
      </c>
      <c r="H310" s="129" t="s">
        <v>783</v>
      </c>
      <c r="I310" s="129" t="s">
        <v>126</v>
      </c>
      <c r="J310" s="129" t="s">
        <v>169</v>
      </c>
      <c r="K310" s="129" t="s">
        <v>784</v>
      </c>
      <c r="L310" s="129" t="s">
        <v>0</v>
      </c>
      <c r="M310" s="129" t="s">
        <v>32</v>
      </c>
      <c r="N310" s="129"/>
      <c r="O310" s="129"/>
      <c r="P310" s="129"/>
      <c r="Q310" s="129"/>
    </row>
    <row r="311" spans="1:17" x14ac:dyDescent="0.25">
      <c r="A311" s="51">
        <f t="shared" si="151"/>
        <v>1.6333333333333222</v>
      </c>
      <c r="B311" s="50">
        <f t="shared" si="152"/>
        <v>15</v>
      </c>
      <c r="C311" s="52">
        <f t="shared" si="153"/>
        <v>18</v>
      </c>
      <c r="D311" s="52" t="str">
        <f t="shared" si="154"/>
        <v/>
      </c>
      <c r="E311" s="129" t="s">
        <v>127</v>
      </c>
      <c r="F311" s="129" t="s">
        <v>2</v>
      </c>
      <c r="G311" s="129" t="s">
        <v>3</v>
      </c>
      <c r="H311" s="129" t="s">
        <v>785</v>
      </c>
      <c r="I311" s="129" t="s">
        <v>28</v>
      </c>
      <c r="J311" s="129" t="s">
        <v>169</v>
      </c>
      <c r="K311" s="129" t="s">
        <v>786</v>
      </c>
      <c r="L311" s="129" t="s">
        <v>0</v>
      </c>
      <c r="M311" s="129" t="s">
        <v>128</v>
      </c>
      <c r="N311" s="129"/>
      <c r="O311" s="129"/>
      <c r="P311" s="129"/>
      <c r="Q311" s="129"/>
    </row>
    <row r="312" spans="1:17" x14ac:dyDescent="0.25">
      <c r="A312" s="51">
        <f t="shared" si="151"/>
        <v>3.4333333333332838</v>
      </c>
      <c r="B312" s="50">
        <f t="shared" si="152"/>
        <v>15</v>
      </c>
      <c r="C312" s="52">
        <f t="shared" si="153"/>
        <v>19</v>
      </c>
      <c r="D312" s="52" t="str">
        <f t="shared" si="154"/>
        <v/>
      </c>
      <c r="E312" s="129" t="s">
        <v>113</v>
      </c>
      <c r="F312" s="129" t="s">
        <v>2</v>
      </c>
      <c r="G312" s="129" t="s">
        <v>3</v>
      </c>
      <c r="H312" s="129" t="s">
        <v>787</v>
      </c>
      <c r="I312" s="129" t="s">
        <v>132</v>
      </c>
      <c r="J312" s="129" t="s">
        <v>169</v>
      </c>
      <c r="K312" s="129" t="s">
        <v>788</v>
      </c>
      <c r="L312" s="129" t="s">
        <v>0</v>
      </c>
      <c r="M312" s="129" t="s">
        <v>129</v>
      </c>
      <c r="N312" s="129"/>
      <c r="O312" s="129"/>
      <c r="P312" s="129"/>
      <c r="Q312" s="129"/>
    </row>
    <row r="313" spans="1:17" x14ac:dyDescent="0.25">
      <c r="A313" s="51">
        <f t="shared" ref="A313:A318" si="159">IF((K313-K312)*60*24&lt;0,0,(K313-K312)*60*24)</f>
        <v>1.3333333333334352</v>
      </c>
      <c r="B313" s="50">
        <f t="shared" ref="B313:B318" si="160">IF(E313="Gate 1",0, IF(B312=0,(B311 +1),B312))</f>
        <v>15</v>
      </c>
      <c r="C313" s="52">
        <f t="shared" ref="C313:C318" si="161">ABS(RIGHT(M313,2))</f>
        <v>20</v>
      </c>
      <c r="D313" s="52" t="str">
        <f t="shared" ref="D313:D318" si="162">IF(OR(C314-C313=1,C314-C313=-20,C314=""),"","MISTAKE")</f>
        <v/>
      </c>
      <c r="E313" s="129" t="s">
        <v>136</v>
      </c>
      <c r="F313" s="129" t="s">
        <v>2</v>
      </c>
      <c r="G313" s="129" t="s">
        <v>3</v>
      </c>
      <c r="H313" s="129" t="s">
        <v>789</v>
      </c>
      <c r="I313" s="129" t="s">
        <v>137</v>
      </c>
      <c r="J313" s="129" t="s">
        <v>169</v>
      </c>
      <c r="K313" s="129" t="s">
        <v>790</v>
      </c>
      <c r="L313" s="129" t="s">
        <v>0</v>
      </c>
      <c r="M313" s="129" t="s">
        <v>130</v>
      </c>
      <c r="N313" s="129"/>
      <c r="O313" s="129"/>
      <c r="P313" s="129"/>
      <c r="Q313" s="129"/>
    </row>
    <row r="314" spans="1:17" x14ac:dyDescent="0.25">
      <c r="A314" s="51">
        <f t="shared" si="159"/>
        <v>3.0333333333333812</v>
      </c>
      <c r="B314" s="50">
        <f t="shared" si="160"/>
        <v>15</v>
      </c>
      <c r="C314" s="52">
        <f t="shared" si="161"/>
        <v>21</v>
      </c>
      <c r="D314" s="52" t="str">
        <f t="shared" si="162"/>
        <v/>
      </c>
      <c r="E314" s="129" t="s">
        <v>109</v>
      </c>
      <c r="F314" s="129" t="s">
        <v>2</v>
      </c>
      <c r="G314" s="129" t="s">
        <v>3</v>
      </c>
      <c r="H314" s="129" t="s">
        <v>791</v>
      </c>
      <c r="I314" s="129" t="s">
        <v>105</v>
      </c>
      <c r="J314" s="129" t="s">
        <v>169</v>
      </c>
      <c r="K314" s="129" t="s">
        <v>792</v>
      </c>
      <c r="L314" s="129" t="s">
        <v>0</v>
      </c>
      <c r="M314" s="129" t="s">
        <v>131</v>
      </c>
      <c r="N314" s="129"/>
      <c r="O314" s="129"/>
      <c r="P314" s="129"/>
      <c r="Q314" s="129"/>
    </row>
    <row r="315" spans="1:17" x14ac:dyDescent="0.25">
      <c r="A315" s="51">
        <f t="shared" si="159"/>
        <v>20.333333333333208</v>
      </c>
      <c r="B315" s="50">
        <f t="shared" si="160"/>
        <v>0</v>
      </c>
      <c r="C315" s="52">
        <f t="shared" si="161"/>
        <v>1</v>
      </c>
      <c r="D315" s="52" t="str">
        <f t="shared" si="162"/>
        <v/>
      </c>
      <c r="E315" s="129" t="s">
        <v>1</v>
      </c>
      <c r="F315" s="129" t="s">
        <v>2</v>
      </c>
      <c r="G315" s="129" t="s">
        <v>3</v>
      </c>
      <c r="H315" s="129" t="s">
        <v>793</v>
      </c>
      <c r="I315" s="129" t="s">
        <v>133</v>
      </c>
      <c r="J315" s="129" t="s">
        <v>169</v>
      </c>
      <c r="K315" s="129" t="s">
        <v>794</v>
      </c>
      <c r="L315" s="129" t="s">
        <v>0</v>
      </c>
      <c r="M315" s="129" t="s">
        <v>4</v>
      </c>
      <c r="N315" s="129"/>
      <c r="O315" s="129"/>
      <c r="P315" s="129"/>
      <c r="Q315" s="129"/>
    </row>
    <row r="316" spans="1:17" x14ac:dyDescent="0.25">
      <c r="A316" s="51">
        <f t="shared" si="159"/>
        <v>0.849999999999973</v>
      </c>
      <c r="B316" s="50">
        <f t="shared" si="160"/>
        <v>16</v>
      </c>
      <c r="C316" s="52">
        <f t="shared" si="161"/>
        <v>2</v>
      </c>
      <c r="D316" s="52" t="str">
        <f t="shared" si="162"/>
        <v/>
      </c>
      <c r="E316" s="129" t="s">
        <v>5</v>
      </c>
      <c r="F316" s="129" t="s">
        <v>2</v>
      </c>
      <c r="G316" s="129" t="s">
        <v>3</v>
      </c>
      <c r="H316" s="129" t="s">
        <v>795</v>
      </c>
      <c r="I316" s="129" t="s">
        <v>115</v>
      </c>
      <c r="J316" s="129" t="s">
        <v>169</v>
      </c>
      <c r="K316" s="129" t="s">
        <v>796</v>
      </c>
      <c r="L316" s="129" t="s">
        <v>0</v>
      </c>
      <c r="M316" s="129" t="s">
        <v>6</v>
      </c>
      <c r="N316" s="129"/>
      <c r="O316" s="129"/>
      <c r="P316" s="129"/>
      <c r="Q316" s="129"/>
    </row>
    <row r="317" spans="1:17" x14ac:dyDescent="0.25">
      <c r="A317" s="51">
        <f t="shared" si="159"/>
        <v>1.9666666666667609</v>
      </c>
      <c r="B317" s="50">
        <f t="shared" si="160"/>
        <v>16</v>
      </c>
      <c r="C317" s="52">
        <f t="shared" si="161"/>
        <v>3</v>
      </c>
      <c r="D317" s="52" t="str">
        <f t="shared" si="162"/>
        <v/>
      </c>
      <c r="E317" s="129" t="s">
        <v>7</v>
      </c>
      <c r="F317" s="129" t="s">
        <v>2</v>
      </c>
      <c r="G317" s="129" t="s">
        <v>3</v>
      </c>
      <c r="H317" s="129" t="s">
        <v>797</v>
      </c>
      <c r="I317" s="129" t="s">
        <v>8</v>
      </c>
      <c r="J317" s="129" t="s">
        <v>169</v>
      </c>
      <c r="K317" s="129" t="s">
        <v>798</v>
      </c>
      <c r="L317" s="129" t="s">
        <v>0</v>
      </c>
      <c r="M317" s="129" t="s">
        <v>9</v>
      </c>
      <c r="N317" s="129"/>
      <c r="O317" s="129"/>
      <c r="P317" s="129"/>
      <c r="Q317" s="129"/>
    </row>
    <row r="318" spans="1:17" x14ac:dyDescent="0.25">
      <c r="A318" s="51">
        <f t="shared" si="159"/>
        <v>2.1333333333332405</v>
      </c>
      <c r="B318" s="50">
        <f t="shared" si="160"/>
        <v>16</v>
      </c>
      <c r="C318" s="52">
        <f t="shared" si="161"/>
        <v>4</v>
      </c>
      <c r="D318" s="52" t="str">
        <f t="shared" si="162"/>
        <v/>
      </c>
      <c r="E318" s="129" t="s">
        <v>116</v>
      </c>
      <c r="F318" s="129" t="s">
        <v>2</v>
      </c>
      <c r="G318" s="129" t="s">
        <v>3</v>
      </c>
      <c r="H318" s="129" t="s">
        <v>799</v>
      </c>
      <c r="I318" s="129" t="s">
        <v>117</v>
      </c>
      <c r="J318" s="129" t="s">
        <v>169</v>
      </c>
      <c r="K318" s="129" t="s">
        <v>800</v>
      </c>
      <c r="L318" s="129" t="s">
        <v>0</v>
      </c>
      <c r="M318" s="129" t="s">
        <v>11</v>
      </c>
      <c r="N318" s="129"/>
      <c r="O318" s="129"/>
      <c r="P318" s="129"/>
      <c r="Q318" s="129"/>
    </row>
    <row r="319" spans="1:17" x14ac:dyDescent="0.25">
      <c r="A319" s="51">
        <f t="shared" ref="A319:A337" si="163">IF((K319-K318)*60*24&lt;0,0,(K319-K318)*60*24)</f>
        <v>1.8000000000001215</v>
      </c>
      <c r="B319" s="50">
        <f t="shared" ref="B319:B337" si="164">IF(E319="Gate 1",0, IF(B318=0,(B317 +1),B318))</f>
        <v>16</v>
      </c>
      <c r="C319" s="52">
        <f t="shared" ref="C319:C337" si="165">ABS(RIGHT(M319,2))</f>
        <v>5</v>
      </c>
      <c r="D319" s="52" t="str">
        <f t="shared" ref="D319:D337" si="166">IF(OR(C320-C319=1,C320-C319=-20,C320=""),"","MISTAKE")</f>
        <v/>
      </c>
      <c r="E319" s="129" t="s">
        <v>106</v>
      </c>
      <c r="F319" s="129" t="s">
        <v>2</v>
      </c>
      <c r="G319" s="129" t="s">
        <v>3</v>
      </c>
      <c r="H319" s="129" t="s">
        <v>801</v>
      </c>
      <c r="I319" s="129" t="s">
        <v>10</v>
      </c>
      <c r="J319" s="129" t="s">
        <v>169</v>
      </c>
      <c r="K319" s="129" t="s">
        <v>802</v>
      </c>
      <c r="L319" s="129" t="s">
        <v>0</v>
      </c>
      <c r="M319" s="129" t="s">
        <v>12</v>
      </c>
      <c r="N319" s="129"/>
      <c r="O319" s="129"/>
      <c r="P319" s="129"/>
      <c r="Q319" s="129"/>
    </row>
    <row r="320" spans="1:17" x14ac:dyDescent="0.25">
      <c r="A320" s="51">
        <f t="shared" si="163"/>
        <v>1.3499999999998913</v>
      </c>
      <c r="B320" s="50">
        <f t="shared" si="164"/>
        <v>16</v>
      </c>
      <c r="C320" s="52">
        <f t="shared" si="165"/>
        <v>6</v>
      </c>
      <c r="D320" s="52" t="str">
        <f t="shared" si="166"/>
        <v/>
      </c>
      <c r="E320" s="129" t="s">
        <v>107</v>
      </c>
      <c r="F320" s="129" t="s">
        <v>2</v>
      </c>
      <c r="G320" s="129" t="s">
        <v>3</v>
      </c>
      <c r="H320" s="129" t="s">
        <v>803</v>
      </c>
      <c r="I320" s="129" t="s">
        <v>90</v>
      </c>
      <c r="J320" s="129" t="s">
        <v>169</v>
      </c>
      <c r="K320" s="129" t="s">
        <v>804</v>
      </c>
      <c r="L320" s="129" t="s">
        <v>0</v>
      </c>
      <c r="M320" s="129" t="s">
        <v>15</v>
      </c>
      <c r="N320" s="129"/>
      <c r="O320" s="129"/>
      <c r="P320" s="129"/>
      <c r="Q320" s="129"/>
    </row>
    <row r="321" spans="1:17" x14ac:dyDescent="0.25">
      <c r="A321" s="51">
        <f t="shared" si="163"/>
        <v>1.8166666666667375</v>
      </c>
      <c r="B321" s="50">
        <f t="shared" si="164"/>
        <v>16</v>
      </c>
      <c r="C321" s="52">
        <f t="shared" si="165"/>
        <v>7</v>
      </c>
      <c r="D321" s="52" t="str">
        <f t="shared" si="166"/>
        <v/>
      </c>
      <c r="E321" s="129" t="s">
        <v>13</v>
      </c>
      <c r="F321" s="129" t="s">
        <v>2</v>
      </c>
      <c r="G321" s="129" t="s">
        <v>3</v>
      </c>
      <c r="H321" s="129" t="s">
        <v>805</v>
      </c>
      <c r="I321" s="129" t="s">
        <v>14</v>
      </c>
      <c r="J321" s="129" t="s">
        <v>169</v>
      </c>
      <c r="K321" s="129" t="s">
        <v>806</v>
      </c>
      <c r="L321" s="129" t="s">
        <v>0</v>
      </c>
      <c r="M321" s="129" t="s">
        <v>18</v>
      </c>
      <c r="N321" s="129"/>
      <c r="O321" s="129"/>
      <c r="P321" s="129"/>
      <c r="Q321" s="129"/>
    </row>
    <row r="322" spans="1:17" x14ac:dyDescent="0.25">
      <c r="A322" s="51">
        <f t="shared" si="163"/>
        <v>7.033333333333367</v>
      </c>
      <c r="B322" s="50">
        <f t="shared" si="164"/>
        <v>16</v>
      </c>
      <c r="C322" s="52">
        <f t="shared" si="165"/>
        <v>8</v>
      </c>
      <c r="D322" s="52" t="str">
        <f t="shared" si="166"/>
        <v/>
      </c>
      <c r="E322" s="129" t="s">
        <v>16</v>
      </c>
      <c r="F322" s="129" t="s">
        <v>2</v>
      </c>
      <c r="G322" s="129" t="s">
        <v>3</v>
      </c>
      <c r="H322" s="129" t="s">
        <v>807</v>
      </c>
      <c r="I322" s="129" t="s">
        <v>118</v>
      </c>
      <c r="J322" s="129" t="s">
        <v>169</v>
      </c>
      <c r="K322" s="129" t="s">
        <v>808</v>
      </c>
      <c r="L322" s="129" t="s">
        <v>0</v>
      </c>
      <c r="M322" s="129" t="s">
        <v>19</v>
      </c>
      <c r="N322" s="129"/>
      <c r="O322" s="129"/>
      <c r="P322" s="129"/>
      <c r="Q322" s="129"/>
    </row>
    <row r="323" spans="1:17" x14ac:dyDescent="0.25">
      <c r="A323" s="51">
        <f t="shared" si="163"/>
        <v>0.849999999999973</v>
      </c>
      <c r="B323" s="50">
        <f t="shared" si="164"/>
        <v>16</v>
      </c>
      <c r="C323" s="52">
        <f t="shared" si="165"/>
        <v>9</v>
      </c>
      <c r="D323" s="52" t="str">
        <f t="shared" si="166"/>
        <v/>
      </c>
      <c r="E323" s="129" t="s">
        <v>16</v>
      </c>
      <c r="F323" s="129" t="s">
        <v>2</v>
      </c>
      <c r="G323" s="129" t="s">
        <v>3</v>
      </c>
      <c r="H323" s="129" t="s">
        <v>809</v>
      </c>
      <c r="I323" s="129" t="s">
        <v>17</v>
      </c>
      <c r="J323" s="129" t="s">
        <v>169</v>
      </c>
      <c r="K323" s="129" t="s">
        <v>810</v>
      </c>
      <c r="L323" s="129" t="s">
        <v>0</v>
      </c>
      <c r="M323" s="129" t="s">
        <v>21</v>
      </c>
      <c r="N323" s="129"/>
      <c r="O323" s="129"/>
      <c r="P323" s="129"/>
      <c r="Q323" s="129"/>
    </row>
    <row r="324" spans="1:17" x14ac:dyDescent="0.25">
      <c r="A324" s="51">
        <f t="shared" si="163"/>
        <v>0.79999999999996518</v>
      </c>
      <c r="B324" s="50">
        <f t="shared" si="164"/>
        <v>16</v>
      </c>
      <c r="C324" s="52">
        <f t="shared" si="165"/>
        <v>10</v>
      </c>
      <c r="D324" s="52" t="str">
        <f t="shared" si="166"/>
        <v/>
      </c>
      <c r="E324" s="129" t="s">
        <v>108</v>
      </c>
      <c r="F324" s="129" t="s">
        <v>2</v>
      </c>
      <c r="G324" s="129" t="s">
        <v>3</v>
      </c>
      <c r="H324" s="129" t="s">
        <v>811</v>
      </c>
      <c r="I324" s="129" t="s">
        <v>119</v>
      </c>
      <c r="J324" s="129" t="s">
        <v>169</v>
      </c>
      <c r="K324" s="129" t="s">
        <v>812</v>
      </c>
      <c r="L324" s="129" t="s">
        <v>0</v>
      </c>
      <c r="M324" s="129" t="s">
        <v>23</v>
      </c>
      <c r="N324" s="129"/>
      <c r="O324" s="129"/>
      <c r="P324" s="129"/>
      <c r="Q324" s="129"/>
    </row>
    <row r="325" spans="1:17" x14ac:dyDescent="0.25">
      <c r="A325" s="51">
        <f t="shared" si="163"/>
        <v>0.98333333333338047</v>
      </c>
      <c r="B325" s="50">
        <f t="shared" si="164"/>
        <v>16</v>
      </c>
      <c r="C325" s="52">
        <f t="shared" si="165"/>
        <v>11</v>
      </c>
      <c r="D325" s="52" t="str">
        <f t="shared" si="166"/>
        <v/>
      </c>
      <c r="E325" s="129" t="s">
        <v>110</v>
      </c>
      <c r="F325" s="129" t="s">
        <v>2</v>
      </c>
      <c r="G325" s="129" t="s">
        <v>3</v>
      </c>
      <c r="H325" s="129" t="s">
        <v>813</v>
      </c>
      <c r="I325" s="129" t="s">
        <v>20</v>
      </c>
      <c r="J325" s="129" t="s">
        <v>169</v>
      </c>
      <c r="K325" s="129" t="s">
        <v>814</v>
      </c>
      <c r="L325" s="129" t="s">
        <v>0</v>
      </c>
      <c r="M325" s="129" t="s">
        <v>24</v>
      </c>
      <c r="N325" s="129"/>
      <c r="O325" s="129"/>
      <c r="P325" s="129"/>
      <c r="Q325" s="129"/>
    </row>
    <row r="326" spans="1:17" x14ac:dyDescent="0.25">
      <c r="A326" s="51">
        <f t="shared" si="163"/>
        <v>1.133333333333244</v>
      </c>
      <c r="B326" s="50">
        <f t="shared" si="164"/>
        <v>16</v>
      </c>
      <c r="C326" s="52">
        <f t="shared" si="165"/>
        <v>12</v>
      </c>
      <c r="D326" s="52" t="str">
        <f t="shared" si="166"/>
        <v/>
      </c>
      <c r="E326" s="129" t="s">
        <v>120</v>
      </c>
      <c r="F326" s="129" t="s">
        <v>2</v>
      </c>
      <c r="G326" s="129" t="s">
        <v>3</v>
      </c>
      <c r="H326" s="129" t="s">
        <v>815</v>
      </c>
      <c r="I326" s="129" t="s">
        <v>22</v>
      </c>
      <c r="J326" s="129" t="s">
        <v>169</v>
      </c>
      <c r="K326" s="129" t="s">
        <v>816</v>
      </c>
      <c r="L326" s="129" t="s">
        <v>0</v>
      </c>
      <c r="M326" s="129" t="s">
        <v>25</v>
      </c>
      <c r="N326" s="129"/>
      <c r="O326" s="129"/>
      <c r="P326" s="129"/>
      <c r="Q326" s="129"/>
    </row>
    <row r="327" spans="1:17" x14ac:dyDescent="0.25">
      <c r="A327" s="51">
        <f t="shared" si="163"/>
        <v>6.1333333333333862</v>
      </c>
      <c r="B327" s="50">
        <f t="shared" si="164"/>
        <v>16</v>
      </c>
      <c r="C327" s="52">
        <f t="shared" si="165"/>
        <v>13</v>
      </c>
      <c r="D327" s="52" t="str">
        <f t="shared" si="166"/>
        <v/>
      </c>
      <c r="E327" s="129" t="s">
        <v>111</v>
      </c>
      <c r="F327" s="129" t="s">
        <v>2</v>
      </c>
      <c r="G327" s="129" t="s">
        <v>3</v>
      </c>
      <c r="H327" s="129" t="s">
        <v>817</v>
      </c>
      <c r="I327" s="129" t="s">
        <v>121</v>
      </c>
      <c r="J327" s="129" t="s">
        <v>169</v>
      </c>
      <c r="K327" s="129" t="s">
        <v>818</v>
      </c>
      <c r="L327" s="129" t="s">
        <v>0</v>
      </c>
      <c r="M327" s="129" t="s">
        <v>27</v>
      </c>
      <c r="N327" s="129"/>
      <c r="O327" s="129"/>
      <c r="P327" s="129"/>
      <c r="Q327" s="129"/>
    </row>
    <row r="328" spans="1:17" x14ac:dyDescent="0.25">
      <c r="A328" s="51">
        <f t="shared" si="163"/>
        <v>0.81666666666658116</v>
      </c>
      <c r="B328" s="50">
        <f t="shared" si="164"/>
        <v>16</v>
      </c>
      <c r="C328" s="52">
        <f t="shared" si="165"/>
        <v>14</v>
      </c>
      <c r="D328" s="52" t="str">
        <f t="shared" si="166"/>
        <v/>
      </c>
      <c r="E328" s="129" t="s">
        <v>112</v>
      </c>
      <c r="F328" s="129" t="s">
        <v>2</v>
      </c>
      <c r="G328" s="129" t="s">
        <v>3</v>
      </c>
      <c r="H328" s="129" t="s">
        <v>819</v>
      </c>
      <c r="I328" s="129" t="s">
        <v>134</v>
      </c>
      <c r="J328" s="129" t="s">
        <v>169</v>
      </c>
      <c r="K328" s="129" t="s">
        <v>820</v>
      </c>
      <c r="L328" s="129" t="s">
        <v>0</v>
      </c>
      <c r="M328" s="129" t="s">
        <v>29</v>
      </c>
      <c r="N328" s="129"/>
      <c r="O328" s="129"/>
      <c r="P328" s="129"/>
      <c r="Q328" s="129"/>
    </row>
    <row r="329" spans="1:17" x14ac:dyDescent="0.25">
      <c r="A329" s="51">
        <f t="shared" si="163"/>
        <v>1.0333333333333883</v>
      </c>
      <c r="B329" s="50">
        <f t="shared" si="164"/>
        <v>16</v>
      </c>
      <c r="C329" s="52">
        <f t="shared" si="165"/>
        <v>15</v>
      </c>
      <c r="D329" s="52" t="str">
        <f t="shared" si="166"/>
        <v/>
      </c>
      <c r="E329" s="129" t="s">
        <v>122</v>
      </c>
      <c r="F329" s="129" t="s">
        <v>2</v>
      </c>
      <c r="G329" s="129" t="s">
        <v>3</v>
      </c>
      <c r="H329" s="129" t="s">
        <v>821</v>
      </c>
      <c r="I329" s="129" t="s">
        <v>26</v>
      </c>
      <c r="J329" s="129" t="s">
        <v>169</v>
      </c>
      <c r="K329" s="129" t="s">
        <v>822</v>
      </c>
      <c r="L329" s="129" t="s">
        <v>0</v>
      </c>
      <c r="M329" s="129" t="s">
        <v>30</v>
      </c>
      <c r="N329" s="129"/>
      <c r="O329" s="129"/>
      <c r="P329" s="129"/>
      <c r="Q329" s="129"/>
    </row>
    <row r="330" spans="1:17" x14ac:dyDescent="0.25">
      <c r="A330" s="51">
        <f t="shared" si="163"/>
        <v>1.5166666666666906</v>
      </c>
      <c r="B330" s="50">
        <f t="shared" si="164"/>
        <v>16</v>
      </c>
      <c r="C330" s="52">
        <f t="shared" si="165"/>
        <v>16</v>
      </c>
      <c r="D330" s="52" t="str">
        <f t="shared" si="166"/>
        <v/>
      </c>
      <c r="E330" s="129" t="s">
        <v>123</v>
      </c>
      <c r="F330" s="129" t="s">
        <v>2</v>
      </c>
      <c r="G330" s="129" t="s">
        <v>3</v>
      </c>
      <c r="H330" s="129" t="s">
        <v>823</v>
      </c>
      <c r="I330" s="129" t="s">
        <v>124</v>
      </c>
      <c r="J330" s="129" t="s">
        <v>169</v>
      </c>
      <c r="K330" s="129" t="s">
        <v>824</v>
      </c>
      <c r="L330" s="129" t="s">
        <v>0</v>
      </c>
      <c r="M330" s="129" t="s">
        <v>31</v>
      </c>
      <c r="N330" s="129"/>
      <c r="O330" s="129"/>
      <c r="P330" s="129"/>
      <c r="Q330" s="129"/>
    </row>
    <row r="331" spans="1:17" x14ac:dyDescent="0.25">
      <c r="A331" s="51">
        <f t="shared" si="163"/>
        <v>4.0333333333333776</v>
      </c>
      <c r="B331" s="50">
        <f t="shared" si="164"/>
        <v>16</v>
      </c>
      <c r="C331" s="52">
        <f t="shared" si="165"/>
        <v>17</v>
      </c>
      <c r="D331" s="52" t="str">
        <f t="shared" si="166"/>
        <v/>
      </c>
      <c r="E331" s="129" t="s">
        <v>125</v>
      </c>
      <c r="F331" s="129" t="s">
        <v>2</v>
      </c>
      <c r="G331" s="129" t="s">
        <v>3</v>
      </c>
      <c r="H331" s="129" t="s">
        <v>825</v>
      </c>
      <c r="I331" s="129" t="s">
        <v>126</v>
      </c>
      <c r="J331" s="129" t="s">
        <v>169</v>
      </c>
      <c r="K331" s="129" t="s">
        <v>826</v>
      </c>
      <c r="L331" s="129" t="s">
        <v>0</v>
      </c>
      <c r="M331" s="129" t="s">
        <v>32</v>
      </c>
      <c r="N331" s="129"/>
      <c r="O331" s="129"/>
      <c r="P331" s="129"/>
      <c r="Q331" s="129"/>
    </row>
    <row r="332" spans="1:17" x14ac:dyDescent="0.25">
      <c r="A332" s="51">
        <f t="shared" si="163"/>
        <v>2.0166666666666089</v>
      </c>
      <c r="B332" s="50">
        <f t="shared" si="164"/>
        <v>16</v>
      </c>
      <c r="C332" s="52">
        <f t="shared" si="165"/>
        <v>18</v>
      </c>
      <c r="D332" s="52" t="str">
        <f t="shared" si="166"/>
        <v/>
      </c>
      <c r="E332" s="129" t="s">
        <v>127</v>
      </c>
      <c r="F332" s="129" t="s">
        <v>2</v>
      </c>
      <c r="G332" s="129" t="s">
        <v>3</v>
      </c>
      <c r="H332" s="129" t="s">
        <v>827</v>
      </c>
      <c r="I332" s="129" t="s">
        <v>28</v>
      </c>
      <c r="J332" s="129" t="s">
        <v>169</v>
      </c>
      <c r="K332" s="129" t="s">
        <v>828</v>
      </c>
      <c r="L332" s="129" t="s">
        <v>0</v>
      </c>
      <c r="M332" s="129" t="s">
        <v>128</v>
      </c>
      <c r="N332" s="129"/>
      <c r="O332" s="129"/>
      <c r="P332" s="129"/>
      <c r="Q332" s="129"/>
    </row>
    <row r="333" spans="1:17" x14ac:dyDescent="0.25">
      <c r="A333" s="51">
        <f t="shared" si="163"/>
        <v>0.94999999999998863</v>
      </c>
      <c r="B333" s="50">
        <f t="shared" si="164"/>
        <v>16</v>
      </c>
      <c r="C333" s="52">
        <f t="shared" si="165"/>
        <v>19</v>
      </c>
      <c r="D333" s="52" t="str">
        <f t="shared" si="166"/>
        <v/>
      </c>
      <c r="E333" s="129" t="s">
        <v>113</v>
      </c>
      <c r="F333" s="129" t="s">
        <v>2</v>
      </c>
      <c r="G333" s="129" t="s">
        <v>3</v>
      </c>
      <c r="H333" s="129" t="s">
        <v>829</v>
      </c>
      <c r="I333" s="129" t="s">
        <v>132</v>
      </c>
      <c r="J333" s="129" t="s">
        <v>169</v>
      </c>
      <c r="K333" s="129" t="s">
        <v>830</v>
      </c>
      <c r="L333" s="129" t="s">
        <v>0</v>
      </c>
      <c r="M333" s="129" t="s">
        <v>129</v>
      </c>
      <c r="N333" s="129"/>
      <c r="O333" s="129"/>
      <c r="P333" s="129"/>
      <c r="Q333" s="129"/>
    </row>
    <row r="334" spans="1:17" x14ac:dyDescent="0.25">
      <c r="A334" s="51">
        <f t="shared" si="163"/>
        <v>0.86666666666674885</v>
      </c>
      <c r="B334" s="50">
        <f t="shared" si="164"/>
        <v>16</v>
      </c>
      <c r="C334" s="52">
        <f t="shared" si="165"/>
        <v>20</v>
      </c>
      <c r="D334" s="52" t="str">
        <f t="shared" si="166"/>
        <v/>
      </c>
      <c r="E334" s="129" t="s">
        <v>136</v>
      </c>
      <c r="F334" s="129" t="s">
        <v>2</v>
      </c>
      <c r="G334" s="129" t="s">
        <v>3</v>
      </c>
      <c r="H334" s="129" t="s">
        <v>831</v>
      </c>
      <c r="I334" s="129" t="s">
        <v>137</v>
      </c>
      <c r="J334" s="129" t="s">
        <v>169</v>
      </c>
      <c r="K334" s="129" t="s">
        <v>832</v>
      </c>
      <c r="L334" s="129" t="s">
        <v>0</v>
      </c>
      <c r="M334" s="129" t="s">
        <v>130</v>
      </c>
      <c r="N334" s="129"/>
      <c r="O334" s="129"/>
      <c r="P334" s="129"/>
      <c r="Q334" s="129"/>
    </row>
    <row r="335" spans="1:17" x14ac:dyDescent="0.25">
      <c r="A335" s="51">
        <f t="shared" si="163"/>
        <v>1.7666666666665698</v>
      </c>
      <c r="B335" s="50">
        <f t="shared" si="164"/>
        <v>16</v>
      </c>
      <c r="C335" s="52">
        <f t="shared" si="165"/>
        <v>21</v>
      </c>
      <c r="D335" s="52" t="str">
        <f t="shared" si="166"/>
        <v/>
      </c>
      <c r="E335" s="129" t="s">
        <v>109</v>
      </c>
      <c r="F335" s="129" t="s">
        <v>2</v>
      </c>
      <c r="G335" s="129" t="s">
        <v>3</v>
      </c>
      <c r="H335" s="129" t="s">
        <v>833</v>
      </c>
      <c r="I335" s="129" t="s">
        <v>105</v>
      </c>
      <c r="J335" s="129" t="s">
        <v>169</v>
      </c>
      <c r="K335" s="129" t="s">
        <v>834</v>
      </c>
      <c r="L335" s="129" t="s">
        <v>0</v>
      </c>
      <c r="M335" s="129" t="s">
        <v>131</v>
      </c>
      <c r="N335" s="129"/>
      <c r="O335" s="129"/>
      <c r="P335" s="129"/>
      <c r="Q335" s="129"/>
    </row>
    <row r="336" spans="1:17" x14ac:dyDescent="0.25">
      <c r="A336" s="51">
        <f t="shared" si="163"/>
        <v>15.216666666666754</v>
      </c>
      <c r="B336" s="50">
        <f t="shared" si="164"/>
        <v>0</v>
      </c>
      <c r="C336" s="52">
        <f t="shared" si="165"/>
        <v>1</v>
      </c>
      <c r="D336" s="52" t="str">
        <f t="shared" si="166"/>
        <v/>
      </c>
      <c r="E336" s="129" t="s">
        <v>1</v>
      </c>
      <c r="F336" s="129" t="s">
        <v>2</v>
      </c>
      <c r="G336" s="129" t="s">
        <v>3</v>
      </c>
      <c r="H336" s="129" t="s">
        <v>835</v>
      </c>
      <c r="I336" s="129" t="s">
        <v>133</v>
      </c>
      <c r="J336" s="129" t="s">
        <v>169</v>
      </c>
      <c r="K336" s="129" t="s">
        <v>836</v>
      </c>
      <c r="L336" s="129" t="s">
        <v>0</v>
      </c>
      <c r="M336" s="129" t="s">
        <v>4</v>
      </c>
      <c r="N336" s="129"/>
      <c r="O336" s="129"/>
      <c r="P336" s="129"/>
      <c r="Q336" s="129"/>
    </row>
    <row r="337" spans="1:17" x14ac:dyDescent="0.25">
      <c r="A337" s="51">
        <f t="shared" si="163"/>
        <v>1.2166666666666437</v>
      </c>
      <c r="B337" s="50">
        <f t="shared" si="164"/>
        <v>17</v>
      </c>
      <c r="C337" s="52">
        <f t="shared" si="165"/>
        <v>2</v>
      </c>
      <c r="D337" s="52" t="str">
        <f t="shared" si="166"/>
        <v/>
      </c>
      <c r="E337" s="129" t="s">
        <v>5</v>
      </c>
      <c r="F337" s="129" t="s">
        <v>2</v>
      </c>
      <c r="G337" s="129" t="s">
        <v>3</v>
      </c>
      <c r="H337" s="129" t="s">
        <v>837</v>
      </c>
      <c r="I337" s="129" t="s">
        <v>115</v>
      </c>
      <c r="J337" s="129" t="s">
        <v>169</v>
      </c>
      <c r="K337" s="129" t="s">
        <v>838</v>
      </c>
      <c r="L337" s="129" t="s">
        <v>0</v>
      </c>
      <c r="M337" s="129" t="s">
        <v>6</v>
      </c>
      <c r="N337" s="129"/>
      <c r="O337" s="129"/>
      <c r="P337" s="129"/>
      <c r="Q337" s="129"/>
    </row>
    <row r="338" spans="1:17" x14ac:dyDescent="0.25">
      <c r="A338" s="51">
        <f t="shared" ref="A338" si="167">IF((K338-K337)*60*24&lt;0,0,(K338-K337)*60*24)</f>
        <v>3.7333333333333307</v>
      </c>
      <c r="B338" s="50">
        <f t="shared" ref="B338" si="168">IF(E338="Gate 1",0, IF(B337=0,(B336 +1),B337))</f>
        <v>17</v>
      </c>
      <c r="C338" s="52">
        <f t="shared" ref="C338" si="169">ABS(RIGHT(M338,2))</f>
        <v>3</v>
      </c>
      <c r="D338" s="52" t="str">
        <f t="shared" ref="D338" si="170">IF(OR(C339-C338=1,C339-C338=-20,C339=""),"","MISTAKE")</f>
        <v/>
      </c>
      <c r="E338" s="129" t="s">
        <v>7</v>
      </c>
      <c r="F338" s="129" t="s">
        <v>2</v>
      </c>
      <c r="G338" s="129" t="s">
        <v>3</v>
      </c>
      <c r="H338" s="129" t="s">
        <v>839</v>
      </c>
      <c r="I338" s="129" t="s">
        <v>8</v>
      </c>
      <c r="J338" s="129" t="s">
        <v>169</v>
      </c>
      <c r="K338" s="129" t="s">
        <v>840</v>
      </c>
      <c r="L338" s="129" t="s">
        <v>0</v>
      </c>
      <c r="M338" s="129" t="s">
        <v>9</v>
      </c>
      <c r="N338" s="129"/>
      <c r="O338" s="129"/>
      <c r="P338" s="129"/>
      <c r="Q338" s="129"/>
    </row>
    <row r="339" spans="1:17" x14ac:dyDescent="0.25">
      <c r="A339" s="51">
        <f t="shared" ref="A339:A342" si="171">IF((K339-K338)*60*24&lt;0,0,(K339-K338)*60*24)</f>
        <v>1.3166666666666593</v>
      </c>
      <c r="B339" s="50">
        <f t="shared" ref="B339:B342" si="172">IF(E339="Gate 1",0, IF(B338=0,(B337 +1),B338))</f>
        <v>17</v>
      </c>
      <c r="C339" s="52">
        <f t="shared" ref="C339:C342" si="173">ABS(RIGHT(M339,2))</f>
        <v>4</v>
      </c>
      <c r="D339" s="52" t="str">
        <f t="shared" ref="D339:D342" si="174">IF(OR(C340-C339=1,C340-C339=-20,C340=""),"","MISTAKE")</f>
        <v/>
      </c>
      <c r="E339" s="129" t="s">
        <v>116</v>
      </c>
      <c r="F339" s="129" t="s">
        <v>2</v>
      </c>
      <c r="G339" s="129" t="s">
        <v>3</v>
      </c>
      <c r="H339" s="129" t="s">
        <v>841</v>
      </c>
      <c r="I339" s="129" t="s">
        <v>117</v>
      </c>
      <c r="J339" s="129" t="s">
        <v>169</v>
      </c>
      <c r="K339" s="129" t="s">
        <v>842</v>
      </c>
      <c r="L339" s="129" t="s">
        <v>0</v>
      </c>
      <c r="M339" s="129" t="s">
        <v>11</v>
      </c>
      <c r="N339" s="129"/>
      <c r="O339" s="129"/>
      <c r="P339" s="129"/>
      <c r="Q339" s="129"/>
    </row>
    <row r="340" spans="1:17" x14ac:dyDescent="0.25">
      <c r="A340" s="51">
        <f t="shared" si="171"/>
        <v>1.4833333333334586</v>
      </c>
      <c r="B340" s="50">
        <f t="shared" si="172"/>
        <v>17</v>
      </c>
      <c r="C340" s="52">
        <f t="shared" si="173"/>
        <v>5</v>
      </c>
      <c r="D340" s="52" t="str">
        <f t="shared" si="174"/>
        <v/>
      </c>
      <c r="E340" s="129" t="s">
        <v>106</v>
      </c>
      <c r="F340" s="129" t="s">
        <v>2</v>
      </c>
      <c r="G340" s="129" t="s">
        <v>3</v>
      </c>
      <c r="H340" s="129" t="s">
        <v>843</v>
      </c>
      <c r="I340" s="129" t="s">
        <v>10</v>
      </c>
      <c r="J340" s="129" t="s">
        <v>169</v>
      </c>
      <c r="K340" s="129" t="s">
        <v>844</v>
      </c>
      <c r="L340" s="129" t="s">
        <v>0</v>
      </c>
      <c r="M340" s="129" t="s">
        <v>12</v>
      </c>
      <c r="N340" s="129"/>
      <c r="O340" s="129"/>
      <c r="P340" s="129"/>
      <c r="Q340" s="129"/>
    </row>
    <row r="341" spans="1:17" x14ac:dyDescent="0.25">
      <c r="A341" s="51">
        <f t="shared" si="171"/>
        <v>1.5333333333333066</v>
      </c>
      <c r="B341" s="50">
        <f t="shared" si="172"/>
        <v>17</v>
      </c>
      <c r="C341" s="52">
        <f t="shared" si="173"/>
        <v>6</v>
      </c>
      <c r="D341" s="52" t="str">
        <f t="shared" si="174"/>
        <v/>
      </c>
      <c r="E341" s="129" t="s">
        <v>107</v>
      </c>
      <c r="F341" s="129" t="s">
        <v>2</v>
      </c>
      <c r="G341" s="129" t="s">
        <v>3</v>
      </c>
      <c r="H341" s="129" t="s">
        <v>845</v>
      </c>
      <c r="I341" s="129" t="s">
        <v>90</v>
      </c>
      <c r="J341" s="129" t="s">
        <v>169</v>
      </c>
      <c r="K341" s="129" t="s">
        <v>846</v>
      </c>
      <c r="L341" s="129" t="s">
        <v>0</v>
      </c>
      <c r="M341" s="129" t="s">
        <v>15</v>
      </c>
      <c r="N341" s="129"/>
      <c r="O341" s="129"/>
      <c r="P341" s="129"/>
      <c r="Q341" s="129"/>
    </row>
    <row r="342" spans="1:17" x14ac:dyDescent="0.25">
      <c r="A342" s="51">
        <f t="shared" si="171"/>
        <v>1.6666666666665542</v>
      </c>
      <c r="B342" s="50">
        <f t="shared" si="172"/>
        <v>17</v>
      </c>
      <c r="C342" s="52">
        <f t="shared" si="173"/>
        <v>7</v>
      </c>
      <c r="D342" s="52" t="str">
        <f t="shared" si="174"/>
        <v/>
      </c>
      <c r="E342" s="129" t="s">
        <v>13</v>
      </c>
      <c r="F342" s="129" t="s">
        <v>2</v>
      </c>
      <c r="G342" s="129" t="s">
        <v>3</v>
      </c>
      <c r="H342" s="129" t="s">
        <v>847</v>
      </c>
      <c r="I342" s="129" t="s">
        <v>14</v>
      </c>
      <c r="J342" s="129" t="s">
        <v>169</v>
      </c>
      <c r="K342" s="129" t="s">
        <v>848</v>
      </c>
      <c r="L342" s="129" t="s">
        <v>0</v>
      </c>
      <c r="M342" s="129" t="s">
        <v>18</v>
      </c>
      <c r="N342" s="129"/>
      <c r="O342" s="129"/>
      <c r="P342" s="129"/>
      <c r="Q342" s="129"/>
    </row>
    <row r="343" spans="1:17" x14ac:dyDescent="0.25">
      <c r="A343" s="51">
        <f t="shared" ref="A343:A397" si="175">IF((K343-K342)*60*24&lt;0,0,(K343-K342)*60*24)</f>
        <v>1.0666666666667801</v>
      </c>
      <c r="B343" s="50">
        <f t="shared" ref="B343:B397" si="176">IF(E343="Gate 1",0, IF(B342=0,(B341 +1),B342))</f>
        <v>17</v>
      </c>
      <c r="C343" s="52">
        <f t="shared" ref="C343:C397" si="177">ABS(RIGHT(M343,2))</f>
        <v>8</v>
      </c>
      <c r="D343" s="52" t="str">
        <f t="shared" ref="D343:D397" si="178">IF(OR(C344-C343=1,C344-C343=-20,C344=""),"","MISTAKE")</f>
        <v/>
      </c>
      <c r="E343" s="129" t="s">
        <v>16</v>
      </c>
      <c r="F343" s="129" t="s">
        <v>2</v>
      </c>
      <c r="G343" s="129" t="s">
        <v>3</v>
      </c>
      <c r="H343" s="129" t="s">
        <v>849</v>
      </c>
      <c r="I343" s="129" t="s">
        <v>118</v>
      </c>
      <c r="J343" s="129" t="s">
        <v>169</v>
      </c>
      <c r="K343" s="129" t="s">
        <v>850</v>
      </c>
      <c r="L343" s="129" t="s">
        <v>0</v>
      </c>
      <c r="M343" s="129" t="s">
        <v>19</v>
      </c>
      <c r="N343" s="129"/>
      <c r="O343" s="129"/>
      <c r="P343" s="129"/>
      <c r="Q343" s="129"/>
    </row>
    <row r="344" spans="1:17" x14ac:dyDescent="0.25">
      <c r="A344" s="51">
        <f t="shared" si="175"/>
        <v>1.7833333333333456</v>
      </c>
      <c r="B344" s="50">
        <f t="shared" si="176"/>
        <v>17</v>
      </c>
      <c r="C344" s="52">
        <f t="shared" si="177"/>
        <v>9</v>
      </c>
      <c r="D344" s="52" t="str">
        <f t="shared" si="178"/>
        <v/>
      </c>
      <c r="E344" s="129" t="s">
        <v>16</v>
      </c>
      <c r="F344" s="129" t="s">
        <v>2</v>
      </c>
      <c r="G344" s="129" t="s">
        <v>3</v>
      </c>
      <c r="H344" s="129" t="s">
        <v>851</v>
      </c>
      <c r="I344" s="129" t="s">
        <v>17</v>
      </c>
      <c r="J344" s="129" t="s">
        <v>169</v>
      </c>
      <c r="K344" s="129" t="s">
        <v>852</v>
      </c>
      <c r="L344" s="129" t="s">
        <v>0</v>
      </c>
      <c r="M344" s="129" t="s">
        <v>21</v>
      </c>
      <c r="N344" s="129"/>
      <c r="O344" s="129"/>
      <c r="P344" s="129"/>
      <c r="Q344" s="129"/>
    </row>
    <row r="345" spans="1:17" x14ac:dyDescent="0.25">
      <c r="A345" s="51">
        <f t="shared" si="175"/>
        <v>2.3500000000000476</v>
      </c>
      <c r="B345" s="50">
        <f t="shared" si="176"/>
        <v>17</v>
      </c>
      <c r="C345" s="52">
        <f t="shared" si="177"/>
        <v>10</v>
      </c>
      <c r="D345" s="52" t="str">
        <f t="shared" si="178"/>
        <v/>
      </c>
      <c r="E345" s="129" t="s">
        <v>108</v>
      </c>
      <c r="F345" s="129" t="s">
        <v>2</v>
      </c>
      <c r="G345" s="129" t="s">
        <v>3</v>
      </c>
      <c r="H345" s="129" t="s">
        <v>853</v>
      </c>
      <c r="I345" s="129" t="s">
        <v>119</v>
      </c>
      <c r="J345" s="129" t="s">
        <v>169</v>
      </c>
      <c r="K345" s="129" t="s">
        <v>854</v>
      </c>
      <c r="L345" s="129" t="s">
        <v>0</v>
      </c>
      <c r="M345" s="129" t="s">
        <v>23</v>
      </c>
      <c r="N345" s="129"/>
      <c r="O345" s="129"/>
      <c r="P345" s="129"/>
      <c r="Q345" s="129"/>
    </row>
    <row r="346" spans="1:17" x14ac:dyDescent="0.25">
      <c r="A346" s="51">
        <f t="shared" si="175"/>
        <v>1.3166666666664995</v>
      </c>
      <c r="B346" s="50">
        <f t="shared" si="176"/>
        <v>17</v>
      </c>
      <c r="C346" s="52">
        <f t="shared" si="177"/>
        <v>11</v>
      </c>
      <c r="D346" s="52" t="str">
        <f t="shared" si="178"/>
        <v/>
      </c>
      <c r="E346" s="129" t="s">
        <v>110</v>
      </c>
      <c r="F346" s="129" t="s">
        <v>2</v>
      </c>
      <c r="G346" s="129" t="s">
        <v>3</v>
      </c>
      <c r="H346" s="129" t="s">
        <v>855</v>
      </c>
      <c r="I346" s="129" t="s">
        <v>20</v>
      </c>
      <c r="J346" s="129" t="s">
        <v>169</v>
      </c>
      <c r="K346" s="129" t="s">
        <v>856</v>
      </c>
      <c r="L346" s="129" t="s">
        <v>0</v>
      </c>
      <c r="M346" s="129" t="s">
        <v>24</v>
      </c>
      <c r="N346" s="129"/>
      <c r="O346" s="129"/>
      <c r="P346" s="129"/>
      <c r="Q346" s="129"/>
    </row>
    <row r="347" spans="1:17" x14ac:dyDescent="0.25">
      <c r="A347" s="51">
        <f t="shared" si="175"/>
        <v>2.533333333333303</v>
      </c>
      <c r="B347" s="50">
        <f t="shared" si="176"/>
        <v>17</v>
      </c>
      <c r="C347" s="52">
        <f t="shared" si="177"/>
        <v>12</v>
      </c>
      <c r="D347" s="52" t="str">
        <f t="shared" si="178"/>
        <v/>
      </c>
      <c r="E347" s="129" t="s">
        <v>120</v>
      </c>
      <c r="F347" s="129" t="s">
        <v>2</v>
      </c>
      <c r="G347" s="129" t="s">
        <v>3</v>
      </c>
      <c r="H347" s="129" t="s">
        <v>857</v>
      </c>
      <c r="I347" s="129" t="s">
        <v>22</v>
      </c>
      <c r="J347" s="129" t="s">
        <v>169</v>
      </c>
      <c r="K347" s="129" t="s">
        <v>858</v>
      </c>
      <c r="L347" s="129" t="s">
        <v>0</v>
      </c>
      <c r="M347" s="129" t="s">
        <v>25</v>
      </c>
      <c r="N347" s="129"/>
      <c r="O347" s="129"/>
      <c r="P347" s="129"/>
      <c r="Q347" s="129"/>
    </row>
    <row r="348" spans="1:17" x14ac:dyDescent="0.25">
      <c r="A348" s="51">
        <f t="shared" si="175"/>
        <v>2.5833333333333108</v>
      </c>
      <c r="B348" s="50">
        <f t="shared" si="176"/>
        <v>17</v>
      </c>
      <c r="C348" s="52">
        <f t="shared" si="177"/>
        <v>13</v>
      </c>
      <c r="D348" s="52" t="str">
        <f t="shared" si="178"/>
        <v/>
      </c>
      <c r="E348" s="129" t="s">
        <v>111</v>
      </c>
      <c r="F348" s="129" t="s">
        <v>2</v>
      </c>
      <c r="G348" s="129" t="s">
        <v>3</v>
      </c>
      <c r="H348" s="129" t="s">
        <v>859</v>
      </c>
      <c r="I348" s="129" t="s">
        <v>121</v>
      </c>
      <c r="J348" s="129" t="s">
        <v>169</v>
      </c>
      <c r="K348" s="129" t="s">
        <v>860</v>
      </c>
      <c r="L348" s="129" t="s">
        <v>0</v>
      </c>
      <c r="M348" s="129" t="s">
        <v>27</v>
      </c>
      <c r="N348" s="129"/>
      <c r="O348" s="129"/>
      <c r="P348" s="129"/>
      <c r="Q348" s="129"/>
    </row>
    <row r="349" spans="1:17" x14ac:dyDescent="0.25">
      <c r="A349" s="51">
        <f t="shared" si="175"/>
        <v>0.94999999999998863</v>
      </c>
      <c r="B349" s="50">
        <f t="shared" si="176"/>
        <v>17</v>
      </c>
      <c r="C349" s="52">
        <f t="shared" si="177"/>
        <v>14</v>
      </c>
      <c r="D349" s="52" t="str">
        <f t="shared" si="178"/>
        <v/>
      </c>
      <c r="E349" s="129" t="s">
        <v>112</v>
      </c>
      <c r="F349" s="129" t="s">
        <v>2</v>
      </c>
      <c r="G349" s="129" t="s">
        <v>3</v>
      </c>
      <c r="H349" s="129" t="s">
        <v>861</v>
      </c>
      <c r="I349" s="129" t="s">
        <v>134</v>
      </c>
      <c r="J349" s="129" t="s">
        <v>169</v>
      </c>
      <c r="K349" s="129" t="s">
        <v>862</v>
      </c>
      <c r="L349" s="129" t="s">
        <v>0</v>
      </c>
      <c r="M349" s="129" t="s">
        <v>29</v>
      </c>
      <c r="N349" s="129"/>
      <c r="O349" s="129"/>
      <c r="P349" s="129"/>
      <c r="Q349" s="129"/>
    </row>
    <row r="350" spans="1:17" x14ac:dyDescent="0.25">
      <c r="A350" s="51">
        <f t="shared" si="175"/>
        <v>2.1500000000001762</v>
      </c>
      <c r="B350" s="50">
        <f t="shared" si="176"/>
        <v>17</v>
      </c>
      <c r="C350" s="52">
        <f t="shared" si="177"/>
        <v>15</v>
      </c>
      <c r="D350" s="52" t="str">
        <f t="shared" si="178"/>
        <v/>
      </c>
      <c r="E350" s="129" t="s">
        <v>122</v>
      </c>
      <c r="F350" s="129" t="s">
        <v>2</v>
      </c>
      <c r="G350" s="129" t="s">
        <v>3</v>
      </c>
      <c r="H350" s="129" t="s">
        <v>863</v>
      </c>
      <c r="I350" s="129" t="s">
        <v>26</v>
      </c>
      <c r="J350" s="129" t="s">
        <v>169</v>
      </c>
      <c r="K350" s="129" t="s">
        <v>864</v>
      </c>
      <c r="L350" s="129" t="s">
        <v>0</v>
      </c>
      <c r="M350" s="129" t="s">
        <v>30</v>
      </c>
      <c r="N350" s="129"/>
      <c r="O350" s="129"/>
      <c r="P350" s="129"/>
      <c r="Q350" s="129"/>
    </row>
    <row r="351" spans="1:17" x14ac:dyDescent="0.25">
      <c r="A351" s="51">
        <f t="shared" si="175"/>
        <v>3.3166666666664923</v>
      </c>
      <c r="B351" s="50">
        <f t="shared" si="176"/>
        <v>17</v>
      </c>
      <c r="C351" s="52">
        <f t="shared" si="177"/>
        <v>16</v>
      </c>
      <c r="D351" s="52" t="str">
        <f t="shared" si="178"/>
        <v/>
      </c>
      <c r="E351" s="129" t="s">
        <v>123</v>
      </c>
      <c r="F351" s="129" t="s">
        <v>2</v>
      </c>
      <c r="G351" s="129" t="s">
        <v>3</v>
      </c>
      <c r="H351" s="129" t="s">
        <v>865</v>
      </c>
      <c r="I351" s="129" t="s">
        <v>124</v>
      </c>
      <c r="J351" s="129" t="s">
        <v>169</v>
      </c>
      <c r="K351" s="129" t="s">
        <v>866</v>
      </c>
      <c r="L351" s="129" t="s">
        <v>0</v>
      </c>
      <c r="M351" s="129" t="s">
        <v>31</v>
      </c>
      <c r="N351" s="129"/>
      <c r="O351" s="129"/>
      <c r="P351" s="129"/>
      <c r="Q351" s="129"/>
    </row>
    <row r="352" spans="1:17" x14ac:dyDescent="0.25">
      <c r="A352" s="51">
        <f t="shared" si="175"/>
        <v>1.8166666666667375</v>
      </c>
      <c r="B352" s="50">
        <f t="shared" si="176"/>
        <v>17</v>
      </c>
      <c r="C352" s="52">
        <f t="shared" si="177"/>
        <v>17</v>
      </c>
      <c r="D352" s="52" t="str">
        <f t="shared" si="178"/>
        <v/>
      </c>
      <c r="E352" s="129" t="s">
        <v>125</v>
      </c>
      <c r="F352" s="129" t="s">
        <v>2</v>
      </c>
      <c r="G352" s="129" t="s">
        <v>3</v>
      </c>
      <c r="H352" s="129" t="s">
        <v>867</v>
      </c>
      <c r="I352" s="129" t="s">
        <v>126</v>
      </c>
      <c r="J352" s="129" t="s">
        <v>169</v>
      </c>
      <c r="K352" s="129" t="s">
        <v>868</v>
      </c>
      <c r="L352" s="129" t="s">
        <v>0</v>
      </c>
      <c r="M352" s="129" t="s">
        <v>32</v>
      </c>
      <c r="N352" s="129"/>
      <c r="O352" s="129"/>
      <c r="P352" s="129"/>
      <c r="Q352" s="129"/>
    </row>
    <row r="353" spans="1:17" x14ac:dyDescent="0.25">
      <c r="A353" s="51">
        <f t="shared" si="175"/>
        <v>1.7833333333333456</v>
      </c>
      <c r="B353" s="50">
        <f t="shared" si="176"/>
        <v>17</v>
      </c>
      <c r="C353" s="52">
        <f t="shared" si="177"/>
        <v>18</v>
      </c>
      <c r="D353" s="52" t="str">
        <f t="shared" si="178"/>
        <v/>
      </c>
      <c r="E353" s="129" t="s">
        <v>127</v>
      </c>
      <c r="F353" s="129" t="s">
        <v>2</v>
      </c>
      <c r="G353" s="129" t="s">
        <v>3</v>
      </c>
      <c r="H353" s="129" t="s">
        <v>869</v>
      </c>
      <c r="I353" s="129" t="s">
        <v>28</v>
      </c>
      <c r="J353" s="129" t="s">
        <v>169</v>
      </c>
      <c r="K353" s="129" t="s">
        <v>870</v>
      </c>
      <c r="L353" s="129" t="s">
        <v>0</v>
      </c>
      <c r="M353" s="129" t="s">
        <v>128</v>
      </c>
      <c r="N353" s="129"/>
      <c r="O353" s="129"/>
      <c r="P353" s="129"/>
      <c r="Q353" s="129"/>
    </row>
    <row r="354" spans="1:17" x14ac:dyDescent="0.25">
      <c r="A354" s="51">
        <f t="shared" ref="A354:A361" si="179">IF((K354-K353)*60*24&lt;0,0,(K354-K353)*60*24)</f>
        <v>2.2166666666666401</v>
      </c>
      <c r="B354" s="50">
        <f t="shared" ref="B354:B361" si="180">IF(E354="Gate 1",0, IF(B353=0,(B352 +1),B353))</f>
        <v>17</v>
      </c>
      <c r="C354" s="52">
        <f t="shared" ref="C354:C361" si="181">ABS(RIGHT(M354,2))</f>
        <v>19</v>
      </c>
      <c r="D354" s="52" t="str">
        <f t="shared" ref="D354:D361" si="182">IF(OR(C355-C354=1,C355-C354=-20,C355=""),"","MISTAKE")</f>
        <v/>
      </c>
      <c r="E354" s="129" t="s">
        <v>113</v>
      </c>
      <c r="F354" s="129" t="s">
        <v>2</v>
      </c>
      <c r="G354" s="129" t="s">
        <v>3</v>
      </c>
      <c r="H354" s="129" t="s">
        <v>871</v>
      </c>
      <c r="I354" s="129" t="s">
        <v>132</v>
      </c>
      <c r="J354" s="129" t="s">
        <v>169</v>
      </c>
      <c r="K354" s="129" t="s">
        <v>872</v>
      </c>
      <c r="L354" s="129" t="s">
        <v>0</v>
      </c>
      <c r="M354" s="129" t="s">
        <v>129</v>
      </c>
      <c r="N354" s="129"/>
      <c r="O354" s="129"/>
      <c r="P354" s="129"/>
      <c r="Q354" s="129"/>
    </row>
    <row r="355" spans="1:17" x14ac:dyDescent="0.25">
      <c r="A355" s="51">
        <f t="shared" si="179"/>
        <v>3.1666666666666288</v>
      </c>
      <c r="B355" s="50">
        <f t="shared" si="180"/>
        <v>17</v>
      </c>
      <c r="C355" s="52">
        <f t="shared" si="181"/>
        <v>20</v>
      </c>
      <c r="D355" s="52" t="str">
        <f t="shared" si="182"/>
        <v/>
      </c>
      <c r="E355" s="129" t="s">
        <v>136</v>
      </c>
      <c r="F355" s="129" t="s">
        <v>2</v>
      </c>
      <c r="G355" s="129" t="s">
        <v>3</v>
      </c>
      <c r="H355" s="129" t="s">
        <v>873</v>
      </c>
      <c r="I355" s="129" t="s">
        <v>137</v>
      </c>
      <c r="J355" s="129" t="s">
        <v>169</v>
      </c>
      <c r="K355" s="129" t="s">
        <v>874</v>
      </c>
      <c r="L355" s="129" t="s">
        <v>0</v>
      </c>
      <c r="M355" s="129" t="s">
        <v>130</v>
      </c>
      <c r="N355" s="129"/>
      <c r="O355" s="129"/>
      <c r="P355" s="129"/>
      <c r="Q355" s="129"/>
    </row>
    <row r="356" spans="1:17" x14ac:dyDescent="0.25">
      <c r="A356" s="51">
        <f t="shared" si="179"/>
        <v>2.3166666666668156</v>
      </c>
      <c r="B356" s="50">
        <f t="shared" si="180"/>
        <v>17</v>
      </c>
      <c r="C356" s="52">
        <f t="shared" si="181"/>
        <v>21</v>
      </c>
      <c r="D356" s="52" t="str">
        <f t="shared" si="182"/>
        <v/>
      </c>
      <c r="E356" s="129" t="s">
        <v>109</v>
      </c>
      <c r="F356" s="129" t="s">
        <v>2</v>
      </c>
      <c r="G356" s="129" t="s">
        <v>3</v>
      </c>
      <c r="H356" s="129" t="s">
        <v>875</v>
      </c>
      <c r="I356" s="129" t="s">
        <v>105</v>
      </c>
      <c r="J356" s="129" t="s">
        <v>169</v>
      </c>
      <c r="K356" s="129" t="s">
        <v>876</v>
      </c>
      <c r="L356" s="129" t="s">
        <v>0</v>
      </c>
      <c r="M356" s="129" t="s">
        <v>131</v>
      </c>
      <c r="N356" s="129"/>
      <c r="O356" s="129"/>
      <c r="P356" s="129"/>
      <c r="Q356" s="129"/>
    </row>
    <row r="357" spans="1:17" x14ac:dyDescent="0.25">
      <c r="A357" s="51">
        <f t="shared" si="179"/>
        <v>24.733333333333096</v>
      </c>
      <c r="B357" s="50">
        <f t="shared" si="180"/>
        <v>0</v>
      </c>
      <c r="C357" s="52">
        <f t="shared" si="181"/>
        <v>1</v>
      </c>
      <c r="D357" s="52" t="str">
        <f t="shared" si="182"/>
        <v/>
      </c>
      <c r="E357" s="129" t="s">
        <v>1</v>
      </c>
      <c r="F357" s="129" t="s">
        <v>2</v>
      </c>
      <c r="G357" s="129" t="s">
        <v>3</v>
      </c>
      <c r="H357" s="129" t="s">
        <v>877</v>
      </c>
      <c r="I357" s="129" t="s">
        <v>133</v>
      </c>
      <c r="J357" s="129" t="s">
        <v>169</v>
      </c>
      <c r="K357" s="129" t="s">
        <v>878</v>
      </c>
      <c r="L357" s="129" t="s">
        <v>0</v>
      </c>
      <c r="M357" s="129" t="s">
        <v>4</v>
      </c>
      <c r="N357" s="129"/>
      <c r="O357" s="129"/>
      <c r="P357" s="129"/>
      <c r="Q357" s="129"/>
    </row>
    <row r="358" spans="1:17" x14ac:dyDescent="0.25">
      <c r="A358" s="51">
        <f t="shared" si="179"/>
        <v>0.80000000000012506</v>
      </c>
      <c r="B358" s="50">
        <f t="shared" si="180"/>
        <v>18</v>
      </c>
      <c r="C358" s="52">
        <f t="shared" si="181"/>
        <v>2</v>
      </c>
      <c r="D358" s="52" t="str">
        <f t="shared" si="182"/>
        <v/>
      </c>
      <c r="E358" s="129" t="s">
        <v>5</v>
      </c>
      <c r="F358" s="129" t="s">
        <v>2</v>
      </c>
      <c r="G358" s="129" t="s">
        <v>3</v>
      </c>
      <c r="H358" s="129" t="s">
        <v>879</v>
      </c>
      <c r="I358" s="129" t="s">
        <v>115</v>
      </c>
      <c r="J358" s="129" t="s">
        <v>169</v>
      </c>
      <c r="K358" s="129" t="s">
        <v>880</v>
      </c>
      <c r="L358" s="129" t="s">
        <v>0</v>
      </c>
      <c r="M358" s="129" t="s">
        <v>6</v>
      </c>
      <c r="N358" s="129"/>
      <c r="O358" s="129"/>
      <c r="P358" s="129"/>
      <c r="Q358" s="129"/>
    </row>
    <row r="359" spans="1:17" x14ac:dyDescent="0.25">
      <c r="A359" s="51">
        <f t="shared" si="179"/>
        <v>0.849999999999973</v>
      </c>
      <c r="B359" s="50">
        <f t="shared" si="180"/>
        <v>18</v>
      </c>
      <c r="C359" s="52">
        <f t="shared" si="181"/>
        <v>3</v>
      </c>
      <c r="D359" s="52" t="str">
        <f t="shared" si="182"/>
        <v/>
      </c>
      <c r="E359" s="129" t="s">
        <v>7</v>
      </c>
      <c r="F359" s="129" t="s">
        <v>2</v>
      </c>
      <c r="G359" s="129" t="s">
        <v>3</v>
      </c>
      <c r="H359" s="129" t="s">
        <v>881</v>
      </c>
      <c r="I359" s="129" t="s">
        <v>8</v>
      </c>
      <c r="J359" s="129" t="s">
        <v>169</v>
      </c>
      <c r="K359" s="129" t="s">
        <v>882</v>
      </c>
      <c r="L359" s="129" t="s">
        <v>0</v>
      </c>
      <c r="M359" s="129" t="s">
        <v>9</v>
      </c>
      <c r="N359" s="129"/>
      <c r="O359" s="129"/>
      <c r="P359" s="129"/>
      <c r="Q359" s="129"/>
    </row>
    <row r="360" spans="1:17" x14ac:dyDescent="0.25">
      <c r="A360" s="51">
        <f t="shared" si="179"/>
        <v>1.0166666666666124</v>
      </c>
      <c r="B360" s="50">
        <f t="shared" si="180"/>
        <v>18</v>
      </c>
      <c r="C360" s="52">
        <f t="shared" si="181"/>
        <v>4</v>
      </c>
      <c r="D360" s="52" t="str">
        <f t="shared" si="182"/>
        <v/>
      </c>
      <c r="E360" s="129" t="s">
        <v>116</v>
      </c>
      <c r="F360" s="129" t="s">
        <v>2</v>
      </c>
      <c r="G360" s="129" t="s">
        <v>3</v>
      </c>
      <c r="H360" s="129" t="s">
        <v>883</v>
      </c>
      <c r="I360" s="129" t="s">
        <v>117</v>
      </c>
      <c r="J360" s="129" t="s">
        <v>169</v>
      </c>
      <c r="K360" s="129" t="s">
        <v>884</v>
      </c>
      <c r="L360" s="129" t="s">
        <v>0</v>
      </c>
      <c r="M360" s="129" t="s">
        <v>11</v>
      </c>
      <c r="N360" s="129"/>
      <c r="O360" s="129"/>
      <c r="P360" s="129"/>
      <c r="Q360" s="129"/>
    </row>
    <row r="361" spans="1:17" x14ac:dyDescent="0.25">
      <c r="A361" s="51">
        <f t="shared" si="179"/>
        <v>1.416666666666675</v>
      </c>
      <c r="B361" s="50">
        <f t="shared" si="180"/>
        <v>18</v>
      </c>
      <c r="C361" s="52">
        <f t="shared" si="181"/>
        <v>5</v>
      </c>
      <c r="D361" s="52" t="str">
        <f t="shared" si="182"/>
        <v/>
      </c>
      <c r="E361" s="129" t="s">
        <v>106</v>
      </c>
      <c r="F361" s="129" t="s">
        <v>2</v>
      </c>
      <c r="G361" s="129" t="s">
        <v>3</v>
      </c>
      <c r="H361" s="129" t="s">
        <v>885</v>
      </c>
      <c r="I361" s="129" t="s">
        <v>10</v>
      </c>
      <c r="J361" s="129" t="s">
        <v>169</v>
      </c>
      <c r="K361" s="129" t="s">
        <v>886</v>
      </c>
      <c r="L361" s="129" t="s">
        <v>0</v>
      </c>
      <c r="M361" s="129" t="s">
        <v>12</v>
      </c>
      <c r="N361" s="129"/>
      <c r="O361" s="129"/>
      <c r="P361" s="129"/>
      <c r="Q361" s="129"/>
    </row>
    <row r="362" spans="1:17" x14ac:dyDescent="0.25">
      <c r="A362" s="51">
        <f t="shared" ref="A362:A366" si="183">IF((K362-K361)*60*24&lt;0,0,(K362-K361)*60*24)</f>
        <v>1.2833333333334274</v>
      </c>
      <c r="B362" s="50">
        <f t="shared" ref="B362:B366" si="184">IF(E362="Gate 1",0, IF(B361=0,(B360 +1),B361))</f>
        <v>18</v>
      </c>
      <c r="C362" s="52">
        <f t="shared" ref="C362:C366" si="185">ABS(RIGHT(M362,2))</f>
        <v>6</v>
      </c>
      <c r="D362" s="52" t="str">
        <f t="shared" ref="D362:D366" si="186">IF(OR(C363-C362=1,C363-C362=-20,C363=""),"","MISTAKE")</f>
        <v/>
      </c>
      <c r="E362" s="129" t="s">
        <v>107</v>
      </c>
      <c r="F362" s="129" t="s">
        <v>2</v>
      </c>
      <c r="G362" s="129" t="s">
        <v>3</v>
      </c>
      <c r="H362" s="129" t="s">
        <v>887</v>
      </c>
      <c r="I362" s="129" t="s">
        <v>90</v>
      </c>
      <c r="J362" s="129" t="s">
        <v>169</v>
      </c>
      <c r="K362" s="129" t="s">
        <v>888</v>
      </c>
      <c r="L362" s="129" t="s">
        <v>0</v>
      </c>
      <c r="M362" s="129" t="s">
        <v>15</v>
      </c>
      <c r="N362" s="129"/>
      <c r="O362" s="129"/>
      <c r="P362" s="129"/>
      <c r="Q362" s="129"/>
    </row>
    <row r="363" spans="1:17" x14ac:dyDescent="0.25">
      <c r="A363" s="51">
        <f t="shared" si="183"/>
        <v>1.699999999999946</v>
      </c>
      <c r="B363" s="50">
        <f t="shared" si="184"/>
        <v>18</v>
      </c>
      <c r="C363" s="52">
        <f t="shared" si="185"/>
        <v>7</v>
      </c>
      <c r="D363" s="52" t="str">
        <f t="shared" si="186"/>
        <v/>
      </c>
      <c r="E363" s="129" t="s">
        <v>13</v>
      </c>
      <c r="F363" s="129" t="s">
        <v>2</v>
      </c>
      <c r="G363" s="129" t="s">
        <v>3</v>
      </c>
      <c r="H363" s="129" t="s">
        <v>889</v>
      </c>
      <c r="I363" s="129" t="s">
        <v>14</v>
      </c>
      <c r="J363" s="129" t="s">
        <v>169</v>
      </c>
      <c r="K363" s="129" t="s">
        <v>890</v>
      </c>
      <c r="L363" s="129" t="s">
        <v>0</v>
      </c>
      <c r="M363" s="129" t="s">
        <v>18</v>
      </c>
      <c r="N363" s="129"/>
      <c r="O363" s="129"/>
      <c r="P363" s="129"/>
      <c r="Q363" s="129"/>
    </row>
    <row r="364" spans="1:17" x14ac:dyDescent="0.25">
      <c r="A364" s="51">
        <f t="shared" si="183"/>
        <v>0.93333333333353252</v>
      </c>
      <c r="B364" s="50">
        <f t="shared" si="184"/>
        <v>18</v>
      </c>
      <c r="C364" s="52">
        <f t="shared" si="185"/>
        <v>8</v>
      </c>
      <c r="D364" s="52" t="str">
        <f t="shared" si="186"/>
        <v/>
      </c>
      <c r="E364" s="129" t="s">
        <v>16</v>
      </c>
      <c r="F364" s="129" t="s">
        <v>2</v>
      </c>
      <c r="G364" s="129" t="s">
        <v>3</v>
      </c>
      <c r="H364" s="129" t="s">
        <v>891</v>
      </c>
      <c r="I364" s="129" t="s">
        <v>118</v>
      </c>
      <c r="J364" s="129" t="s">
        <v>169</v>
      </c>
      <c r="K364" s="129" t="s">
        <v>892</v>
      </c>
      <c r="L364" s="129" t="s">
        <v>0</v>
      </c>
      <c r="M364" s="129" t="s">
        <v>19</v>
      </c>
      <c r="N364" s="129"/>
      <c r="O364" s="129"/>
      <c r="P364" s="129"/>
      <c r="Q364" s="129"/>
    </row>
    <row r="365" spans="1:17" x14ac:dyDescent="0.25">
      <c r="A365" s="51">
        <f t="shared" si="183"/>
        <v>1.4666666666666828</v>
      </c>
      <c r="B365" s="50">
        <f t="shared" si="184"/>
        <v>18</v>
      </c>
      <c r="C365" s="52">
        <f t="shared" si="185"/>
        <v>9</v>
      </c>
      <c r="D365" s="52" t="str">
        <f t="shared" si="186"/>
        <v/>
      </c>
      <c r="E365" s="129" t="s">
        <v>16</v>
      </c>
      <c r="F365" s="129" t="s">
        <v>2</v>
      </c>
      <c r="G365" s="129" t="s">
        <v>3</v>
      </c>
      <c r="H365" s="129" t="s">
        <v>893</v>
      </c>
      <c r="I365" s="129" t="s">
        <v>17</v>
      </c>
      <c r="J365" s="129" t="s">
        <v>169</v>
      </c>
      <c r="K365" s="129" t="s">
        <v>894</v>
      </c>
      <c r="L365" s="129" t="s">
        <v>0</v>
      </c>
      <c r="M365" s="129" t="s">
        <v>21</v>
      </c>
      <c r="N365" s="129"/>
      <c r="O365" s="129"/>
      <c r="P365" s="129"/>
      <c r="Q365" s="129"/>
    </row>
    <row r="366" spans="1:17" x14ac:dyDescent="0.25">
      <c r="A366" s="51">
        <f t="shared" si="183"/>
        <v>2.583333333333151</v>
      </c>
      <c r="B366" s="50">
        <f t="shared" si="184"/>
        <v>18</v>
      </c>
      <c r="C366" s="52">
        <f t="shared" si="185"/>
        <v>10</v>
      </c>
      <c r="D366" s="52" t="str">
        <f t="shared" si="186"/>
        <v/>
      </c>
      <c r="E366" s="129" t="s">
        <v>108</v>
      </c>
      <c r="F366" s="129" t="s">
        <v>2</v>
      </c>
      <c r="G366" s="129" t="s">
        <v>3</v>
      </c>
      <c r="H366" s="129" t="s">
        <v>895</v>
      </c>
      <c r="I366" s="129" t="s">
        <v>119</v>
      </c>
      <c r="J366" s="129" t="s">
        <v>169</v>
      </c>
      <c r="K366" s="129" t="s">
        <v>896</v>
      </c>
      <c r="L366" s="129" t="s">
        <v>0</v>
      </c>
      <c r="M366" s="129" t="s">
        <v>23</v>
      </c>
      <c r="N366" s="129"/>
      <c r="O366" s="129"/>
      <c r="P366" s="129"/>
      <c r="Q366" s="129"/>
    </row>
    <row r="367" spans="1:17" x14ac:dyDescent="0.25">
      <c r="A367" s="51">
        <f t="shared" ref="A367:A375" si="187">IF((K367-K366)*60*24&lt;0,0,(K367-K366)*60*24)</f>
        <v>1.9666666666667609</v>
      </c>
      <c r="B367" s="50">
        <f t="shared" ref="B367:B375" si="188">IF(E367="Gate 1",0, IF(B366=0,(B365 +1),B366))</f>
        <v>18</v>
      </c>
      <c r="C367" s="52">
        <f t="shared" ref="C367:C375" si="189">ABS(RIGHT(M367,2))</f>
        <v>11</v>
      </c>
      <c r="D367" s="52" t="str">
        <f t="shared" ref="D367:D375" si="190">IF(OR(C368-C367=1,C368-C367=-20,C368=""),"","MISTAKE")</f>
        <v/>
      </c>
      <c r="E367" s="129" t="s">
        <v>110</v>
      </c>
      <c r="F367" s="129" t="s">
        <v>2</v>
      </c>
      <c r="G367" s="129" t="s">
        <v>3</v>
      </c>
      <c r="H367" s="129" t="s">
        <v>897</v>
      </c>
      <c r="I367" s="129" t="s">
        <v>20</v>
      </c>
      <c r="J367" s="129" t="s">
        <v>169</v>
      </c>
      <c r="K367" s="129" t="s">
        <v>898</v>
      </c>
      <c r="L367" s="129" t="s">
        <v>0</v>
      </c>
      <c r="M367" s="129" t="s">
        <v>24</v>
      </c>
      <c r="N367" s="129"/>
      <c r="O367" s="129"/>
      <c r="P367" s="129"/>
      <c r="Q367" s="129"/>
    </row>
    <row r="368" spans="1:17" x14ac:dyDescent="0.25">
      <c r="A368" s="51">
        <f t="shared" si="187"/>
        <v>2.83333333333319</v>
      </c>
      <c r="B368" s="50">
        <f t="shared" si="188"/>
        <v>18</v>
      </c>
      <c r="C368" s="52">
        <f t="shared" si="189"/>
        <v>12</v>
      </c>
      <c r="D368" s="52" t="str">
        <f t="shared" si="190"/>
        <v/>
      </c>
      <c r="E368" s="129" t="s">
        <v>120</v>
      </c>
      <c r="F368" s="129" t="s">
        <v>2</v>
      </c>
      <c r="G368" s="129" t="s">
        <v>3</v>
      </c>
      <c r="H368" s="129" t="s">
        <v>899</v>
      </c>
      <c r="I368" s="129" t="s">
        <v>22</v>
      </c>
      <c r="J368" s="129" t="s">
        <v>169</v>
      </c>
      <c r="K368" s="129" t="s">
        <v>900</v>
      </c>
      <c r="L368" s="129" t="s">
        <v>0</v>
      </c>
      <c r="M368" s="129" t="s">
        <v>25</v>
      </c>
      <c r="N368" s="129"/>
      <c r="O368" s="129"/>
      <c r="P368" s="129"/>
      <c r="Q368" s="129"/>
    </row>
    <row r="369" spans="1:17" x14ac:dyDescent="0.25">
      <c r="A369" s="51">
        <f t="shared" si="187"/>
        <v>3.083333333333389</v>
      </c>
      <c r="B369" s="50">
        <f t="shared" si="188"/>
        <v>18</v>
      </c>
      <c r="C369" s="52">
        <f t="shared" si="189"/>
        <v>13</v>
      </c>
      <c r="D369" s="52" t="str">
        <f t="shared" si="190"/>
        <v/>
      </c>
      <c r="E369" s="129" t="s">
        <v>111</v>
      </c>
      <c r="F369" s="129" t="s">
        <v>2</v>
      </c>
      <c r="G369" s="129" t="s">
        <v>3</v>
      </c>
      <c r="H369" s="129" t="s">
        <v>901</v>
      </c>
      <c r="I369" s="129" t="s">
        <v>121</v>
      </c>
      <c r="J369" s="129" t="s">
        <v>169</v>
      </c>
      <c r="K369" s="129" t="s">
        <v>902</v>
      </c>
      <c r="L369" s="129" t="s">
        <v>0</v>
      </c>
      <c r="M369" s="129" t="s">
        <v>27</v>
      </c>
      <c r="N369" s="129"/>
      <c r="O369" s="129"/>
      <c r="P369" s="129"/>
      <c r="Q369" s="129"/>
    </row>
    <row r="370" spans="1:17" x14ac:dyDescent="0.25">
      <c r="A370" s="51">
        <f t="shared" si="187"/>
        <v>1.8999999999999773</v>
      </c>
      <c r="B370" s="50">
        <f t="shared" si="188"/>
        <v>18</v>
      </c>
      <c r="C370" s="52">
        <f t="shared" si="189"/>
        <v>14</v>
      </c>
      <c r="D370" s="52" t="str">
        <f t="shared" si="190"/>
        <v/>
      </c>
      <c r="E370" s="129" t="s">
        <v>112</v>
      </c>
      <c r="F370" s="129" t="s">
        <v>2</v>
      </c>
      <c r="G370" s="129" t="s">
        <v>3</v>
      </c>
      <c r="H370" s="129" t="s">
        <v>903</v>
      </c>
      <c r="I370" s="129" t="s">
        <v>134</v>
      </c>
      <c r="J370" s="129" t="s">
        <v>169</v>
      </c>
      <c r="K370" s="129" t="s">
        <v>904</v>
      </c>
      <c r="L370" s="129" t="s">
        <v>0</v>
      </c>
      <c r="M370" s="129" t="s">
        <v>29</v>
      </c>
      <c r="N370" s="129"/>
      <c r="O370" s="129"/>
      <c r="P370" s="129"/>
      <c r="Q370" s="129"/>
    </row>
    <row r="371" spans="1:17" x14ac:dyDescent="0.25">
      <c r="A371" s="51">
        <f t="shared" si="187"/>
        <v>1.0166666666667723</v>
      </c>
      <c r="B371" s="50">
        <f t="shared" si="188"/>
        <v>18</v>
      </c>
      <c r="C371" s="52">
        <f t="shared" si="189"/>
        <v>15</v>
      </c>
      <c r="D371" s="52" t="str">
        <f t="shared" si="190"/>
        <v/>
      </c>
      <c r="E371" s="129" t="s">
        <v>122</v>
      </c>
      <c r="F371" s="129" t="s">
        <v>2</v>
      </c>
      <c r="G371" s="129" t="s">
        <v>3</v>
      </c>
      <c r="H371" s="129" t="s">
        <v>905</v>
      </c>
      <c r="I371" s="129" t="s">
        <v>26</v>
      </c>
      <c r="J371" s="129" t="s">
        <v>169</v>
      </c>
      <c r="K371" s="129" t="s">
        <v>906</v>
      </c>
      <c r="L371" s="129" t="s">
        <v>0</v>
      </c>
      <c r="M371" s="129" t="s">
        <v>30</v>
      </c>
      <c r="N371" s="129"/>
      <c r="O371" s="129"/>
      <c r="P371" s="129"/>
      <c r="Q371" s="129"/>
    </row>
    <row r="372" spans="1:17" x14ac:dyDescent="0.25">
      <c r="A372" s="51">
        <f t="shared" si="187"/>
        <v>2.549999999999919</v>
      </c>
      <c r="B372" s="50">
        <f t="shared" si="188"/>
        <v>18</v>
      </c>
      <c r="C372" s="52">
        <f t="shared" si="189"/>
        <v>16</v>
      </c>
      <c r="D372" s="52" t="str">
        <f t="shared" si="190"/>
        <v/>
      </c>
      <c r="E372" s="129" t="s">
        <v>123</v>
      </c>
      <c r="F372" s="129" t="s">
        <v>2</v>
      </c>
      <c r="G372" s="129" t="s">
        <v>3</v>
      </c>
      <c r="H372" s="129" t="s">
        <v>907</v>
      </c>
      <c r="I372" s="129" t="s">
        <v>124</v>
      </c>
      <c r="J372" s="129" t="s">
        <v>169</v>
      </c>
      <c r="K372" s="129" t="s">
        <v>908</v>
      </c>
      <c r="L372" s="129" t="s">
        <v>0</v>
      </c>
      <c r="M372" s="129" t="s">
        <v>31</v>
      </c>
      <c r="N372" s="129"/>
      <c r="O372" s="129"/>
      <c r="P372" s="129"/>
      <c r="Q372" s="129"/>
    </row>
    <row r="373" spans="1:17" x14ac:dyDescent="0.25">
      <c r="A373" s="51">
        <f t="shared" si="187"/>
        <v>2.4333333333334473</v>
      </c>
      <c r="B373" s="50">
        <f t="shared" si="188"/>
        <v>18</v>
      </c>
      <c r="C373" s="52">
        <f t="shared" si="189"/>
        <v>17</v>
      </c>
      <c r="D373" s="52" t="str">
        <f t="shared" si="190"/>
        <v/>
      </c>
      <c r="E373" s="129" t="s">
        <v>125</v>
      </c>
      <c r="F373" s="129" t="s">
        <v>2</v>
      </c>
      <c r="G373" s="129" t="s">
        <v>3</v>
      </c>
      <c r="H373" s="129" t="s">
        <v>909</v>
      </c>
      <c r="I373" s="129" t="s">
        <v>126</v>
      </c>
      <c r="J373" s="129" t="s">
        <v>169</v>
      </c>
      <c r="K373" s="129" t="s">
        <v>910</v>
      </c>
      <c r="L373" s="129" t="s">
        <v>0</v>
      </c>
      <c r="M373" s="129" t="s">
        <v>32</v>
      </c>
      <c r="N373" s="129"/>
      <c r="O373" s="129"/>
      <c r="P373" s="129"/>
      <c r="Q373" s="129"/>
    </row>
    <row r="374" spans="1:17" x14ac:dyDescent="0.25">
      <c r="A374" s="51">
        <f t="shared" si="187"/>
        <v>2.4166666666666714</v>
      </c>
      <c r="B374" s="50">
        <f t="shared" si="188"/>
        <v>18</v>
      </c>
      <c r="C374" s="52">
        <f t="shared" si="189"/>
        <v>18</v>
      </c>
      <c r="D374" s="52" t="str">
        <f t="shared" si="190"/>
        <v/>
      </c>
      <c r="E374" s="129" t="s">
        <v>127</v>
      </c>
      <c r="F374" s="129" t="s">
        <v>2</v>
      </c>
      <c r="G374" s="129" t="s">
        <v>3</v>
      </c>
      <c r="H374" s="129" t="s">
        <v>911</v>
      </c>
      <c r="I374" s="129" t="s">
        <v>28</v>
      </c>
      <c r="J374" s="129" t="s">
        <v>169</v>
      </c>
      <c r="K374" s="129" t="s">
        <v>912</v>
      </c>
      <c r="L374" s="129" t="s">
        <v>0</v>
      </c>
      <c r="M374" s="129" t="s">
        <v>128</v>
      </c>
      <c r="N374" s="129"/>
      <c r="O374" s="129"/>
      <c r="P374" s="129"/>
      <c r="Q374" s="129"/>
    </row>
    <row r="375" spans="1:17" x14ac:dyDescent="0.25">
      <c r="A375" s="51">
        <f t="shared" si="187"/>
        <v>2.7833333333333421</v>
      </c>
      <c r="B375" s="50">
        <f t="shared" si="188"/>
        <v>18</v>
      </c>
      <c r="C375" s="52">
        <f t="shared" si="189"/>
        <v>19</v>
      </c>
      <c r="D375" s="52" t="str">
        <f t="shared" si="190"/>
        <v/>
      </c>
      <c r="E375" s="129" t="s">
        <v>113</v>
      </c>
      <c r="F375" s="129" t="s">
        <v>2</v>
      </c>
      <c r="G375" s="129" t="s">
        <v>3</v>
      </c>
      <c r="H375" s="129" t="s">
        <v>913</v>
      </c>
      <c r="I375" s="129" t="s">
        <v>132</v>
      </c>
      <c r="J375" s="129" t="s">
        <v>169</v>
      </c>
      <c r="K375" s="129" t="s">
        <v>914</v>
      </c>
      <c r="L375" s="129" t="s">
        <v>0</v>
      </c>
      <c r="M375" s="129" t="s">
        <v>129</v>
      </c>
      <c r="N375" s="129"/>
      <c r="O375" s="129"/>
      <c r="P375" s="129"/>
      <c r="Q375" s="129"/>
    </row>
    <row r="376" spans="1:17" x14ac:dyDescent="0.25">
      <c r="A376" s="51">
        <f t="shared" si="175"/>
        <v>3.6833333333333229</v>
      </c>
      <c r="B376" s="50">
        <f t="shared" si="176"/>
        <v>18</v>
      </c>
      <c r="C376" s="52">
        <f t="shared" si="177"/>
        <v>20</v>
      </c>
      <c r="D376" s="52" t="str">
        <f t="shared" si="178"/>
        <v/>
      </c>
      <c r="E376" s="129" t="s">
        <v>136</v>
      </c>
      <c r="F376" s="129" t="s">
        <v>2</v>
      </c>
      <c r="G376" s="129" t="s">
        <v>3</v>
      </c>
      <c r="H376" s="129" t="s">
        <v>915</v>
      </c>
      <c r="I376" s="129" t="s">
        <v>137</v>
      </c>
      <c r="J376" s="129" t="s">
        <v>169</v>
      </c>
      <c r="K376" s="129" t="s">
        <v>916</v>
      </c>
      <c r="L376" s="129" t="s">
        <v>0</v>
      </c>
      <c r="M376" s="129" t="s">
        <v>130</v>
      </c>
      <c r="N376" s="129"/>
      <c r="O376" s="129"/>
      <c r="P376" s="129"/>
      <c r="Q376" s="129"/>
    </row>
    <row r="377" spans="1:17" x14ac:dyDescent="0.25">
      <c r="A377" s="51">
        <f t="shared" si="175"/>
        <v>2.7166666666665584</v>
      </c>
      <c r="B377" s="50">
        <f t="shared" si="176"/>
        <v>18</v>
      </c>
      <c r="C377" s="52">
        <f t="shared" si="177"/>
        <v>21</v>
      </c>
      <c r="D377" s="52" t="str">
        <f t="shared" si="178"/>
        <v/>
      </c>
      <c r="E377" s="129" t="s">
        <v>109</v>
      </c>
      <c r="F377" s="129" t="s">
        <v>2</v>
      </c>
      <c r="G377" s="129" t="s">
        <v>3</v>
      </c>
      <c r="H377" s="129" t="s">
        <v>917</v>
      </c>
      <c r="I377" s="129" t="s">
        <v>105</v>
      </c>
      <c r="J377" s="129" t="s">
        <v>169</v>
      </c>
      <c r="K377" s="129" t="s">
        <v>918</v>
      </c>
      <c r="L377" s="129" t="s">
        <v>0</v>
      </c>
      <c r="M377" s="129" t="s">
        <v>131</v>
      </c>
      <c r="N377" s="129"/>
      <c r="O377" s="129"/>
      <c r="P377" s="129"/>
      <c r="Q377" s="129"/>
    </row>
    <row r="378" spans="1:17" x14ac:dyDescent="0.25">
      <c r="A378" s="51">
        <f t="shared" si="175"/>
        <v>20.716666666666654</v>
      </c>
      <c r="B378" s="50">
        <f t="shared" si="176"/>
        <v>0</v>
      </c>
      <c r="C378" s="52">
        <f t="shared" si="177"/>
        <v>1</v>
      </c>
      <c r="D378" s="52" t="str">
        <f t="shared" si="178"/>
        <v/>
      </c>
      <c r="E378" s="129" t="s">
        <v>1</v>
      </c>
      <c r="F378" s="129" t="s">
        <v>2</v>
      </c>
      <c r="G378" s="129" t="s">
        <v>3</v>
      </c>
      <c r="H378" s="129" t="s">
        <v>919</v>
      </c>
      <c r="I378" s="129" t="s">
        <v>133</v>
      </c>
      <c r="J378" s="129" t="s">
        <v>169</v>
      </c>
      <c r="K378" s="129" t="s">
        <v>920</v>
      </c>
      <c r="L378" s="129" t="s">
        <v>0</v>
      </c>
      <c r="M378" s="129" t="s">
        <v>4</v>
      </c>
      <c r="N378" s="129"/>
      <c r="O378" s="129"/>
      <c r="P378" s="129"/>
      <c r="Q378" s="129"/>
    </row>
    <row r="379" spans="1:17" x14ac:dyDescent="0.25">
      <c r="A379" s="51">
        <f t="shared" si="175"/>
        <v>0.7833333333333492</v>
      </c>
      <c r="B379" s="50">
        <f t="shared" si="176"/>
        <v>19</v>
      </c>
      <c r="C379" s="52">
        <f t="shared" si="177"/>
        <v>2</v>
      </c>
      <c r="D379" s="52" t="str">
        <f t="shared" si="178"/>
        <v/>
      </c>
      <c r="E379" s="129" t="s">
        <v>5</v>
      </c>
      <c r="F379" s="129" t="s">
        <v>2</v>
      </c>
      <c r="G379" s="129" t="s">
        <v>3</v>
      </c>
      <c r="H379" s="129" t="s">
        <v>921</v>
      </c>
      <c r="I379" s="129" t="s">
        <v>115</v>
      </c>
      <c r="J379" s="129" t="s">
        <v>169</v>
      </c>
      <c r="K379" s="129" t="s">
        <v>922</v>
      </c>
      <c r="L379" s="129" t="s">
        <v>0</v>
      </c>
      <c r="M379" s="129" t="s">
        <v>6</v>
      </c>
      <c r="N379" s="129"/>
      <c r="O379" s="129"/>
      <c r="P379" s="129"/>
      <c r="Q379" s="129"/>
    </row>
    <row r="380" spans="1:17" x14ac:dyDescent="0.25">
      <c r="A380" s="51">
        <f t="shared" si="175"/>
        <v>0.88333333333336483</v>
      </c>
      <c r="B380" s="50">
        <f t="shared" si="176"/>
        <v>19</v>
      </c>
      <c r="C380" s="52">
        <f t="shared" si="177"/>
        <v>3</v>
      </c>
      <c r="D380" s="52" t="str">
        <f t="shared" si="178"/>
        <v/>
      </c>
      <c r="E380" s="129" t="s">
        <v>7</v>
      </c>
      <c r="F380" s="129" t="s">
        <v>2</v>
      </c>
      <c r="G380" s="129" t="s">
        <v>3</v>
      </c>
      <c r="H380" s="129" t="s">
        <v>923</v>
      </c>
      <c r="I380" s="129" t="s">
        <v>8</v>
      </c>
      <c r="J380" s="129" t="s">
        <v>169</v>
      </c>
      <c r="K380" s="129" t="s">
        <v>924</v>
      </c>
      <c r="L380" s="129" t="s">
        <v>0</v>
      </c>
      <c r="M380" s="129" t="s">
        <v>9</v>
      </c>
      <c r="N380" s="129"/>
      <c r="O380" s="129"/>
      <c r="P380" s="129"/>
      <c r="Q380" s="129"/>
    </row>
    <row r="381" spans="1:17" x14ac:dyDescent="0.25">
      <c r="A381" s="51">
        <f t="shared" ref="A381:A387" si="191">IF((K381-K380)*60*24&lt;0,0,(K381-K380)*60*24)</f>
        <v>1.0499999999998444</v>
      </c>
      <c r="B381" s="50">
        <f t="shared" ref="B381:B387" si="192">IF(E381="Gate 1",0, IF(B380=0,(B379 +1),B380))</f>
        <v>19</v>
      </c>
      <c r="C381" s="52">
        <f t="shared" ref="C381:C387" si="193">ABS(RIGHT(M381,2))</f>
        <v>4</v>
      </c>
      <c r="D381" s="52" t="str">
        <f t="shared" ref="D381:D387" si="194">IF(OR(C382-C381=1,C382-C381=-20,C382=""),"","MISTAKE")</f>
        <v/>
      </c>
      <c r="E381" s="129" t="s">
        <v>116</v>
      </c>
      <c r="F381" s="129" t="s">
        <v>2</v>
      </c>
      <c r="G381" s="129" t="s">
        <v>3</v>
      </c>
      <c r="H381" s="129" t="s">
        <v>925</v>
      </c>
      <c r="I381" s="129" t="s">
        <v>117</v>
      </c>
      <c r="J381" s="129" t="s">
        <v>169</v>
      </c>
      <c r="K381" s="129" t="s">
        <v>926</v>
      </c>
      <c r="L381" s="129" t="s">
        <v>0</v>
      </c>
      <c r="M381" s="129" t="s">
        <v>11</v>
      </c>
      <c r="N381" s="129"/>
      <c r="O381" s="129"/>
      <c r="P381" s="129"/>
      <c r="Q381" s="129"/>
    </row>
    <row r="382" spans="1:17" x14ac:dyDescent="0.25">
      <c r="A382" s="51">
        <f t="shared" si="191"/>
        <v>2.4333333333334473</v>
      </c>
      <c r="B382" s="50">
        <f t="shared" si="192"/>
        <v>19</v>
      </c>
      <c r="C382" s="52">
        <f t="shared" si="193"/>
        <v>5</v>
      </c>
      <c r="D382" s="52" t="str">
        <f t="shared" si="194"/>
        <v/>
      </c>
      <c r="E382" s="129" t="s">
        <v>106</v>
      </c>
      <c r="F382" s="129" t="s">
        <v>2</v>
      </c>
      <c r="G382" s="129" t="s">
        <v>3</v>
      </c>
      <c r="H382" s="129" t="s">
        <v>927</v>
      </c>
      <c r="I382" s="129" t="s">
        <v>10</v>
      </c>
      <c r="J382" s="129" t="s">
        <v>169</v>
      </c>
      <c r="K382" s="129" t="s">
        <v>928</v>
      </c>
      <c r="L382" s="129" t="s">
        <v>0</v>
      </c>
      <c r="M382" s="129" t="s">
        <v>12</v>
      </c>
      <c r="N382" s="129"/>
      <c r="O382" s="129"/>
      <c r="P382" s="129"/>
      <c r="Q382" s="129"/>
    </row>
    <row r="383" spans="1:17" x14ac:dyDescent="0.25">
      <c r="A383" s="51">
        <f t="shared" si="191"/>
        <v>1.3166666666666593</v>
      </c>
      <c r="B383" s="50">
        <f t="shared" si="192"/>
        <v>19</v>
      </c>
      <c r="C383" s="52">
        <f t="shared" si="193"/>
        <v>6</v>
      </c>
      <c r="D383" s="52" t="str">
        <f t="shared" si="194"/>
        <v/>
      </c>
      <c r="E383" s="129" t="s">
        <v>107</v>
      </c>
      <c r="F383" s="129" t="s">
        <v>2</v>
      </c>
      <c r="G383" s="129" t="s">
        <v>3</v>
      </c>
      <c r="H383" s="129" t="s">
        <v>929</v>
      </c>
      <c r="I383" s="129" t="s">
        <v>90</v>
      </c>
      <c r="J383" s="129" t="s">
        <v>169</v>
      </c>
      <c r="K383" s="129" t="s">
        <v>930</v>
      </c>
      <c r="L383" s="129" t="s">
        <v>0</v>
      </c>
      <c r="M383" s="129" t="s">
        <v>15</v>
      </c>
      <c r="N383" s="129"/>
      <c r="O383" s="129"/>
      <c r="P383" s="129"/>
      <c r="Q383" s="129"/>
    </row>
    <row r="384" spans="1:17" x14ac:dyDescent="0.25">
      <c r="A384" s="51">
        <f t="shared" si="191"/>
        <v>2.0166666666667687</v>
      </c>
      <c r="B384" s="50">
        <f t="shared" si="192"/>
        <v>19</v>
      </c>
      <c r="C384" s="52">
        <f t="shared" si="193"/>
        <v>7</v>
      </c>
      <c r="D384" s="52" t="str">
        <f t="shared" si="194"/>
        <v/>
      </c>
      <c r="E384" s="129" t="s">
        <v>13</v>
      </c>
      <c r="F384" s="129" t="s">
        <v>2</v>
      </c>
      <c r="G384" s="129" t="s">
        <v>3</v>
      </c>
      <c r="H384" s="129" t="s">
        <v>931</v>
      </c>
      <c r="I384" s="129" t="s">
        <v>14</v>
      </c>
      <c r="J384" s="129" t="s">
        <v>169</v>
      </c>
      <c r="K384" s="129" t="s">
        <v>932</v>
      </c>
      <c r="L384" s="129" t="s">
        <v>0</v>
      </c>
      <c r="M384" s="129" t="s">
        <v>18</v>
      </c>
      <c r="N384" s="129"/>
      <c r="O384" s="129"/>
      <c r="P384" s="129"/>
      <c r="Q384" s="129"/>
    </row>
    <row r="385" spans="1:17" x14ac:dyDescent="0.25">
      <c r="A385" s="51">
        <f t="shared" si="191"/>
        <v>1.2666666666666515</v>
      </c>
      <c r="B385" s="50">
        <f t="shared" si="192"/>
        <v>19</v>
      </c>
      <c r="C385" s="52">
        <f t="shared" si="193"/>
        <v>8</v>
      </c>
      <c r="D385" s="52" t="str">
        <f t="shared" si="194"/>
        <v/>
      </c>
      <c r="E385" s="129" t="s">
        <v>16</v>
      </c>
      <c r="F385" s="129" t="s">
        <v>2</v>
      </c>
      <c r="G385" s="129" t="s">
        <v>3</v>
      </c>
      <c r="H385" s="129" t="s">
        <v>933</v>
      </c>
      <c r="I385" s="129" t="s">
        <v>118</v>
      </c>
      <c r="J385" s="129" t="s">
        <v>169</v>
      </c>
      <c r="K385" s="129" t="s">
        <v>934</v>
      </c>
      <c r="L385" s="129" t="s">
        <v>0</v>
      </c>
      <c r="M385" s="129" t="s">
        <v>19</v>
      </c>
      <c r="N385" s="129"/>
      <c r="O385" s="129"/>
      <c r="P385" s="129"/>
      <c r="Q385" s="129"/>
    </row>
    <row r="386" spans="1:17" x14ac:dyDescent="0.25">
      <c r="A386" s="51">
        <f t="shared" si="191"/>
        <v>1.2666666666666515</v>
      </c>
      <c r="B386" s="50">
        <f t="shared" si="192"/>
        <v>19</v>
      </c>
      <c r="C386" s="52">
        <f t="shared" si="193"/>
        <v>9</v>
      </c>
      <c r="D386" s="52" t="str">
        <f t="shared" si="194"/>
        <v/>
      </c>
      <c r="E386" s="129" t="s">
        <v>16</v>
      </c>
      <c r="F386" s="129" t="s">
        <v>2</v>
      </c>
      <c r="G386" s="129" t="s">
        <v>3</v>
      </c>
      <c r="H386" s="129" t="s">
        <v>935</v>
      </c>
      <c r="I386" s="129" t="s">
        <v>17</v>
      </c>
      <c r="J386" s="129" t="s">
        <v>169</v>
      </c>
      <c r="K386" s="129" t="s">
        <v>936</v>
      </c>
      <c r="L386" s="129" t="s">
        <v>0</v>
      </c>
      <c r="M386" s="129" t="s">
        <v>21</v>
      </c>
      <c r="N386" s="129"/>
      <c r="O386" s="129"/>
      <c r="P386" s="129"/>
      <c r="Q386" s="129"/>
    </row>
    <row r="387" spans="1:17" x14ac:dyDescent="0.25">
      <c r="A387" s="51">
        <f t="shared" si="191"/>
        <v>1.2833333333334274</v>
      </c>
      <c r="B387" s="50">
        <f t="shared" si="192"/>
        <v>19</v>
      </c>
      <c r="C387" s="52">
        <f t="shared" si="193"/>
        <v>10</v>
      </c>
      <c r="D387" s="52" t="str">
        <f t="shared" si="194"/>
        <v/>
      </c>
      <c r="E387" s="129" t="s">
        <v>108</v>
      </c>
      <c r="F387" s="129" t="s">
        <v>2</v>
      </c>
      <c r="G387" s="129" t="s">
        <v>3</v>
      </c>
      <c r="H387" s="129" t="s">
        <v>937</v>
      </c>
      <c r="I387" s="129" t="s">
        <v>119</v>
      </c>
      <c r="J387" s="129" t="s">
        <v>169</v>
      </c>
      <c r="K387" s="129" t="s">
        <v>938</v>
      </c>
      <c r="L387" s="129" t="s">
        <v>0</v>
      </c>
      <c r="M387" s="129" t="s">
        <v>23</v>
      </c>
      <c r="N387" s="129"/>
      <c r="O387" s="129"/>
      <c r="P387" s="129"/>
      <c r="Q387" s="129"/>
    </row>
    <row r="388" spans="1:17" x14ac:dyDescent="0.25">
      <c r="A388" s="51">
        <f t="shared" si="175"/>
        <v>2.7999999999999581</v>
      </c>
      <c r="B388" s="50">
        <f t="shared" si="176"/>
        <v>19</v>
      </c>
      <c r="C388" s="52">
        <f t="shared" si="177"/>
        <v>11</v>
      </c>
      <c r="D388" s="52" t="str">
        <f t="shared" si="178"/>
        <v/>
      </c>
      <c r="E388" s="129" t="s">
        <v>110</v>
      </c>
      <c r="F388" s="129" t="s">
        <v>2</v>
      </c>
      <c r="G388" s="129" t="s">
        <v>3</v>
      </c>
      <c r="H388" s="129" t="s">
        <v>939</v>
      </c>
      <c r="I388" s="129" t="s">
        <v>20</v>
      </c>
      <c r="J388" s="129" t="s">
        <v>169</v>
      </c>
      <c r="K388" s="129" t="s">
        <v>940</v>
      </c>
      <c r="L388" s="129" t="s">
        <v>0</v>
      </c>
      <c r="M388" s="129" t="s">
        <v>24</v>
      </c>
      <c r="N388" s="129"/>
      <c r="O388" s="129"/>
      <c r="P388" s="129"/>
      <c r="Q388" s="129"/>
    </row>
    <row r="389" spans="1:17" x14ac:dyDescent="0.25">
      <c r="A389" s="51">
        <f t="shared" si="175"/>
        <v>3.3333333333332682</v>
      </c>
      <c r="B389" s="50">
        <f t="shared" si="176"/>
        <v>19</v>
      </c>
      <c r="C389" s="52">
        <f t="shared" si="177"/>
        <v>12</v>
      </c>
      <c r="D389" s="52" t="str">
        <f t="shared" si="178"/>
        <v/>
      </c>
      <c r="E389" s="129" t="s">
        <v>120</v>
      </c>
      <c r="F389" s="129" t="s">
        <v>2</v>
      </c>
      <c r="G389" s="129" t="s">
        <v>3</v>
      </c>
      <c r="H389" s="129" t="s">
        <v>941</v>
      </c>
      <c r="I389" s="129" t="s">
        <v>22</v>
      </c>
      <c r="J389" s="129" t="s">
        <v>169</v>
      </c>
      <c r="K389" s="129" t="s">
        <v>942</v>
      </c>
      <c r="L389" s="129" t="s">
        <v>0</v>
      </c>
      <c r="M389" s="129" t="s">
        <v>25</v>
      </c>
      <c r="N389" s="129"/>
      <c r="O389" s="129"/>
      <c r="P389" s="129"/>
      <c r="Q389" s="129"/>
    </row>
    <row r="390" spans="1:17" x14ac:dyDescent="0.25">
      <c r="A390" s="51">
        <f t="shared" si="175"/>
        <v>0.43333333333329449</v>
      </c>
      <c r="B390" s="50">
        <f t="shared" si="176"/>
        <v>19</v>
      </c>
      <c r="C390" s="52">
        <f t="shared" si="177"/>
        <v>13</v>
      </c>
      <c r="D390" s="52" t="str">
        <f t="shared" si="178"/>
        <v/>
      </c>
      <c r="E390" s="129" t="s">
        <v>111</v>
      </c>
      <c r="F390" s="129" t="s">
        <v>2</v>
      </c>
      <c r="G390" s="129" t="s">
        <v>3</v>
      </c>
      <c r="H390" s="129" t="s">
        <v>943</v>
      </c>
      <c r="I390" s="129" t="s">
        <v>121</v>
      </c>
      <c r="J390" s="129" t="s">
        <v>169</v>
      </c>
      <c r="K390" s="129" t="s">
        <v>944</v>
      </c>
      <c r="L390" s="129" t="s">
        <v>0</v>
      </c>
      <c r="M390" s="129" t="s">
        <v>27</v>
      </c>
      <c r="N390" s="129"/>
      <c r="O390" s="129"/>
      <c r="P390" s="129"/>
      <c r="Q390" s="129"/>
    </row>
    <row r="391" spans="1:17" x14ac:dyDescent="0.25">
      <c r="A391" s="51">
        <f t="shared" si="175"/>
        <v>1.6499999999999382</v>
      </c>
      <c r="B391" s="50">
        <f t="shared" si="176"/>
        <v>19</v>
      </c>
      <c r="C391" s="52">
        <f t="shared" si="177"/>
        <v>14</v>
      </c>
      <c r="D391" s="52" t="str">
        <f t="shared" si="178"/>
        <v/>
      </c>
      <c r="E391" s="129" t="s">
        <v>112</v>
      </c>
      <c r="F391" s="129" t="s">
        <v>2</v>
      </c>
      <c r="G391" s="129" t="s">
        <v>3</v>
      </c>
      <c r="H391" s="129" t="s">
        <v>945</v>
      </c>
      <c r="I391" s="129" t="s">
        <v>134</v>
      </c>
      <c r="J391" s="129" t="s">
        <v>169</v>
      </c>
      <c r="K391" s="129" t="s">
        <v>946</v>
      </c>
      <c r="L391" s="129" t="s">
        <v>0</v>
      </c>
      <c r="M391" s="129" t="s">
        <v>29</v>
      </c>
      <c r="N391" s="129"/>
      <c r="O391" s="129"/>
      <c r="P391" s="129"/>
      <c r="Q391" s="129"/>
    </row>
    <row r="392" spans="1:17" x14ac:dyDescent="0.25">
      <c r="A392" s="51">
        <f t="shared" si="175"/>
        <v>2.0833333333335524</v>
      </c>
      <c r="B392" s="50">
        <f t="shared" si="176"/>
        <v>19</v>
      </c>
      <c r="C392" s="52">
        <f t="shared" si="177"/>
        <v>15</v>
      </c>
      <c r="D392" s="52" t="str">
        <f t="shared" si="178"/>
        <v/>
      </c>
      <c r="E392" s="129" t="s">
        <v>122</v>
      </c>
      <c r="F392" s="129" t="s">
        <v>2</v>
      </c>
      <c r="G392" s="129" t="s">
        <v>3</v>
      </c>
      <c r="H392" s="129" t="s">
        <v>947</v>
      </c>
      <c r="I392" s="129" t="s">
        <v>26</v>
      </c>
      <c r="J392" s="129" t="s">
        <v>169</v>
      </c>
      <c r="K392" s="129" t="s">
        <v>948</v>
      </c>
      <c r="L392" s="129" t="s">
        <v>0</v>
      </c>
      <c r="M392" s="129" t="s">
        <v>30</v>
      </c>
      <c r="N392" s="129"/>
      <c r="O392" s="129"/>
      <c r="P392" s="129"/>
      <c r="Q392" s="129"/>
    </row>
    <row r="393" spans="1:17" x14ac:dyDescent="0.25">
      <c r="A393" s="51">
        <f t="shared" si="175"/>
        <v>3.36666666666666</v>
      </c>
      <c r="B393" s="50">
        <f t="shared" si="176"/>
        <v>19</v>
      </c>
      <c r="C393" s="52">
        <f t="shared" si="177"/>
        <v>16</v>
      </c>
      <c r="D393" s="52" t="str">
        <f t="shared" si="178"/>
        <v/>
      </c>
      <c r="E393" s="129" t="s">
        <v>123</v>
      </c>
      <c r="F393" s="129" t="s">
        <v>2</v>
      </c>
      <c r="G393" s="129" t="s">
        <v>3</v>
      </c>
      <c r="H393" s="129" t="s">
        <v>949</v>
      </c>
      <c r="I393" s="129" t="s">
        <v>124</v>
      </c>
      <c r="J393" s="129" t="s">
        <v>169</v>
      </c>
      <c r="K393" s="129" t="s">
        <v>950</v>
      </c>
      <c r="L393" s="129" t="s">
        <v>0</v>
      </c>
      <c r="M393" s="129" t="s">
        <v>31</v>
      </c>
      <c r="N393" s="129"/>
      <c r="O393" s="129"/>
      <c r="P393" s="129"/>
      <c r="Q393" s="129"/>
    </row>
    <row r="394" spans="1:17" x14ac:dyDescent="0.25">
      <c r="A394" s="51">
        <f t="shared" si="175"/>
        <v>2.5166666666665272</v>
      </c>
      <c r="B394" s="50">
        <f t="shared" si="176"/>
        <v>19</v>
      </c>
      <c r="C394" s="52">
        <f t="shared" si="177"/>
        <v>17</v>
      </c>
      <c r="D394" s="52" t="str">
        <f t="shared" si="178"/>
        <v/>
      </c>
      <c r="E394" s="129" t="s">
        <v>125</v>
      </c>
      <c r="F394" s="129" t="s">
        <v>2</v>
      </c>
      <c r="G394" s="129" t="s">
        <v>3</v>
      </c>
      <c r="H394" s="129" t="s">
        <v>951</v>
      </c>
      <c r="I394" s="129" t="s">
        <v>126</v>
      </c>
      <c r="J394" s="129" t="s">
        <v>169</v>
      </c>
      <c r="K394" s="129" t="s">
        <v>952</v>
      </c>
      <c r="L394" s="129" t="s">
        <v>0</v>
      </c>
      <c r="M394" s="129" t="s">
        <v>32</v>
      </c>
      <c r="N394" s="129"/>
      <c r="O394" s="129"/>
      <c r="P394" s="129"/>
      <c r="Q394" s="129"/>
    </row>
    <row r="395" spans="1:17" x14ac:dyDescent="0.25">
      <c r="A395" s="51">
        <f t="shared" si="175"/>
        <v>1.7833333333333456</v>
      </c>
      <c r="B395" s="50">
        <f t="shared" si="176"/>
        <v>19</v>
      </c>
      <c r="C395" s="52">
        <f t="shared" si="177"/>
        <v>18</v>
      </c>
      <c r="D395" s="52" t="str">
        <f t="shared" si="178"/>
        <v/>
      </c>
      <c r="E395" s="129" t="s">
        <v>127</v>
      </c>
      <c r="F395" s="129" t="s">
        <v>2</v>
      </c>
      <c r="G395" s="129" t="s">
        <v>3</v>
      </c>
      <c r="H395" s="129" t="s">
        <v>953</v>
      </c>
      <c r="I395" s="129" t="s">
        <v>28</v>
      </c>
      <c r="J395" s="129" t="s">
        <v>169</v>
      </c>
      <c r="K395" s="129" t="s">
        <v>954</v>
      </c>
      <c r="L395" s="129" t="s">
        <v>0</v>
      </c>
      <c r="M395" s="129" t="s">
        <v>128</v>
      </c>
      <c r="N395" s="129"/>
      <c r="O395" s="129"/>
      <c r="P395" s="129"/>
      <c r="Q395" s="129"/>
    </row>
    <row r="396" spans="1:17" x14ac:dyDescent="0.25">
      <c r="A396" s="51">
        <f t="shared" si="175"/>
        <v>3.100000000000005</v>
      </c>
      <c r="B396" s="50">
        <f t="shared" si="176"/>
        <v>19</v>
      </c>
      <c r="C396" s="52">
        <f t="shared" si="177"/>
        <v>19</v>
      </c>
      <c r="D396" s="52" t="str">
        <f t="shared" si="178"/>
        <v/>
      </c>
      <c r="E396" s="129" t="s">
        <v>113</v>
      </c>
      <c r="F396" s="129" t="s">
        <v>2</v>
      </c>
      <c r="G396" s="129" t="s">
        <v>3</v>
      </c>
      <c r="H396" s="129" t="s">
        <v>955</v>
      </c>
      <c r="I396" s="129" t="s">
        <v>132</v>
      </c>
      <c r="J396" s="129" t="s">
        <v>169</v>
      </c>
      <c r="K396" s="129" t="s">
        <v>956</v>
      </c>
      <c r="L396" s="129" t="s">
        <v>0</v>
      </c>
      <c r="M396" s="129" t="s">
        <v>129</v>
      </c>
      <c r="N396" s="129"/>
      <c r="O396" s="129"/>
      <c r="P396" s="129"/>
      <c r="Q396" s="129"/>
    </row>
    <row r="397" spans="1:17" x14ac:dyDescent="0.25">
      <c r="A397" s="51">
        <f t="shared" si="175"/>
        <v>2.7833333333331822</v>
      </c>
      <c r="B397" s="50">
        <f t="shared" si="176"/>
        <v>19</v>
      </c>
      <c r="C397" s="52">
        <f t="shared" si="177"/>
        <v>20</v>
      </c>
      <c r="D397" s="52" t="str">
        <f t="shared" si="178"/>
        <v/>
      </c>
      <c r="E397" s="129" t="s">
        <v>136</v>
      </c>
      <c r="F397" s="129" t="s">
        <v>2</v>
      </c>
      <c r="G397" s="129" t="s">
        <v>3</v>
      </c>
      <c r="H397" s="129" t="s">
        <v>957</v>
      </c>
      <c r="I397" s="129" t="s">
        <v>137</v>
      </c>
      <c r="J397" s="129" t="s">
        <v>169</v>
      </c>
      <c r="K397" s="129" t="s">
        <v>958</v>
      </c>
      <c r="L397" s="129" t="s">
        <v>0</v>
      </c>
      <c r="M397" s="129" t="s">
        <v>130</v>
      </c>
      <c r="N397" s="129"/>
      <c r="O397" s="129"/>
      <c r="P397" s="129"/>
      <c r="Q397" s="129"/>
    </row>
    <row r="398" spans="1:17" x14ac:dyDescent="0.25">
      <c r="A398" s="51">
        <f t="shared" ref="A398:A402" si="195">IF((K398-K397)*60*24&lt;0,0,(K398-K397)*60*24)</f>
        <v>3.2166666666667965</v>
      </c>
      <c r="B398" s="50">
        <f t="shared" ref="B398:B402" si="196">IF(E398="Gate 1",0, IF(B397=0,(B396 +1),B397))</f>
        <v>19</v>
      </c>
      <c r="C398" s="52">
        <f t="shared" ref="C398:C402" si="197">ABS(RIGHT(M398,2))</f>
        <v>21</v>
      </c>
      <c r="D398" s="52" t="str">
        <f t="shared" ref="D398:D402" si="198">IF(OR(C399-C398=1,C399-C398=-20,C399=""),"","MISTAKE")</f>
        <v/>
      </c>
      <c r="E398" s="129" t="s">
        <v>109</v>
      </c>
      <c r="F398" s="129" t="s">
        <v>2</v>
      </c>
      <c r="G398" s="129" t="s">
        <v>3</v>
      </c>
      <c r="H398" s="129" t="s">
        <v>959</v>
      </c>
      <c r="I398" s="129" t="s">
        <v>105</v>
      </c>
      <c r="J398" s="129" t="s">
        <v>169</v>
      </c>
      <c r="K398" s="129" t="s">
        <v>960</v>
      </c>
      <c r="L398" s="129" t="s">
        <v>0</v>
      </c>
      <c r="M398" s="129" t="s">
        <v>131</v>
      </c>
      <c r="N398" s="129"/>
      <c r="O398" s="129"/>
      <c r="P398" s="129"/>
      <c r="Q398" s="129"/>
    </row>
    <row r="399" spans="1:17" x14ac:dyDescent="0.25">
      <c r="A399" s="51">
        <f t="shared" si="195"/>
        <v>21.933333333333458</v>
      </c>
      <c r="B399" s="50">
        <f t="shared" si="196"/>
        <v>0</v>
      </c>
      <c r="C399" s="52">
        <f t="shared" si="197"/>
        <v>1</v>
      </c>
      <c r="D399" s="52" t="str">
        <f t="shared" si="198"/>
        <v/>
      </c>
      <c r="E399" s="129" t="s">
        <v>1</v>
      </c>
      <c r="F399" s="129" t="s">
        <v>2</v>
      </c>
      <c r="G399" s="129" t="s">
        <v>3</v>
      </c>
      <c r="H399" s="129" t="s">
        <v>961</v>
      </c>
      <c r="I399" s="129" t="s">
        <v>133</v>
      </c>
      <c r="J399" s="129" t="s">
        <v>169</v>
      </c>
      <c r="K399" s="129" t="s">
        <v>962</v>
      </c>
      <c r="L399" s="129" t="s">
        <v>0</v>
      </c>
      <c r="M399" s="129" t="s">
        <v>4</v>
      </c>
      <c r="N399" s="129"/>
      <c r="O399" s="129"/>
      <c r="P399" s="129"/>
      <c r="Q399" s="129"/>
    </row>
    <row r="400" spans="1:17" x14ac:dyDescent="0.25">
      <c r="A400" s="51">
        <f t="shared" si="195"/>
        <v>1.0999999999998522</v>
      </c>
      <c r="B400" s="50">
        <f t="shared" si="196"/>
        <v>20</v>
      </c>
      <c r="C400" s="52">
        <f t="shared" si="197"/>
        <v>2</v>
      </c>
      <c r="D400" s="52" t="str">
        <f t="shared" si="198"/>
        <v/>
      </c>
      <c r="E400" s="129" t="s">
        <v>5</v>
      </c>
      <c r="F400" s="129" t="s">
        <v>2</v>
      </c>
      <c r="G400" s="129" t="s">
        <v>3</v>
      </c>
      <c r="H400" s="129" t="s">
        <v>963</v>
      </c>
      <c r="I400" s="129" t="s">
        <v>115</v>
      </c>
      <c r="J400" s="129" t="s">
        <v>169</v>
      </c>
      <c r="K400" s="129" t="s">
        <v>964</v>
      </c>
      <c r="L400" s="129" t="s">
        <v>0</v>
      </c>
      <c r="M400" s="129" t="s">
        <v>6</v>
      </c>
      <c r="N400" s="129"/>
      <c r="O400" s="129"/>
      <c r="P400" s="129"/>
      <c r="Q400" s="129"/>
    </row>
    <row r="401" spans="1:17" x14ac:dyDescent="0.25">
      <c r="A401" s="51">
        <f t="shared" si="195"/>
        <v>0.86666666666674885</v>
      </c>
      <c r="B401" s="50">
        <f t="shared" si="196"/>
        <v>20</v>
      </c>
      <c r="C401" s="52">
        <f t="shared" si="197"/>
        <v>3</v>
      </c>
      <c r="D401" s="52" t="str">
        <f t="shared" si="198"/>
        <v/>
      </c>
      <c r="E401" s="129" t="s">
        <v>7</v>
      </c>
      <c r="F401" s="129" t="s">
        <v>2</v>
      </c>
      <c r="G401" s="129" t="s">
        <v>3</v>
      </c>
      <c r="H401" s="129" t="s">
        <v>965</v>
      </c>
      <c r="I401" s="129" t="s">
        <v>8</v>
      </c>
      <c r="J401" s="129" t="s">
        <v>169</v>
      </c>
      <c r="K401" s="129" t="s">
        <v>966</v>
      </c>
      <c r="L401" s="129" t="s">
        <v>0</v>
      </c>
      <c r="M401" s="129" t="s">
        <v>9</v>
      </c>
      <c r="N401" s="129"/>
      <c r="O401" s="129"/>
      <c r="P401" s="129"/>
      <c r="Q401" s="129"/>
    </row>
    <row r="402" spans="1:17" x14ac:dyDescent="0.25">
      <c r="A402" s="51">
        <f t="shared" si="195"/>
        <v>1.733333333333178</v>
      </c>
      <c r="B402" s="50">
        <f t="shared" si="196"/>
        <v>20</v>
      </c>
      <c r="C402" s="52">
        <f t="shared" si="197"/>
        <v>4</v>
      </c>
      <c r="D402" s="52" t="str">
        <f t="shared" si="198"/>
        <v/>
      </c>
      <c r="E402" s="129" t="s">
        <v>116</v>
      </c>
      <c r="F402" s="129" t="s">
        <v>2</v>
      </c>
      <c r="G402" s="129" t="s">
        <v>3</v>
      </c>
      <c r="H402" s="129" t="s">
        <v>967</v>
      </c>
      <c r="I402" s="129" t="s">
        <v>117</v>
      </c>
      <c r="J402" s="129" t="s">
        <v>169</v>
      </c>
      <c r="K402" s="129" t="s">
        <v>968</v>
      </c>
      <c r="L402" s="129" t="s">
        <v>0</v>
      </c>
      <c r="M402" s="129" t="s">
        <v>11</v>
      </c>
      <c r="N402" s="129"/>
      <c r="O402" s="129"/>
      <c r="P402" s="129"/>
      <c r="Q402" s="129"/>
    </row>
    <row r="403" spans="1:17" x14ac:dyDescent="0.25">
      <c r="A403" s="51">
        <f t="shared" ref="A403:A420" si="199">IF((K403-K402)*60*24&lt;0,0,(K403-K402)*60*24)</f>
        <v>2.6166666666667027</v>
      </c>
      <c r="B403" s="50">
        <f t="shared" ref="B403:B420" si="200">IF(E403="Gate 1",0, IF(B402=0,(B401 +1),B402))</f>
        <v>20</v>
      </c>
      <c r="C403" s="52">
        <f t="shared" ref="C403:C420" si="201">ABS(RIGHT(M403,2))</f>
        <v>5</v>
      </c>
      <c r="D403" s="52" t="str">
        <f t="shared" ref="D403:D420" si="202">IF(OR(C404-C403=1,C404-C403=-20,C404=""),"","MISTAKE")</f>
        <v/>
      </c>
      <c r="E403" s="129" t="s">
        <v>106</v>
      </c>
      <c r="F403" s="129" t="s">
        <v>2</v>
      </c>
      <c r="G403" s="129" t="s">
        <v>3</v>
      </c>
      <c r="H403" s="129" t="s">
        <v>969</v>
      </c>
      <c r="I403" s="129" t="s">
        <v>10</v>
      </c>
      <c r="J403" s="129" t="s">
        <v>169</v>
      </c>
      <c r="K403" s="129" t="s">
        <v>970</v>
      </c>
      <c r="L403" s="129" t="s">
        <v>0</v>
      </c>
      <c r="M403" s="129" t="s">
        <v>12</v>
      </c>
      <c r="N403" s="129"/>
      <c r="O403" s="129"/>
      <c r="P403" s="129"/>
      <c r="Q403" s="129"/>
    </row>
    <row r="404" spans="1:17" x14ac:dyDescent="0.25">
      <c r="A404" s="51">
        <f t="shared" si="199"/>
        <v>1.2000000000000277</v>
      </c>
      <c r="B404" s="50">
        <f t="shared" si="200"/>
        <v>20</v>
      </c>
      <c r="C404" s="52">
        <f t="shared" si="201"/>
        <v>6</v>
      </c>
      <c r="D404" s="52" t="str">
        <f t="shared" si="202"/>
        <v/>
      </c>
      <c r="E404" s="129" t="s">
        <v>107</v>
      </c>
      <c r="F404" s="129" t="s">
        <v>2</v>
      </c>
      <c r="G404" s="129" t="s">
        <v>3</v>
      </c>
      <c r="H404" s="129" t="s">
        <v>971</v>
      </c>
      <c r="I404" s="129" t="s">
        <v>90</v>
      </c>
      <c r="J404" s="129" t="s">
        <v>169</v>
      </c>
      <c r="K404" s="129" t="s">
        <v>972</v>
      </c>
      <c r="L404" s="129" t="s">
        <v>0</v>
      </c>
      <c r="M404" s="129" t="s">
        <v>15</v>
      </c>
      <c r="N404" s="129"/>
      <c r="O404" s="129"/>
      <c r="P404" s="129"/>
      <c r="Q404" s="129"/>
    </row>
    <row r="405" spans="1:17" x14ac:dyDescent="0.25">
      <c r="A405" s="51">
        <f t="shared" si="199"/>
        <v>3.9666666666667538</v>
      </c>
      <c r="B405" s="50">
        <f t="shared" si="200"/>
        <v>20</v>
      </c>
      <c r="C405" s="52">
        <f t="shared" si="201"/>
        <v>7</v>
      </c>
      <c r="D405" s="52" t="str">
        <f t="shared" si="202"/>
        <v/>
      </c>
      <c r="E405" s="129" t="s">
        <v>13</v>
      </c>
      <c r="F405" s="129" t="s">
        <v>2</v>
      </c>
      <c r="G405" s="129" t="s">
        <v>3</v>
      </c>
      <c r="H405" s="129" t="s">
        <v>973</v>
      </c>
      <c r="I405" s="129" t="s">
        <v>14</v>
      </c>
      <c r="J405" s="129" t="s">
        <v>169</v>
      </c>
      <c r="K405" s="129" t="s">
        <v>974</v>
      </c>
      <c r="L405" s="129" t="s">
        <v>0</v>
      </c>
      <c r="M405" s="129" t="s">
        <v>18</v>
      </c>
      <c r="N405" s="129"/>
      <c r="O405" s="129"/>
      <c r="P405" s="129"/>
      <c r="Q405" s="129"/>
    </row>
    <row r="406" spans="1:17" x14ac:dyDescent="0.25">
      <c r="A406" s="51">
        <f t="shared" si="199"/>
        <v>0.849999999999973</v>
      </c>
      <c r="B406" s="50">
        <f t="shared" si="200"/>
        <v>20</v>
      </c>
      <c r="C406" s="52">
        <f t="shared" si="201"/>
        <v>8</v>
      </c>
      <c r="D406" s="52" t="str">
        <f t="shared" si="202"/>
        <v/>
      </c>
      <c r="E406" s="129" t="s">
        <v>16</v>
      </c>
      <c r="F406" s="129" t="s">
        <v>2</v>
      </c>
      <c r="G406" s="129" t="s">
        <v>3</v>
      </c>
      <c r="H406" s="129" t="s">
        <v>975</v>
      </c>
      <c r="I406" s="129" t="s">
        <v>118</v>
      </c>
      <c r="J406" s="129" t="s">
        <v>169</v>
      </c>
      <c r="K406" s="129" t="s">
        <v>976</v>
      </c>
      <c r="L406" s="129" t="s">
        <v>0</v>
      </c>
      <c r="M406" s="129" t="s">
        <v>19</v>
      </c>
      <c r="N406" s="129"/>
      <c r="O406" s="129"/>
      <c r="P406" s="129"/>
      <c r="Q406" s="129"/>
    </row>
    <row r="407" spans="1:17" x14ac:dyDescent="0.25">
      <c r="A407" s="51">
        <f t="shared" si="199"/>
        <v>2.0333333333333847</v>
      </c>
      <c r="B407" s="50">
        <f t="shared" si="200"/>
        <v>20</v>
      </c>
      <c r="C407" s="52">
        <f t="shared" si="201"/>
        <v>9</v>
      </c>
      <c r="D407" s="52" t="str">
        <f t="shared" si="202"/>
        <v/>
      </c>
      <c r="E407" s="129" t="s">
        <v>16</v>
      </c>
      <c r="F407" s="129" t="s">
        <v>2</v>
      </c>
      <c r="G407" s="129" t="s">
        <v>3</v>
      </c>
      <c r="H407" s="129" t="s">
        <v>977</v>
      </c>
      <c r="I407" s="129" t="s">
        <v>17</v>
      </c>
      <c r="J407" s="129" t="s">
        <v>169</v>
      </c>
      <c r="K407" s="129" t="s">
        <v>978</v>
      </c>
      <c r="L407" s="129" t="s">
        <v>0</v>
      </c>
      <c r="M407" s="129" t="s">
        <v>21</v>
      </c>
      <c r="N407" s="129"/>
      <c r="O407" s="129"/>
      <c r="P407" s="129"/>
      <c r="Q407" s="129"/>
    </row>
    <row r="408" spans="1:17" x14ac:dyDescent="0.25">
      <c r="A408" s="51">
        <f t="shared" si="199"/>
        <v>0.98333333333322059</v>
      </c>
      <c r="B408" s="50">
        <f t="shared" si="200"/>
        <v>20</v>
      </c>
      <c r="C408" s="52">
        <f t="shared" si="201"/>
        <v>10</v>
      </c>
      <c r="D408" s="52" t="str">
        <f t="shared" si="202"/>
        <v/>
      </c>
      <c r="E408" s="129" t="s">
        <v>108</v>
      </c>
      <c r="F408" s="129" t="s">
        <v>2</v>
      </c>
      <c r="G408" s="129" t="s">
        <v>3</v>
      </c>
      <c r="H408" s="129" t="s">
        <v>979</v>
      </c>
      <c r="I408" s="129" t="s">
        <v>119</v>
      </c>
      <c r="J408" s="129" t="s">
        <v>169</v>
      </c>
      <c r="K408" s="129" t="s">
        <v>980</v>
      </c>
      <c r="L408" s="129" t="s">
        <v>0</v>
      </c>
      <c r="M408" s="129" t="s">
        <v>23</v>
      </c>
      <c r="N408" s="129"/>
      <c r="O408" s="129"/>
      <c r="P408" s="129"/>
      <c r="Q408" s="129"/>
    </row>
    <row r="409" spans="1:17" x14ac:dyDescent="0.25">
      <c r="A409" s="51">
        <f t="shared" si="199"/>
        <v>1.9333333333333691</v>
      </c>
      <c r="B409" s="50">
        <f t="shared" si="200"/>
        <v>20</v>
      </c>
      <c r="C409" s="52">
        <f t="shared" si="201"/>
        <v>11</v>
      </c>
      <c r="D409" s="52" t="str">
        <f t="shared" si="202"/>
        <v/>
      </c>
      <c r="E409" s="129" t="s">
        <v>110</v>
      </c>
      <c r="F409" s="129" t="s">
        <v>2</v>
      </c>
      <c r="G409" s="129" t="s">
        <v>3</v>
      </c>
      <c r="H409" s="129" t="s">
        <v>981</v>
      </c>
      <c r="I409" s="129" t="s">
        <v>20</v>
      </c>
      <c r="J409" s="129" t="s">
        <v>169</v>
      </c>
      <c r="K409" s="129" t="s">
        <v>982</v>
      </c>
      <c r="L409" s="129" t="s">
        <v>0</v>
      </c>
      <c r="M409" s="129" t="s">
        <v>24</v>
      </c>
      <c r="N409" s="129"/>
      <c r="O409" s="129"/>
      <c r="P409" s="129"/>
      <c r="Q409" s="129"/>
    </row>
    <row r="410" spans="1:17" x14ac:dyDescent="0.25">
      <c r="A410" s="51">
        <f t="shared" si="199"/>
        <v>1.0333333333332284</v>
      </c>
      <c r="B410" s="50">
        <f t="shared" si="200"/>
        <v>20</v>
      </c>
      <c r="C410" s="52">
        <f t="shared" si="201"/>
        <v>12</v>
      </c>
      <c r="D410" s="52" t="str">
        <f t="shared" si="202"/>
        <v/>
      </c>
      <c r="E410" s="129" t="s">
        <v>120</v>
      </c>
      <c r="F410" s="129" t="s">
        <v>2</v>
      </c>
      <c r="G410" s="129" t="s">
        <v>3</v>
      </c>
      <c r="H410" s="129" t="s">
        <v>983</v>
      </c>
      <c r="I410" s="129" t="s">
        <v>22</v>
      </c>
      <c r="J410" s="129" t="s">
        <v>169</v>
      </c>
      <c r="K410" s="129" t="s">
        <v>984</v>
      </c>
      <c r="L410" s="129" t="s">
        <v>0</v>
      </c>
      <c r="M410" s="129" t="s">
        <v>25</v>
      </c>
      <c r="N410" s="129"/>
      <c r="O410" s="129"/>
      <c r="P410" s="129"/>
      <c r="Q410" s="129"/>
    </row>
    <row r="411" spans="1:17" x14ac:dyDescent="0.25">
      <c r="A411" s="51">
        <f t="shared" si="199"/>
        <v>1.6000000000000902</v>
      </c>
      <c r="B411" s="50">
        <f t="shared" si="200"/>
        <v>20</v>
      </c>
      <c r="C411" s="52">
        <f t="shared" si="201"/>
        <v>13</v>
      </c>
      <c r="D411" s="52" t="str">
        <f t="shared" si="202"/>
        <v/>
      </c>
      <c r="E411" s="129" t="s">
        <v>111</v>
      </c>
      <c r="F411" s="129" t="s">
        <v>2</v>
      </c>
      <c r="G411" s="129" t="s">
        <v>3</v>
      </c>
      <c r="H411" s="129" t="s">
        <v>985</v>
      </c>
      <c r="I411" s="129" t="s">
        <v>121</v>
      </c>
      <c r="J411" s="129" t="s">
        <v>169</v>
      </c>
      <c r="K411" s="129" t="s">
        <v>986</v>
      </c>
      <c r="L411" s="129" t="s">
        <v>0</v>
      </c>
      <c r="M411" s="129" t="s">
        <v>27</v>
      </c>
      <c r="N411" s="129"/>
      <c r="O411" s="129"/>
      <c r="P411" s="129"/>
      <c r="Q411" s="129"/>
    </row>
    <row r="412" spans="1:17" x14ac:dyDescent="0.25">
      <c r="A412" s="51">
        <f t="shared" si="199"/>
        <v>1.7666666666665698</v>
      </c>
      <c r="B412" s="50">
        <f t="shared" si="200"/>
        <v>20</v>
      </c>
      <c r="C412" s="52">
        <f t="shared" si="201"/>
        <v>14</v>
      </c>
      <c r="D412" s="52" t="str">
        <f t="shared" si="202"/>
        <v/>
      </c>
      <c r="E412" s="129" t="s">
        <v>112</v>
      </c>
      <c r="F412" s="129" t="s">
        <v>2</v>
      </c>
      <c r="G412" s="129" t="s">
        <v>3</v>
      </c>
      <c r="H412" s="129" t="s">
        <v>987</v>
      </c>
      <c r="I412" s="129" t="s">
        <v>134</v>
      </c>
      <c r="J412" s="129" t="s">
        <v>169</v>
      </c>
      <c r="K412" s="129" t="s">
        <v>988</v>
      </c>
      <c r="L412" s="129" t="s">
        <v>0</v>
      </c>
      <c r="M412" s="129" t="s">
        <v>29</v>
      </c>
      <c r="N412" s="129"/>
      <c r="O412" s="129"/>
      <c r="P412" s="129"/>
      <c r="Q412" s="129"/>
    </row>
    <row r="413" spans="1:17" x14ac:dyDescent="0.25">
      <c r="A413" s="51">
        <f t="shared" si="199"/>
        <v>1.1666666666667957</v>
      </c>
      <c r="B413" s="50">
        <f t="shared" si="200"/>
        <v>20</v>
      </c>
      <c r="C413" s="52">
        <f t="shared" si="201"/>
        <v>15</v>
      </c>
      <c r="D413" s="52" t="str">
        <f t="shared" si="202"/>
        <v/>
      </c>
      <c r="E413" s="129" t="s">
        <v>122</v>
      </c>
      <c r="F413" s="129" t="s">
        <v>2</v>
      </c>
      <c r="G413" s="129" t="s">
        <v>3</v>
      </c>
      <c r="H413" s="129" t="s">
        <v>989</v>
      </c>
      <c r="I413" s="129" t="s">
        <v>26</v>
      </c>
      <c r="J413" s="129" t="s">
        <v>169</v>
      </c>
      <c r="K413" s="129" t="s">
        <v>990</v>
      </c>
      <c r="L413" s="129" t="s">
        <v>0</v>
      </c>
      <c r="M413" s="129" t="s">
        <v>30</v>
      </c>
      <c r="N413" s="129"/>
      <c r="O413" s="129"/>
      <c r="P413" s="129"/>
      <c r="Q413" s="129"/>
    </row>
    <row r="414" spans="1:17" x14ac:dyDescent="0.25">
      <c r="A414" s="51">
        <f t="shared" si="199"/>
        <v>3.5666666666666913</v>
      </c>
      <c r="B414" s="50">
        <f t="shared" si="200"/>
        <v>20</v>
      </c>
      <c r="C414" s="52">
        <f t="shared" si="201"/>
        <v>16</v>
      </c>
      <c r="D414" s="52" t="str">
        <f t="shared" si="202"/>
        <v/>
      </c>
      <c r="E414" s="129" t="s">
        <v>123</v>
      </c>
      <c r="F414" s="129" t="s">
        <v>2</v>
      </c>
      <c r="G414" s="129" t="s">
        <v>3</v>
      </c>
      <c r="H414" s="129" t="s">
        <v>991</v>
      </c>
      <c r="I414" s="129" t="s">
        <v>124</v>
      </c>
      <c r="J414" s="129" t="s">
        <v>169</v>
      </c>
      <c r="K414" s="129" t="s">
        <v>992</v>
      </c>
      <c r="L414" s="129" t="s">
        <v>0</v>
      </c>
      <c r="M414" s="129" t="s">
        <v>31</v>
      </c>
      <c r="N414" s="129"/>
      <c r="O414" s="129"/>
      <c r="P414" s="129"/>
      <c r="Q414" s="129"/>
    </row>
    <row r="415" spans="1:17" x14ac:dyDescent="0.25">
      <c r="A415" s="51">
        <f t="shared" si="199"/>
        <v>1.5999999999999304</v>
      </c>
      <c r="B415" s="50">
        <f t="shared" si="200"/>
        <v>20</v>
      </c>
      <c r="C415" s="52">
        <f t="shared" si="201"/>
        <v>17</v>
      </c>
      <c r="D415" s="52" t="str">
        <f t="shared" si="202"/>
        <v/>
      </c>
      <c r="E415" s="129" t="s">
        <v>125</v>
      </c>
      <c r="F415" s="129" t="s">
        <v>2</v>
      </c>
      <c r="G415" s="129" t="s">
        <v>3</v>
      </c>
      <c r="H415" s="129" t="s">
        <v>993</v>
      </c>
      <c r="I415" s="129" t="s">
        <v>126</v>
      </c>
      <c r="J415" s="129" t="s">
        <v>169</v>
      </c>
      <c r="K415" s="129" t="s">
        <v>994</v>
      </c>
      <c r="L415" s="129" t="s">
        <v>0</v>
      </c>
      <c r="M415" s="129" t="s">
        <v>32</v>
      </c>
      <c r="N415" s="129"/>
      <c r="O415" s="129"/>
      <c r="P415" s="129"/>
      <c r="Q415" s="129"/>
    </row>
    <row r="416" spans="1:17" x14ac:dyDescent="0.25">
      <c r="A416" s="51">
        <f t="shared" si="199"/>
        <v>1.8500000000001293</v>
      </c>
      <c r="B416" s="50">
        <f t="shared" si="200"/>
        <v>20</v>
      </c>
      <c r="C416" s="52">
        <f t="shared" si="201"/>
        <v>18</v>
      </c>
      <c r="D416" s="52" t="str">
        <f t="shared" si="202"/>
        <v/>
      </c>
      <c r="E416" s="129" t="s">
        <v>127</v>
      </c>
      <c r="F416" s="129" t="s">
        <v>2</v>
      </c>
      <c r="G416" s="129" t="s">
        <v>3</v>
      </c>
      <c r="H416" s="129" t="s">
        <v>995</v>
      </c>
      <c r="I416" s="129" t="s">
        <v>28</v>
      </c>
      <c r="J416" s="129" t="s">
        <v>169</v>
      </c>
      <c r="K416" s="129" t="s">
        <v>996</v>
      </c>
      <c r="L416" s="129" t="s">
        <v>0</v>
      </c>
      <c r="M416" s="129" t="s">
        <v>128</v>
      </c>
      <c r="N416" s="129"/>
      <c r="O416" s="129"/>
      <c r="P416" s="129"/>
      <c r="Q416" s="129"/>
    </row>
    <row r="417" spans="1:17" x14ac:dyDescent="0.25">
      <c r="A417" s="51">
        <f t="shared" si="199"/>
        <v>1.3833333333332831</v>
      </c>
      <c r="B417" s="50">
        <f t="shared" si="200"/>
        <v>20</v>
      </c>
      <c r="C417" s="52">
        <f t="shared" si="201"/>
        <v>19</v>
      </c>
      <c r="D417" s="52" t="str">
        <f t="shared" si="202"/>
        <v/>
      </c>
      <c r="E417" s="129" t="s">
        <v>113</v>
      </c>
      <c r="F417" s="129" t="s">
        <v>2</v>
      </c>
      <c r="G417" s="129" t="s">
        <v>3</v>
      </c>
      <c r="H417" s="129" t="s">
        <v>997</v>
      </c>
      <c r="I417" s="129" t="s">
        <v>132</v>
      </c>
      <c r="J417" s="129" t="s">
        <v>169</v>
      </c>
      <c r="K417" s="129" t="s">
        <v>998</v>
      </c>
      <c r="L417" s="129" t="s">
        <v>0</v>
      </c>
      <c r="M417" s="129" t="s">
        <v>129</v>
      </c>
      <c r="N417" s="129"/>
      <c r="O417" s="129"/>
      <c r="P417" s="129"/>
      <c r="Q417" s="129"/>
    </row>
    <row r="418" spans="1:17" x14ac:dyDescent="0.25">
      <c r="A418" s="51">
        <f t="shared" si="199"/>
        <v>3.4333333333332838</v>
      </c>
      <c r="B418" s="50">
        <f t="shared" si="200"/>
        <v>20</v>
      </c>
      <c r="C418" s="52">
        <f t="shared" si="201"/>
        <v>20</v>
      </c>
      <c r="D418" s="52" t="str">
        <f t="shared" si="202"/>
        <v/>
      </c>
      <c r="E418" s="129" t="s">
        <v>136</v>
      </c>
      <c r="F418" s="129" t="s">
        <v>2</v>
      </c>
      <c r="G418" s="129" t="s">
        <v>3</v>
      </c>
      <c r="H418" s="129" t="s">
        <v>999</v>
      </c>
      <c r="I418" s="129" t="s">
        <v>137</v>
      </c>
      <c r="J418" s="129" t="s">
        <v>169</v>
      </c>
      <c r="K418" s="129" t="s">
        <v>1000</v>
      </c>
      <c r="L418" s="129" t="s">
        <v>0</v>
      </c>
      <c r="M418" s="129" t="s">
        <v>130</v>
      </c>
      <c r="N418" s="129"/>
      <c r="O418" s="129"/>
      <c r="P418" s="129"/>
      <c r="Q418" s="129"/>
    </row>
    <row r="419" spans="1:17" x14ac:dyDescent="0.25">
      <c r="A419" s="51">
        <f t="shared" si="199"/>
        <v>3.36666666666666</v>
      </c>
      <c r="B419" s="50">
        <f t="shared" si="200"/>
        <v>20</v>
      </c>
      <c r="C419" s="52">
        <f t="shared" si="201"/>
        <v>21</v>
      </c>
      <c r="D419" s="52" t="str">
        <f t="shared" si="202"/>
        <v/>
      </c>
      <c r="E419" s="129" t="s">
        <v>109</v>
      </c>
      <c r="F419" s="129" t="s">
        <v>2</v>
      </c>
      <c r="G419" s="129" t="s">
        <v>3</v>
      </c>
      <c r="H419" s="129" t="s">
        <v>1001</v>
      </c>
      <c r="I419" s="129" t="s">
        <v>105</v>
      </c>
      <c r="J419" s="129" t="s">
        <v>169</v>
      </c>
      <c r="K419" s="129" t="s">
        <v>1002</v>
      </c>
      <c r="L419" s="129" t="s">
        <v>0</v>
      </c>
      <c r="M419" s="129" t="s">
        <v>131</v>
      </c>
      <c r="N419" s="129"/>
      <c r="O419" s="129"/>
      <c r="P419" s="129"/>
      <c r="Q419" s="129"/>
    </row>
    <row r="420" spans="1:17" x14ac:dyDescent="0.25">
      <c r="A420" s="51">
        <f t="shared" si="199"/>
        <v>20.333333333333368</v>
      </c>
      <c r="B420" s="50">
        <f t="shared" si="200"/>
        <v>0</v>
      </c>
      <c r="C420" s="52">
        <f t="shared" si="201"/>
        <v>1</v>
      </c>
      <c r="D420" s="52" t="str">
        <f t="shared" si="202"/>
        <v/>
      </c>
      <c r="E420" s="129" t="s">
        <v>1</v>
      </c>
      <c r="F420" s="129" t="s">
        <v>2</v>
      </c>
      <c r="G420" s="129" t="s">
        <v>3</v>
      </c>
      <c r="H420" s="129" t="s">
        <v>1003</v>
      </c>
      <c r="I420" s="129" t="s">
        <v>133</v>
      </c>
      <c r="J420" s="129" t="s">
        <v>169</v>
      </c>
      <c r="K420" s="129" t="s">
        <v>1004</v>
      </c>
      <c r="L420" s="129" t="s">
        <v>0</v>
      </c>
      <c r="M420" s="129" t="s">
        <v>4</v>
      </c>
      <c r="N420" s="129"/>
      <c r="O420" s="129"/>
      <c r="P420" s="129"/>
      <c r="Q420" s="129"/>
    </row>
    <row r="421" spans="1:17" x14ac:dyDescent="0.25">
      <c r="A421" s="51">
        <f t="shared" ref="A421:A429" si="203">IF((K421-K420)*60*24&lt;0,0,(K421-K420)*60*24)</f>
        <v>1.6333333333331623</v>
      </c>
      <c r="B421" s="50">
        <f t="shared" ref="B421:B429" si="204">IF(E421="Gate 1",0, IF(B420=0,(B419 +1),B420))</f>
        <v>21</v>
      </c>
      <c r="C421" s="52">
        <f t="shared" ref="C421:C429" si="205">ABS(RIGHT(M421,2))</f>
        <v>2</v>
      </c>
      <c r="D421" s="52" t="str">
        <f t="shared" ref="D421:D429" si="206">IF(OR(C422-C421=1,C422-C421=-20,C422=""),"","MISTAKE")</f>
        <v/>
      </c>
      <c r="E421" s="129" t="s">
        <v>5</v>
      </c>
      <c r="F421" s="129" t="s">
        <v>2</v>
      </c>
      <c r="G421" s="129" t="s">
        <v>3</v>
      </c>
      <c r="H421" s="129" t="s">
        <v>1005</v>
      </c>
      <c r="I421" s="129" t="s">
        <v>115</v>
      </c>
      <c r="J421" s="129" t="s">
        <v>169</v>
      </c>
      <c r="K421" s="129" t="s">
        <v>1006</v>
      </c>
      <c r="L421" s="129" t="s">
        <v>0</v>
      </c>
      <c r="M421" s="129" t="s">
        <v>6</v>
      </c>
      <c r="N421" s="129"/>
      <c r="O421" s="129"/>
      <c r="P421" s="129"/>
      <c r="Q421" s="129"/>
    </row>
    <row r="422" spans="1:17" x14ac:dyDescent="0.25">
      <c r="A422" s="51">
        <f t="shared" si="203"/>
        <v>1.0500000000001641</v>
      </c>
      <c r="B422" s="50">
        <f t="shared" si="204"/>
        <v>21</v>
      </c>
      <c r="C422" s="52">
        <f t="shared" si="205"/>
        <v>3</v>
      </c>
      <c r="D422" s="52" t="str">
        <f t="shared" si="206"/>
        <v/>
      </c>
      <c r="E422" s="129" t="s">
        <v>7</v>
      </c>
      <c r="F422" s="129" t="s">
        <v>2</v>
      </c>
      <c r="G422" s="129" t="s">
        <v>3</v>
      </c>
      <c r="H422" s="129" t="s">
        <v>1007</v>
      </c>
      <c r="I422" s="129" t="s">
        <v>8</v>
      </c>
      <c r="J422" s="129" t="s">
        <v>169</v>
      </c>
      <c r="K422" s="129" t="s">
        <v>1008</v>
      </c>
      <c r="L422" s="129" t="s">
        <v>0</v>
      </c>
      <c r="M422" s="129" t="s">
        <v>9</v>
      </c>
      <c r="N422" s="129"/>
      <c r="O422" s="129"/>
      <c r="P422" s="129"/>
      <c r="Q422" s="129"/>
    </row>
    <row r="423" spans="1:17" x14ac:dyDescent="0.25">
      <c r="A423" s="51">
        <f t="shared" si="203"/>
        <v>1.999999999999833</v>
      </c>
      <c r="B423" s="50">
        <f t="shared" si="204"/>
        <v>21</v>
      </c>
      <c r="C423" s="52">
        <f t="shared" si="205"/>
        <v>4</v>
      </c>
      <c r="D423" s="52" t="str">
        <f t="shared" si="206"/>
        <v/>
      </c>
      <c r="E423" s="129" t="s">
        <v>116</v>
      </c>
      <c r="F423" s="129" t="s">
        <v>2</v>
      </c>
      <c r="G423" s="129" t="s">
        <v>3</v>
      </c>
      <c r="H423" s="129" t="s">
        <v>1009</v>
      </c>
      <c r="I423" s="129" t="s">
        <v>117</v>
      </c>
      <c r="J423" s="129" t="s">
        <v>169</v>
      </c>
      <c r="K423" s="129" t="s">
        <v>1010</v>
      </c>
      <c r="L423" s="129" t="s">
        <v>0</v>
      </c>
      <c r="M423" s="129" t="s">
        <v>11</v>
      </c>
      <c r="N423" s="129"/>
      <c r="O423" s="129"/>
      <c r="P423" s="129"/>
      <c r="Q423" s="129"/>
    </row>
    <row r="424" spans="1:17" x14ac:dyDescent="0.25">
      <c r="A424" s="51">
        <f t="shared" si="203"/>
        <v>1.3333333333334352</v>
      </c>
      <c r="B424" s="50">
        <f t="shared" si="204"/>
        <v>21</v>
      </c>
      <c r="C424" s="52">
        <f t="shared" si="205"/>
        <v>5</v>
      </c>
      <c r="D424" s="52" t="str">
        <f t="shared" si="206"/>
        <v/>
      </c>
      <c r="E424" s="129" t="s">
        <v>106</v>
      </c>
      <c r="F424" s="129" t="s">
        <v>2</v>
      </c>
      <c r="G424" s="129" t="s">
        <v>3</v>
      </c>
      <c r="H424" s="129" t="s">
        <v>1011</v>
      </c>
      <c r="I424" s="129" t="s">
        <v>10</v>
      </c>
      <c r="J424" s="129" t="s">
        <v>169</v>
      </c>
      <c r="K424" s="129" t="s">
        <v>1012</v>
      </c>
      <c r="L424" s="129" t="s">
        <v>0</v>
      </c>
      <c r="M424" s="129" t="s">
        <v>12</v>
      </c>
      <c r="N424" s="129"/>
      <c r="O424" s="129"/>
      <c r="P424" s="129"/>
      <c r="Q424" s="129"/>
    </row>
    <row r="425" spans="1:17" x14ac:dyDescent="0.25">
      <c r="A425" s="51">
        <f t="shared" si="203"/>
        <v>1.2333333333334195</v>
      </c>
      <c r="B425" s="50">
        <f t="shared" si="204"/>
        <v>21</v>
      </c>
      <c r="C425" s="52">
        <f t="shared" si="205"/>
        <v>6</v>
      </c>
      <c r="D425" s="52" t="str">
        <f t="shared" si="206"/>
        <v/>
      </c>
      <c r="E425" s="129" t="s">
        <v>107</v>
      </c>
      <c r="F425" s="129" t="s">
        <v>2</v>
      </c>
      <c r="G425" s="129" t="s">
        <v>3</v>
      </c>
      <c r="H425" s="129" t="s">
        <v>1013</v>
      </c>
      <c r="I425" s="129" t="s">
        <v>90</v>
      </c>
      <c r="J425" s="129" t="s">
        <v>169</v>
      </c>
      <c r="K425" s="129" t="s">
        <v>1014</v>
      </c>
      <c r="L425" s="129" t="s">
        <v>0</v>
      </c>
      <c r="M425" s="129" t="s">
        <v>15</v>
      </c>
      <c r="N425" s="129"/>
      <c r="O425" s="129"/>
      <c r="P425" s="129"/>
      <c r="Q425" s="129"/>
    </row>
    <row r="426" spans="1:17" x14ac:dyDescent="0.25">
      <c r="A426" s="51">
        <f t="shared" si="203"/>
        <v>5.0333333333333741</v>
      </c>
      <c r="B426" s="50">
        <f t="shared" si="204"/>
        <v>21</v>
      </c>
      <c r="C426" s="52">
        <f t="shared" si="205"/>
        <v>7</v>
      </c>
      <c r="D426" s="52" t="str">
        <f t="shared" si="206"/>
        <v/>
      </c>
      <c r="E426" s="129" t="s">
        <v>13</v>
      </c>
      <c r="F426" s="129" t="s">
        <v>2</v>
      </c>
      <c r="G426" s="129" t="s">
        <v>3</v>
      </c>
      <c r="H426" s="129" t="s">
        <v>1015</v>
      </c>
      <c r="I426" s="129" t="s">
        <v>14</v>
      </c>
      <c r="J426" s="129" t="s">
        <v>169</v>
      </c>
      <c r="K426" s="129" t="s">
        <v>1016</v>
      </c>
      <c r="L426" s="129" t="s">
        <v>0</v>
      </c>
      <c r="M426" s="129" t="s">
        <v>18</v>
      </c>
      <c r="N426" s="129"/>
      <c r="O426" s="129"/>
      <c r="P426" s="129"/>
      <c r="Q426" s="129"/>
    </row>
    <row r="427" spans="1:17" x14ac:dyDescent="0.25">
      <c r="A427" s="51">
        <f t="shared" si="203"/>
        <v>0.81666666666658116</v>
      </c>
      <c r="B427" s="50">
        <f t="shared" si="204"/>
        <v>21</v>
      </c>
      <c r="C427" s="52">
        <f t="shared" si="205"/>
        <v>8</v>
      </c>
      <c r="D427" s="52" t="str">
        <f t="shared" si="206"/>
        <v/>
      </c>
      <c r="E427" s="129" t="s">
        <v>16</v>
      </c>
      <c r="F427" s="129" t="s">
        <v>2</v>
      </c>
      <c r="G427" s="129" t="s">
        <v>3</v>
      </c>
      <c r="H427" s="129" t="s">
        <v>1017</v>
      </c>
      <c r="I427" s="129" t="s">
        <v>118</v>
      </c>
      <c r="J427" s="129" t="s">
        <v>169</v>
      </c>
      <c r="K427" s="129" t="s">
        <v>1018</v>
      </c>
      <c r="L427" s="129" t="s">
        <v>0</v>
      </c>
      <c r="M427" s="129" t="s">
        <v>19</v>
      </c>
      <c r="N427" s="129"/>
      <c r="O427" s="129"/>
      <c r="P427" s="129"/>
      <c r="Q427" s="129"/>
    </row>
    <row r="428" spans="1:17" x14ac:dyDescent="0.25">
      <c r="A428" s="51">
        <f t="shared" si="203"/>
        <v>1.7833333333333456</v>
      </c>
      <c r="B428" s="50">
        <f t="shared" si="204"/>
        <v>21</v>
      </c>
      <c r="C428" s="52">
        <f t="shared" si="205"/>
        <v>9</v>
      </c>
      <c r="D428" s="52" t="str">
        <f t="shared" si="206"/>
        <v/>
      </c>
      <c r="E428" s="129" t="s">
        <v>16</v>
      </c>
      <c r="F428" s="129" t="s">
        <v>2</v>
      </c>
      <c r="G428" s="129" t="s">
        <v>3</v>
      </c>
      <c r="H428" s="129" t="s">
        <v>1019</v>
      </c>
      <c r="I428" s="129" t="s">
        <v>17</v>
      </c>
      <c r="J428" s="129" t="s">
        <v>169</v>
      </c>
      <c r="K428" s="129" t="s">
        <v>1020</v>
      </c>
      <c r="L428" s="129" t="s">
        <v>0</v>
      </c>
      <c r="M428" s="129" t="s">
        <v>21</v>
      </c>
      <c r="N428" s="129"/>
      <c r="O428" s="129"/>
      <c r="P428" s="129"/>
      <c r="Q428" s="129"/>
    </row>
    <row r="429" spans="1:17" x14ac:dyDescent="0.25">
      <c r="A429" s="51">
        <f t="shared" si="203"/>
        <v>1.999999999999833</v>
      </c>
      <c r="B429" s="50">
        <f t="shared" si="204"/>
        <v>21</v>
      </c>
      <c r="C429" s="52">
        <f t="shared" si="205"/>
        <v>10</v>
      </c>
      <c r="D429" s="52" t="str">
        <f t="shared" si="206"/>
        <v/>
      </c>
      <c r="E429" s="129" t="s">
        <v>108</v>
      </c>
      <c r="F429" s="129" t="s">
        <v>2</v>
      </c>
      <c r="G429" s="129" t="s">
        <v>3</v>
      </c>
      <c r="H429" s="129" t="s">
        <v>1021</v>
      </c>
      <c r="I429" s="129" t="s">
        <v>119</v>
      </c>
      <c r="J429" s="129" t="s">
        <v>169</v>
      </c>
      <c r="K429" s="129" t="s">
        <v>1022</v>
      </c>
      <c r="L429" s="129" t="s">
        <v>0</v>
      </c>
      <c r="M429" s="129" t="s">
        <v>23</v>
      </c>
      <c r="N429" s="129"/>
      <c r="O429" s="129"/>
      <c r="P429" s="129"/>
      <c r="Q429" s="129"/>
    </row>
    <row r="430" spans="1:17" x14ac:dyDescent="0.25">
      <c r="A430" s="51">
        <f t="shared" ref="A430:A479" si="207">IF((K430-K429)*60*24&lt;0,0,(K430-K429)*60*24)</f>
        <v>1.5166666666668505</v>
      </c>
      <c r="B430" s="50">
        <f t="shared" ref="B430:B479" si="208">IF(E430="Gate 1",0, IF(B429=0,(B428 +1),B429))</f>
        <v>21</v>
      </c>
      <c r="C430" s="52">
        <f t="shared" ref="C430:C479" si="209">ABS(RIGHT(M430,2))</f>
        <v>11</v>
      </c>
      <c r="D430" s="52" t="str">
        <f t="shared" ref="D430:D479" si="210">IF(OR(C431-C430=1,C431-C430=-20,C431=""),"","MISTAKE")</f>
        <v/>
      </c>
      <c r="E430" s="129" t="s">
        <v>110</v>
      </c>
      <c r="F430" s="129" t="s">
        <v>2</v>
      </c>
      <c r="G430" s="129" t="s">
        <v>3</v>
      </c>
      <c r="H430" s="129" t="s">
        <v>1023</v>
      </c>
      <c r="I430" s="129" t="s">
        <v>20</v>
      </c>
      <c r="J430" s="129" t="s">
        <v>169</v>
      </c>
      <c r="K430" s="129" t="s">
        <v>1024</v>
      </c>
      <c r="L430" s="129" t="s">
        <v>0</v>
      </c>
      <c r="M430" s="129" t="s">
        <v>24</v>
      </c>
      <c r="N430" s="129"/>
      <c r="O430" s="129"/>
      <c r="P430" s="129"/>
      <c r="Q430" s="129"/>
    </row>
    <row r="431" spans="1:17" x14ac:dyDescent="0.25">
      <c r="A431" s="51">
        <f t="shared" si="207"/>
        <v>1.4833333333332988</v>
      </c>
      <c r="B431" s="50">
        <f t="shared" si="208"/>
        <v>21</v>
      </c>
      <c r="C431" s="52">
        <f t="shared" si="209"/>
        <v>12</v>
      </c>
      <c r="D431" s="52" t="str">
        <f t="shared" si="210"/>
        <v/>
      </c>
      <c r="E431" s="129" t="s">
        <v>120</v>
      </c>
      <c r="F431" s="129" t="s">
        <v>2</v>
      </c>
      <c r="G431" s="129" t="s">
        <v>3</v>
      </c>
      <c r="H431" s="129" t="s">
        <v>1025</v>
      </c>
      <c r="I431" s="129" t="s">
        <v>22</v>
      </c>
      <c r="J431" s="129" t="s">
        <v>169</v>
      </c>
      <c r="K431" s="129" t="s">
        <v>1026</v>
      </c>
      <c r="L431" s="129" t="s">
        <v>0</v>
      </c>
      <c r="M431" s="129" t="s">
        <v>25</v>
      </c>
      <c r="N431" s="129"/>
      <c r="O431" s="129"/>
      <c r="P431" s="129"/>
      <c r="Q431" s="129"/>
    </row>
    <row r="432" spans="1:17" x14ac:dyDescent="0.25">
      <c r="A432" s="51">
        <f t="shared" si="207"/>
        <v>7.7166666666667005</v>
      </c>
      <c r="B432" s="50">
        <f t="shared" si="208"/>
        <v>21</v>
      </c>
      <c r="C432" s="52">
        <f t="shared" si="209"/>
        <v>13</v>
      </c>
      <c r="D432" s="52" t="str">
        <f t="shared" si="210"/>
        <v/>
      </c>
      <c r="E432" s="129" t="s">
        <v>111</v>
      </c>
      <c r="F432" s="129" t="s">
        <v>2</v>
      </c>
      <c r="G432" s="129" t="s">
        <v>3</v>
      </c>
      <c r="H432" s="129" t="s">
        <v>1027</v>
      </c>
      <c r="I432" s="129" t="s">
        <v>121</v>
      </c>
      <c r="J432" s="129" t="s">
        <v>169</v>
      </c>
      <c r="K432" s="129" t="s">
        <v>1028</v>
      </c>
      <c r="L432" s="129" t="s">
        <v>0</v>
      </c>
      <c r="M432" s="129" t="s">
        <v>27</v>
      </c>
      <c r="N432" s="129"/>
      <c r="O432" s="129"/>
      <c r="P432" s="129"/>
      <c r="Q432" s="129"/>
    </row>
    <row r="433" spans="1:17" x14ac:dyDescent="0.25">
      <c r="A433" s="51">
        <f t="shared" si="207"/>
        <v>0.7166666666667254</v>
      </c>
      <c r="B433" s="50">
        <f t="shared" si="208"/>
        <v>21</v>
      </c>
      <c r="C433" s="52">
        <f t="shared" si="209"/>
        <v>14</v>
      </c>
      <c r="D433" s="52" t="str">
        <f t="shared" si="210"/>
        <v/>
      </c>
      <c r="E433" s="129" t="s">
        <v>112</v>
      </c>
      <c r="F433" s="129" t="s">
        <v>2</v>
      </c>
      <c r="G433" s="129" t="s">
        <v>3</v>
      </c>
      <c r="H433" s="129" t="s">
        <v>1029</v>
      </c>
      <c r="I433" s="129" t="s">
        <v>134</v>
      </c>
      <c r="J433" s="129" t="s">
        <v>169</v>
      </c>
      <c r="K433" s="129" t="s">
        <v>1030</v>
      </c>
      <c r="L433" s="129" t="s">
        <v>0</v>
      </c>
      <c r="M433" s="129" t="s">
        <v>29</v>
      </c>
      <c r="N433" s="129"/>
      <c r="O433" s="129"/>
      <c r="P433" s="129"/>
      <c r="Q433" s="129"/>
    </row>
    <row r="434" spans="1:17" x14ac:dyDescent="0.25">
      <c r="A434" s="51">
        <f t="shared" ref="A434:A444" si="211">IF((K434-K433)*60*24&lt;0,0,(K434-K433)*60*24)</f>
        <v>0.83333333333319715</v>
      </c>
      <c r="B434" s="50">
        <f t="shared" ref="B434:B444" si="212">IF(E434="Gate 1",0, IF(B433=0,(B432 +1),B433))</f>
        <v>21</v>
      </c>
      <c r="C434" s="52">
        <f t="shared" ref="C434:C444" si="213">ABS(RIGHT(M434,2))</f>
        <v>15</v>
      </c>
      <c r="D434" s="52" t="str">
        <f t="shared" ref="D434:D444" si="214">IF(OR(C435-C434=1,C435-C434=-20,C435=""),"","MISTAKE")</f>
        <v/>
      </c>
      <c r="E434" s="129" t="s">
        <v>122</v>
      </c>
      <c r="F434" s="129" t="s">
        <v>2</v>
      </c>
      <c r="G434" s="129" t="s">
        <v>3</v>
      </c>
      <c r="H434" s="129" t="s">
        <v>1031</v>
      </c>
      <c r="I434" s="129" t="s">
        <v>26</v>
      </c>
      <c r="J434" s="129" t="s">
        <v>169</v>
      </c>
      <c r="K434" s="129" t="s">
        <v>1032</v>
      </c>
      <c r="L434" s="129" t="s">
        <v>0</v>
      </c>
      <c r="M434" s="129" t="s">
        <v>30</v>
      </c>
      <c r="N434" s="129"/>
      <c r="O434" s="129"/>
      <c r="P434" s="129"/>
      <c r="Q434" s="129"/>
    </row>
    <row r="435" spans="1:17" x14ac:dyDescent="0.25">
      <c r="A435" s="51">
        <f t="shared" si="211"/>
        <v>1.2833333333332675</v>
      </c>
      <c r="B435" s="50">
        <f t="shared" si="212"/>
        <v>21</v>
      </c>
      <c r="C435" s="52">
        <f t="shared" si="213"/>
        <v>16</v>
      </c>
      <c r="D435" s="52" t="str">
        <f t="shared" si="214"/>
        <v/>
      </c>
      <c r="E435" s="129" t="s">
        <v>123</v>
      </c>
      <c r="F435" s="129" t="s">
        <v>2</v>
      </c>
      <c r="G435" s="129" t="s">
        <v>3</v>
      </c>
      <c r="H435" s="129" t="s">
        <v>1033</v>
      </c>
      <c r="I435" s="129" t="s">
        <v>124</v>
      </c>
      <c r="J435" s="129" t="s">
        <v>169</v>
      </c>
      <c r="K435" s="129" t="s">
        <v>1034</v>
      </c>
      <c r="L435" s="129" t="s">
        <v>0</v>
      </c>
      <c r="M435" s="129" t="s">
        <v>31</v>
      </c>
      <c r="N435" s="129"/>
      <c r="O435" s="129"/>
      <c r="P435" s="129"/>
      <c r="Q435" s="129"/>
    </row>
    <row r="436" spans="1:17" x14ac:dyDescent="0.25">
      <c r="A436" s="51">
        <f t="shared" si="211"/>
        <v>2.8499999999999659</v>
      </c>
      <c r="B436" s="50">
        <f t="shared" si="212"/>
        <v>21</v>
      </c>
      <c r="C436" s="52">
        <f t="shared" si="213"/>
        <v>17</v>
      </c>
      <c r="D436" s="52" t="str">
        <f t="shared" si="214"/>
        <v/>
      </c>
      <c r="E436" s="129" t="s">
        <v>125</v>
      </c>
      <c r="F436" s="129" t="s">
        <v>2</v>
      </c>
      <c r="G436" s="129" t="s">
        <v>3</v>
      </c>
      <c r="H436" s="129" t="s">
        <v>1035</v>
      </c>
      <c r="I436" s="129" t="s">
        <v>126</v>
      </c>
      <c r="J436" s="129" t="s">
        <v>169</v>
      </c>
      <c r="K436" s="129" t="s">
        <v>1036</v>
      </c>
      <c r="L436" s="129" t="s">
        <v>0</v>
      </c>
      <c r="M436" s="129" t="s">
        <v>32</v>
      </c>
      <c r="N436" s="129"/>
      <c r="O436" s="129"/>
      <c r="P436" s="129"/>
      <c r="Q436" s="129"/>
    </row>
    <row r="437" spans="1:17" x14ac:dyDescent="0.25">
      <c r="A437" s="51">
        <f t="shared" si="211"/>
        <v>2.5333333333336228</v>
      </c>
      <c r="B437" s="50">
        <f t="shared" si="212"/>
        <v>21</v>
      </c>
      <c r="C437" s="52">
        <f t="shared" si="213"/>
        <v>18</v>
      </c>
      <c r="D437" s="52" t="str">
        <f t="shared" si="214"/>
        <v/>
      </c>
      <c r="E437" s="129" t="s">
        <v>127</v>
      </c>
      <c r="F437" s="129" t="s">
        <v>2</v>
      </c>
      <c r="G437" s="129" t="s">
        <v>3</v>
      </c>
      <c r="H437" s="129" t="s">
        <v>1037</v>
      </c>
      <c r="I437" s="129" t="s">
        <v>28</v>
      </c>
      <c r="J437" s="129" t="s">
        <v>169</v>
      </c>
      <c r="K437" s="129" t="s">
        <v>1038</v>
      </c>
      <c r="L437" s="129" t="s">
        <v>0</v>
      </c>
      <c r="M437" s="129" t="s">
        <v>128</v>
      </c>
      <c r="N437" s="129"/>
      <c r="O437" s="129"/>
      <c r="P437" s="129"/>
      <c r="Q437" s="129"/>
    </row>
    <row r="438" spans="1:17" x14ac:dyDescent="0.25">
      <c r="A438" s="51">
        <f t="shared" si="211"/>
        <v>1.0666666666666202</v>
      </c>
      <c r="B438" s="50">
        <f t="shared" si="212"/>
        <v>21</v>
      </c>
      <c r="C438" s="52">
        <f t="shared" si="213"/>
        <v>19</v>
      </c>
      <c r="D438" s="52" t="str">
        <f t="shared" si="214"/>
        <v/>
      </c>
      <c r="E438" s="129" t="s">
        <v>113</v>
      </c>
      <c r="F438" s="129" t="s">
        <v>2</v>
      </c>
      <c r="G438" s="129" t="s">
        <v>3</v>
      </c>
      <c r="H438" s="129" t="s">
        <v>1039</v>
      </c>
      <c r="I438" s="129" t="s">
        <v>132</v>
      </c>
      <c r="J438" s="129" t="s">
        <v>169</v>
      </c>
      <c r="K438" s="129" t="s">
        <v>1040</v>
      </c>
      <c r="L438" s="129" t="s">
        <v>0</v>
      </c>
      <c r="M438" s="129" t="s">
        <v>129</v>
      </c>
      <c r="N438" s="129"/>
      <c r="O438" s="129"/>
      <c r="P438" s="129"/>
      <c r="Q438" s="129"/>
    </row>
    <row r="439" spans="1:17" x14ac:dyDescent="0.25">
      <c r="A439" s="51">
        <f t="shared" si="211"/>
        <v>0.98333333333322059</v>
      </c>
      <c r="B439" s="50">
        <f t="shared" si="212"/>
        <v>21</v>
      </c>
      <c r="C439" s="52">
        <f t="shared" si="213"/>
        <v>20</v>
      </c>
      <c r="D439" s="52" t="str">
        <f t="shared" si="214"/>
        <v/>
      </c>
      <c r="E439" s="129" t="s">
        <v>136</v>
      </c>
      <c r="F439" s="129" t="s">
        <v>2</v>
      </c>
      <c r="G439" s="129" t="s">
        <v>3</v>
      </c>
      <c r="H439" s="129" t="s">
        <v>1041</v>
      </c>
      <c r="I439" s="129" t="s">
        <v>137</v>
      </c>
      <c r="J439" s="129" t="s">
        <v>169</v>
      </c>
      <c r="K439" s="129" t="s">
        <v>1042</v>
      </c>
      <c r="L439" s="129" t="s">
        <v>0</v>
      </c>
      <c r="M439" s="129" t="s">
        <v>130</v>
      </c>
      <c r="N439" s="129"/>
      <c r="O439" s="129"/>
      <c r="P439" s="129"/>
      <c r="Q439" s="129"/>
    </row>
    <row r="440" spans="1:17" x14ac:dyDescent="0.25">
      <c r="A440" s="51">
        <f t="shared" si="211"/>
        <v>1.9999999999999929</v>
      </c>
      <c r="B440" s="50">
        <f t="shared" si="212"/>
        <v>21</v>
      </c>
      <c r="C440" s="52">
        <f t="shared" si="213"/>
        <v>21</v>
      </c>
      <c r="D440" s="52" t="str">
        <f t="shared" si="214"/>
        <v/>
      </c>
      <c r="E440" s="129" t="s">
        <v>109</v>
      </c>
      <c r="F440" s="129" t="s">
        <v>2</v>
      </c>
      <c r="G440" s="129" t="s">
        <v>3</v>
      </c>
      <c r="H440" s="129" t="s">
        <v>1043</v>
      </c>
      <c r="I440" s="129" t="s">
        <v>105</v>
      </c>
      <c r="J440" s="129" t="s">
        <v>169</v>
      </c>
      <c r="K440" s="129" t="s">
        <v>1044</v>
      </c>
      <c r="L440" s="129" t="s">
        <v>0</v>
      </c>
      <c r="M440" s="129" t="s">
        <v>131</v>
      </c>
      <c r="N440" s="129"/>
      <c r="O440" s="129"/>
      <c r="P440" s="129"/>
      <c r="Q440" s="129"/>
    </row>
    <row r="441" spans="1:17" x14ac:dyDescent="0.25">
      <c r="A441" s="51">
        <f t="shared" si="211"/>
        <v>20.19999999999996</v>
      </c>
      <c r="B441" s="50">
        <f t="shared" si="212"/>
        <v>0</v>
      </c>
      <c r="C441" s="52">
        <f t="shared" si="213"/>
        <v>1</v>
      </c>
      <c r="D441" s="52" t="str">
        <f t="shared" si="214"/>
        <v/>
      </c>
      <c r="E441" s="129" t="s">
        <v>1</v>
      </c>
      <c r="F441" s="129" t="s">
        <v>2</v>
      </c>
      <c r="G441" s="129" t="s">
        <v>3</v>
      </c>
      <c r="H441" s="129" t="s">
        <v>1045</v>
      </c>
      <c r="I441" s="129" t="s">
        <v>133</v>
      </c>
      <c r="J441" s="129" t="s">
        <v>169</v>
      </c>
      <c r="K441" s="129" t="s">
        <v>1046</v>
      </c>
      <c r="L441" s="129" t="s">
        <v>0</v>
      </c>
      <c r="M441" s="129" t="s">
        <v>4</v>
      </c>
      <c r="N441" s="129"/>
      <c r="O441" s="129"/>
      <c r="P441" s="129"/>
      <c r="Q441" s="129"/>
    </row>
    <row r="442" spans="1:17" x14ac:dyDescent="0.25">
      <c r="A442" s="51">
        <f t="shared" si="211"/>
        <v>1.933333333333529</v>
      </c>
      <c r="B442" s="50">
        <f t="shared" si="212"/>
        <v>22</v>
      </c>
      <c r="C442" s="52">
        <f t="shared" si="213"/>
        <v>2</v>
      </c>
      <c r="D442" s="52" t="str">
        <f t="shared" si="214"/>
        <v/>
      </c>
      <c r="E442" s="129" t="s">
        <v>5</v>
      </c>
      <c r="F442" s="129" t="s">
        <v>2</v>
      </c>
      <c r="G442" s="129" t="s">
        <v>3</v>
      </c>
      <c r="H442" s="129" t="s">
        <v>1047</v>
      </c>
      <c r="I442" s="129" t="s">
        <v>115</v>
      </c>
      <c r="J442" s="129" t="s">
        <v>169</v>
      </c>
      <c r="K442" s="129" t="s">
        <v>1048</v>
      </c>
      <c r="L442" s="129" t="s">
        <v>0</v>
      </c>
      <c r="M442" s="129" t="s">
        <v>6</v>
      </c>
      <c r="N442" s="129"/>
      <c r="O442" s="129"/>
      <c r="P442" s="129"/>
      <c r="Q442" s="129"/>
    </row>
    <row r="443" spans="1:17" x14ac:dyDescent="0.25">
      <c r="A443" s="51">
        <f t="shared" si="211"/>
        <v>2.83333333333319</v>
      </c>
      <c r="B443" s="50">
        <f t="shared" si="212"/>
        <v>22</v>
      </c>
      <c r="C443" s="52">
        <f t="shared" si="213"/>
        <v>3</v>
      </c>
      <c r="D443" s="52" t="str">
        <f t="shared" si="214"/>
        <v/>
      </c>
      <c r="E443" s="129" t="s">
        <v>7</v>
      </c>
      <c r="F443" s="129" t="s">
        <v>2</v>
      </c>
      <c r="G443" s="129" t="s">
        <v>3</v>
      </c>
      <c r="H443" s="129" t="s">
        <v>1049</v>
      </c>
      <c r="I443" s="129" t="s">
        <v>8</v>
      </c>
      <c r="J443" s="129" t="s">
        <v>169</v>
      </c>
      <c r="K443" s="129" t="s">
        <v>1050</v>
      </c>
      <c r="L443" s="129" t="s">
        <v>0</v>
      </c>
      <c r="M443" s="129" t="s">
        <v>9</v>
      </c>
      <c r="N443" s="129"/>
      <c r="O443" s="129"/>
      <c r="P443" s="129"/>
      <c r="Q443" s="129"/>
    </row>
    <row r="444" spans="1:17" x14ac:dyDescent="0.25">
      <c r="A444" s="51">
        <f t="shared" si="211"/>
        <v>1.4666666666666828</v>
      </c>
      <c r="B444" s="50">
        <f t="shared" si="212"/>
        <v>22</v>
      </c>
      <c r="C444" s="52">
        <f t="shared" si="213"/>
        <v>4</v>
      </c>
      <c r="D444" s="52" t="str">
        <f t="shared" si="214"/>
        <v/>
      </c>
      <c r="E444" s="129" t="s">
        <v>116</v>
      </c>
      <c r="F444" s="129" t="s">
        <v>2</v>
      </c>
      <c r="G444" s="129" t="s">
        <v>3</v>
      </c>
      <c r="H444" s="129" t="s">
        <v>1051</v>
      </c>
      <c r="I444" s="129" t="s">
        <v>117</v>
      </c>
      <c r="J444" s="129" t="s">
        <v>169</v>
      </c>
      <c r="K444" s="129" t="s">
        <v>1052</v>
      </c>
      <c r="L444" s="129" t="s">
        <v>0</v>
      </c>
      <c r="M444" s="129" t="s">
        <v>11</v>
      </c>
      <c r="N444" s="129"/>
      <c r="O444" s="129"/>
      <c r="P444" s="129"/>
      <c r="Q444" s="129"/>
    </row>
    <row r="445" spans="1:17" x14ac:dyDescent="0.25">
      <c r="A445" s="51">
        <f t="shared" si="207"/>
        <v>3.8166666666667304</v>
      </c>
      <c r="B445" s="50">
        <f t="shared" si="208"/>
        <v>22</v>
      </c>
      <c r="C445" s="52">
        <f t="shared" si="209"/>
        <v>5</v>
      </c>
      <c r="D445" s="52" t="str">
        <f t="shared" si="210"/>
        <v/>
      </c>
      <c r="E445" s="129" t="s">
        <v>106</v>
      </c>
      <c r="F445" s="129" t="s">
        <v>2</v>
      </c>
      <c r="G445" s="129" t="s">
        <v>3</v>
      </c>
      <c r="H445" s="129" t="s">
        <v>1053</v>
      </c>
      <c r="I445" s="129" t="s">
        <v>10</v>
      </c>
      <c r="J445" s="129" t="s">
        <v>169</v>
      </c>
      <c r="K445" s="129" t="s">
        <v>1054</v>
      </c>
      <c r="L445" s="129" t="s">
        <v>0</v>
      </c>
      <c r="M445" s="129" t="s">
        <v>12</v>
      </c>
      <c r="N445" s="129"/>
      <c r="O445" s="129"/>
      <c r="P445" s="129"/>
      <c r="Q445" s="129"/>
    </row>
    <row r="446" spans="1:17" x14ac:dyDescent="0.25">
      <c r="A446" s="51">
        <f t="shared" si="207"/>
        <v>1.4333333333331311</v>
      </c>
      <c r="B446" s="50">
        <f t="shared" si="208"/>
        <v>22</v>
      </c>
      <c r="C446" s="52">
        <f t="shared" si="209"/>
        <v>6</v>
      </c>
      <c r="D446" s="52" t="str">
        <f t="shared" si="210"/>
        <v/>
      </c>
      <c r="E446" s="129" t="s">
        <v>107</v>
      </c>
      <c r="F446" s="129" t="s">
        <v>2</v>
      </c>
      <c r="G446" s="129" t="s">
        <v>3</v>
      </c>
      <c r="H446" s="129" t="s">
        <v>1055</v>
      </c>
      <c r="I446" s="129" t="s">
        <v>90</v>
      </c>
      <c r="J446" s="129" t="s">
        <v>169</v>
      </c>
      <c r="K446" s="129" t="s">
        <v>1056</v>
      </c>
      <c r="L446" s="129" t="s">
        <v>0</v>
      </c>
      <c r="M446" s="129" t="s">
        <v>15</v>
      </c>
      <c r="N446" s="129"/>
      <c r="O446" s="129"/>
      <c r="P446" s="129"/>
      <c r="Q446" s="129"/>
    </row>
    <row r="447" spans="1:17" x14ac:dyDescent="0.25">
      <c r="A447" s="51">
        <f t="shared" si="207"/>
        <v>1.4833333333334586</v>
      </c>
      <c r="B447" s="50">
        <f t="shared" si="208"/>
        <v>22</v>
      </c>
      <c r="C447" s="52">
        <f t="shared" si="209"/>
        <v>7</v>
      </c>
      <c r="D447" s="52" t="str">
        <f t="shared" si="210"/>
        <v/>
      </c>
      <c r="E447" s="129" t="s">
        <v>13</v>
      </c>
      <c r="F447" s="129" t="s">
        <v>2</v>
      </c>
      <c r="G447" s="129" t="s">
        <v>3</v>
      </c>
      <c r="H447" s="129" t="s">
        <v>1057</v>
      </c>
      <c r="I447" s="129" t="s">
        <v>14</v>
      </c>
      <c r="J447" s="129" t="s">
        <v>169</v>
      </c>
      <c r="K447" s="129" t="s">
        <v>1058</v>
      </c>
      <c r="L447" s="129" t="s">
        <v>0</v>
      </c>
      <c r="M447" s="129" t="s">
        <v>18</v>
      </c>
      <c r="N447" s="129"/>
      <c r="O447" s="129"/>
      <c r="P447" s="129"/>
      <c r="Q447" s="129"/>
    </row>
    <row r="448" spans="1:17" x14ac:dyDescent="0.25">
      <c r="A448" s="51">
        <f t="shared" si="207"/>
        <v>0.85000000000013287</v>
      </c>
      <c r="B448" s="50">
        <f t="shared" si="208"/>
        <v>22</v>
      </c>
      <c r="C448" s="52">
        <f t="shared" si="209"/>
        <v>8</v>
      </c>
      <c r="D448" s="52" t="str">
        <f t="shared" si="210"/>
        <v/>
      </c>
      <c r="E448" s="129" t="s">
        <v>16</v>
      </c>
      <c r="F448" s="129" t="s">
        <v>2</v>
      </c>
      <c r="G448" s="129" t="s">
        <v>3</v>
      </c>
      <c r="H448" s="129" t="s">
        <v>1059</v>
      </c>
      <c r="I448" s="129" t="s">
        <v>118</v>
      </c>
      <c r="J448" s="129" t="s">
        <v>169</v>
      </c>
      <c r="K448" s="129" t="s">
        <v>1060</v>
      </c>
      <c r="L448" s="129" t="s">
        <v>0</v>
      </c>
      <c r="M448" s="129" t="s">
        <v>19</v>
      </c>
      <c r="N448" s="129"/>
      <c r="O448" s="129"/>
      <c r="P448" s="129"/>
      <c r="Q448" s="129"/>
    </row>
    <row r="449" spans="1:17" x14ac:dyDescent="0.25">
      <c r="A449" s="51">
        <f t="shared" si="207"/>
        <v>1.2166666666664838</v>
      </c>
      <c r="B449" s="50">
        <f t="shared" si="208"/>
        <v>22</v>
      </c>
      <c r="C449" s="52">
        <f t="shared" si="209"/>
        <v>9</v>
      </c>
      <c r="D449" s="52" t="str">
        <f t="shared" si="210"/>
        <v/>
      </c>
      <c r="E449" s="129" t="s">
        <v>16</v>
      </c>
      <c r="F449" s="129" t="s">
        <v>2</v>
      </c>
      <c r="G449" s="129" t="s">
        <v>3</v>
      </c>
      <c r="H449" s="129" t="s">
        <v>1061</v>
      </c>
      <c r="I449" s="129" t="s">
        <v>17</v>
      </c>
      <c r="J449" s="129" t="s">
        <v>169</v>
      </c>
      <c r="K449" s="129" t="s">
        <v>1062</v>
      </c>
      <c r="L449" s="129" t="s">
        <v>0</v>
      </c>
      <c r="M449" s="129" t="s">
        <v>21</v>
      </c>
      <c r="N449" s="129"/>
      <c r="O449" s="129"/>
      <c r="P449" s="129"/>
      <c r="Q449" s="129"/>
    </row>
    <row r="450" spans="1:17" x14ac:dyDescent="0.25">
      <c r="A450" s="51">
        <f t="shared" si="207"/>
        <v>1.0500000000000043</v>
      </c>
      <c r="B450" s="50">
        <f t="shared" si="208"/>
        <v>22</v>
      </c>
      <c r="C450" s="52">
        <f t="shared" si="209"/>
        <v>10</v>
      </c>
      <c r="D450" s="52" t="str">
        <f t="shared" si="210"/>
        <v/>
      </c>
      <c r="E450" s="129" t="s">
        <v>108</v>
      </c>
      <c r="F450" s="129" t="s">
        <v>2</v>
      </c>
      <c r="G450" s="129" t="s">
        <v>3</v>
      </c>
      <c r="H450" s="129" t="s">
        <v>1063</v>
      </c>
      <c r="I450" s="129" t="s">
        <v>119</v>
      </c>
      <c r="J450" s="129" t="s">
        <v>169</v>
      </c>
      <c r="K450" s="129" t="s">
        <v>1064</v>
      </c>
      <c r="L450" s="129" t="s">
        <v>0</v>
      </c>
      <c r="M450" s="129" t="s">
        <v>23</v>
      </c>
      <c r="N450" s="129"/>
      <c r="O450" s="129"/>
      <c r="P450" s="129"/>
      <c r="Q450" s="129"/>
    </row>
    <row r="451" spans="1:17" x14ac:dyDescent="0.25">
      <c r="A451" s="51">
        <f t="shared" si="207"/>
        <v>1.3000000000002032</v>
      </c>
      <c r="B451" s="50">
        <f t="shared" si="208"/>
        <v>22</v>
      </c>
      <c r="C451" s="52">
        <f t="shared" si="209"/>
        <v>11</v>
      </c>
      <c r="D451" s="52" t="str">
        <f t="shared" si="210"/>
        <v/>
      </c>
      <c r="E451" s="129" t="s">
        <v>110</v>
      </c>
      <c r="F451" s="129" t="s">
        <v>2</v>
      </c>
      <c r="G451" s="129" t="s">
        <v>3</v>
      </c>
      <c r="H451" s="129" t="s">
        <v>1065</v>
      </c>
      <c r="I451" s="129" t="s">
        <v>20</v>
      </c>
      <c r="J451" s="129" t="s">
        <v>169</v>
      </c>
      <c r="K451" s="129" t="s">
        <v>1066</v>
      </c>
      <c r="L451" s="129" t="s">
        <v>0</v>
      </c>
      <c r="M451" s="129" t="s">
        <v>24</v>
      </c>
      <c r="N451" s="129"/>
      <c r="O451" s="129"/>
      <c r="P451" s="129"/>
      <c r="Q451" s="129"/>
    </row>
    <row r="452" spans="1:17" x14ac:dyDescent="0.25">
      <c r="A452" s="51">
        <f t="shared" si="207"/>
        <v>1.9333333333332092</v>
      </c>
      <c r="B452" s="50">
        <f t="shared" si="208"/>
        <v>22</v>
      </c>
      <c r="C452" s="52">
        <f t="shared" si="209"/>
        <v>12</v>
      </c>
      <c r="D452" s="52" t="str">
        <f t="shared" si="210"/>
        <v/>
      </c>
      <c r="E452" s="129" t="s">
        <v>120</v>
      </c>
      <c r="F452" s="129" t="s">
        <v>2</v>
      </c>
      <c r="G452" s="129" t="s">
        <v>3</v>
      </c>
      <c r="H452" s="129" t="s">
        <v>1067</v>
      </c>
      <c r="I452" s="129" t="s">
        <v>22</v>
      </c>
      <c r="J452" s="129" t="s">
        <v>169</v>
      </c>
      <c r="K452" s="129" t="s">
        <v>1068</v>
      </c>
      <c r="L452" s="129" t="s">
        <v>0</v>
      </c>
      <c r="M452" s="129" t="s">
        <v>25</v>
      </c>
      <c r="N452" s="129"/>
      <c r="O452" s="129"/>
      <c r="P452" s="129"/>
      <c r="Q452" s="129"/>
    </row>
    <row r="453" spans="1:17" x14ac:dyDescent="0.25">
      <c r="A453" s="51">
        <f t="shared" si="207"/>
        <v>1.0833333333332362</v>
      </c>
      <c r="B453" s="50">
        <f t="shared" si="208"/>
        <v>22</v>
      </c>
      <c r="C453" s="52">
        <f t="shared" si="209"/>
        <v>13</v>
      </c>
      <c r="D453" s="52" t="str">
        <f t="shared" si="210"/>
        <v/>
      </c>
      <c r="E453" s="129" t="s">
        <v>111</v>
      </c>
      <c r="F453" s="129" t="s">
        <v>2</v>
      </c>
      <c r="G453" s="129" t="s">
        <v>3</v>
      </c>
      <c r="H453" s="129" t="s">
        <v>1069</v>
      </c>
      <c r="I453" s="129" t="s">
        <v>121</v>
      </c>
      <c r="J453" s="129" t="s">
        <v>169</v>
      </c>
      <c r="K453" s="129" t="s">
        <v>1070</v>
      </c>
      <c r="L453" s="129" t="s">
        <v>0</v>
      </c>
      <c r="M453" s="129" t="s">
        <v>27</v>
      </c>
      <c r="N453" s="129"/>
      <c r="O453" s="129"/>
      <c r="P453" s="129"/>
      <c r="Q453" s="129"/>
    </row>
    <row r="454" spans="1:17" x14ac:dyDescent="0.25">
      <c r="A454" s="51">
        <f t="shared" si="207"/>
        <v>1.9499999999999851</v>
      </c>
      <c r="B454" s="50">
        <f t="shared" si="208"/>
        <v>22</v>
      </c>
      <c r="C454" s="52">
        <f t="shared" si="209"/>
        <v>14</v>
      </c>
      <c r="D454" s="52" t="str">
        <f t="shared" si="210"/>
        <v/>
      </c>
      <c r="E454" s="129" t="s">
        <v>112</v>
      </c>
      <c r="F454" s="129" t="s">
        <v>2</v>
      </c>
      <c r="G454" s="129" t="s">
        <v>3</v>
      </c>
      <c r="H454" s="129" t="s">
        <v>1071</v>
      </c>
      <c r="I454" s="129" t="s">
        <v>134</v>
      </c>
      <c r="J454" s="129" t="s">
        <v>169</v>
      </c>
      <c r="K454" s="129" t="s">
        <v>1072</v>
      </c>
      <c r="L454" s="129" t="s">
        <v>0</v>
      </c>
      <c r="M454" s="129" t="s">
        <v>29</v>
      </c>
      <c r="N454" s="129"/>
      <c r="O454" s="129"/>
      <c r="P454" s="129"/>
      <c r="Q454" s="129"/>
    </row>
    <row r="455" spans="1:17" x14ac:dyDescent="0.25">
      <c r="A455" s="51">
        <f t="shared" si="207"/>
        <v>3.2500000000000284</v>
      </c>
      <c r="B455" s="50">
        <f t="shared" si="208"/>
        <v>22</v>
      </c>
      <c r="C455" s="52">
        <f t="shared" si="209"/>
        <v>15</v>
      </c>
      <c r="D455" s="52" t="str">
        <f t="shared" si="210"/>
        <v/>
      </c>
      <c r="E455" s="129" t="s">
        <v>122</v>
      </c>
      <c r="F455" s="129" t="s">
        <v>2</v>
      </c>
      <c r="G455" s="129" t="s">
        <v>3</v>
      </c>
      <c r="H455" s="129" t="s">
        <v>1073</v>
      </c>
      <c r="I455" s="129" t="s">
        <v>26</v>
      </c>
      <c r="J455" s="129" t="s">
        <v>169</v>
      </c>
      <c r="K455" s="129" t="s">
        <v>1074</v>
      </c>
      <c r="L455" s="129" t="s">
        <v>0</v>
      </c>
      <c r="M455" s="129" t="s">
        <v>30</v>
      </c>
      <c r="N455" s="129"/>
      <c r="O455" s="129"/>
      <c r="P455" s="129"/>
      <c r="Q455" s="129"/>
    </row>
    <row r="456" spans="1:17" x14ac:dyDescent="0.25">
      <c r="A456" s="51">
        <f t="shared" si="207"/>
        <v>4.5166666666666799</v>
      </c>
      <c r="B456" s="50">
        <f t="shared" si="208"/>
        <v>22</v>
      </c>
      <c r="C456" s="52">
        <f t="shared" si="209"/>
        <v>16</v>
      </c>
      <c r="D456" s="52" t="str">
        <f t="shared" si="210"/>
        <v/>
      </c>
      <c r="E456" s="129" t="s">
        <v>123</v>
      </c>
      <c r="F456" s="129" t="s">
        <v>2</v>
      </c>
      <c r="G456" s="129" t="s">
        <v>3</v>
      </c>
      <c r="H456" s="129" t="s">
        <v>1075</v>
      </c>
      <c r="I456" s="129" t="s">
        <v>124</v>
      </c>
      <c r="J456" s="129" t="s">
        <v>169</v>
      </c>
      <c r="K456" s="129" t="s">
        <v>1076</v>
      </c>
      <c r="L456" s="129" t="s">
        <v>0</v>
      </c>
      <c r="M456" s="129" t="s">
        <v>31</v>
      </c>
      <c r="N456" s="129"/>
      <c r="O456" s="129"/>
      <c r="P456" s="129"/>
      <c r="Q456" s="129"/>
    </row>
    <row r="457" spans="1:17" x14ac:dyDescent="0.25">
      <c r="A457" s="51">
        <f t="shared" si="207"/>
        <v>1.8499999999999694</v>
      </c>
      <c r="B457" s="50">
        <f t="shared" si="208"/>
        <v>22</v>
      </c>
      <c r="C457" s="52">
        <f t="shared" si="209"/>
        <v>17</v>
      </c>
      <c r="D457" s="52" t="str">
        <f t="shared" si="210"/>
        <v/>
      </c>
      <c r="E457" s="129" t="s">
        <v>125</v>
      </c>
      <c r="F457" s="129" t="s">
        <v>2</v>
      </c>
      <c r="G457" s="129" t="s">
        <v>3</v>
      </c>
      <c r="H457" s="129" t="s">
        <v>1077</v>
      </c>
      <c r="I457" s="129" t="s">
        <v>126</v>
      </c>
      <c r="J457" s="129" t="s">
        <v>169</v>
      </c>
      <c r="K457" s="129" t="s">
        <v>1078</v>
      </c>
      <c r="L457" s="129" t="s">
        <v>0</v>
      </c>
      <c r="M457" s="129" t="s">
        <v>32</v>
      </c>
      <c r="N457" s="129"/>
      <c r="O457" s="129"/>
      <c r="P457" s="129"/>
      <c r="Q457" s="129"/>
    </row>
    <row r="458" spans="1:17" x14ac:dyDescent="0.25">
      <c r="A458" s="51">
        <f t="shared" si="207"/>
        <v>1.4833333333334586</v>
      </c>
      <c r="B458" s="50">
        <f t="shared" si="208"/>
        <v>22</v>
      </c>
      <c r="C458" s="52">
        <f t="shared" si="209"/>
        <v>18</v>
      </c>
      <c r="D458" s="52" t="str">
        <f t="shared" si="210"/>
        <v/>
      </c>
      <c r="E458" s="129" t="s">
        <v>127</v>
      </c>
      <c r="F458" s="129" t="s">
        <v>2</v>
      </c>
      <c r="G458" s="129" t="s">
        <v>3</v>
      </c>
      <c r="H458" s="129" t="s">
        <v>1079</v>
      </c>
      <c r="I458" s="129" t="s">
        <v>28</v>
      </c>
      <c r="J458" s="129" t="s">
        <v>169</v>
      </c>
      <c r="K458" s="129" t="s">
        <v>1080</v>
      </c>
      <c r="L458" s="129" t="s">
        <v>0</v>
      </c>
      <c r="M458" s="129" t="s">
        <v>128</v>
      </c>
      <c r="N458" s="129"/>
      <c r="O458" s="129"/>
      <c r="P458" s="129"/>
      <c r="Q458" s="129"/>
    </row>
    <row r="459" spans="1:17" x14ac:dyDescent="0.25">
      <c r="A459" s="51">
        <f t="shared" si="207"/>
        <v>1.166666666666476</v>
      </c>
      <c r="B459" s="50">
        <f t="shared" si="208"/>
        <v>22</v>
      </c>
      <c r="C459" s="52">
        <f t="shared" si="209"/>
        <v>19</v>
      </c>
      <c r="D459" s="52" t="str">
        <f t="shared" si="210"/>
        <v/>
      </c>
      <c r="E459" s="129" t="s">
        <v>113</v>
      </c>
      <c r="F459" s="129" t="s">
        <v>2</v>
      </c>
      <c r="G459" s="129" t="s">
        <v>3</v>
      </c>
      <c r="H459" s="129" t="s">
        <v>1081</v>
      </c>
      <c r="I459" s="129" t="s">
        <v>132</v>
      </c>
      <c r="J459" s="129" t="s">
        <v>169</v>
      </c>
      <c r="K459" s="129" t="s">
        <v>1082</v>
      </c>
      <c r="L459" s="129" t="s">
        <v>0</v>
      </c>
      <c r="M459" s="129" t="s">
        <v>129</v>
      </c>
      <c r="N459" s="129"/>
      <c r="O459" s="129"/>
      <c r="P459" s="129"/>
      <c r="Q459" s="129"/>
    </row>
    <row r="460" spans="1:17" x14ac:dyDescent="0.25">
      <c r="A460" s="51">
        <f t="shared" si="207"/>
        <v>2.0166666666669286</v>
      </c>
      <c r="B460" s="50">
        <f t="shared" si="208"/>
        <v>22</v>
      </c>
      <c r="C460" s="52">
        <f t="shared" si="209"/>
        <v>20</v>
      </c>
      <c r="D460" s="52" t="str">
        <f t="shared" si="210"/>
        <v/>
      </c>
      <c r="E460" s="129" t="s">
        <v>136</v>
      </c>
      <c r="F460" s="129" t="s">
        <v>2</v>
      </c>
      <c r="G460" s="129" t="s">
        <v>3</v>
      </c>
      <c r="H460" s="129" t="s">
        <v>1083</v>
      </c>
      <c r="I460" s="129" t="s">
        <v>137</v>
      </c>
      <c r="J460" s="129" t="s">
        <v>169</v>
      </c>
      <c r="K460" s="129" t="s">
        <v>1084</v>
      </c>
      <c r="L460" s="129" t="s">
        <v>0</v>
      </c>
      <c r="M460" s="129" t="s">
        <v>130</v>
      </c>
      <c r="N460" s="129"/>
      <c r="O460" s="129"/>
      <c r="P460" s="129"/>
      <c r="Q460" s="129"/>
    </row>
    <row r="461" spans="1:17" x14ac:dyDescent="0.25">
      <c r="A461" s="51">
        <f t="shared" si="207"/>
        <v>3.0166666666664455</v>
      </c>
      <c r="B461" s="50">
        <f t="shared" si="208"/>
        <v>22</v>
      </c>
      <c r="C461" s="52">
        <f t="shared" si="209"/>
        <v>21</v>
      </c>
      <c r="D461" s="52" t="str">
        <f t="shared" si="210"/>
        <v/>
      </c>
      <c r="E461" s="129" t="s">
        <v>109</v>
      </c>
      <c r="F461" s="129" t="s">
        <v>2</v>
      </c>
      <c r="G461" s="129" t="s">
        <v>3</v>
      </c>
      <c r="H461" s="129" t="s">
        <v>1085</v>
      </c>
      <c r="I461" s="129" t="s">
        <v>105</v>
      </c>
      <c r="J461" s="129" t="s">
        <v>169</v>
      </c>
      <c r="K461" s="129" t="s">
        <v>1086</v>
      </c>
      <c r="L461" s="129" t="s">
        <v>0</v>
      </c>
      <c r="M461" s="129" t="s">
        <v>131</v>
      </c>
      <c r="N461" s="129"/>
      <c r="O461" s="129"/>
      <c r="P461" s="129"/>
      <c r="Q461" s="129"/>
    </row>
    <row r="462" spans="1:17" x14ac:dyDescent="0.25">
      <c r="A462" s="51">
        <f t="shared" si="207"/>
        <v>19.966666666666697</v>
      </c>
      <c r="B462" s="50">
        <f t="shared" si="208"/>
        <v>0</v>
      </c>
      <c r="C462" s="52">
        <f t="shared" si="209"/>
        <v>1</v>
      </c>
      <c r="D462" s="52" t="str">
        <f t="shared" si="210"/>
        <v/>
      </c>
      <c r="E462" s="129" t="s">
        <v>1</v>
      </c>
      <c r="F462" s="129" t="s">
        <v>2</v>
      </c>
      <c r="G462" s="129" t="s">
        <v>3</v>
      </c>
      <c r="H462" s="129" t="s">
        <v>1087</v>
      </c>
      <c r="I462" s="129" t="s">
        <v>133</v>
      </c>
      <c r="J462" s="129" t="s">
        <v>169</v>
      </c>
      <c r="K462" s="129" t="s">
        <v>1088</v>
      </c>
      <c r="L462" s="129" t="s">
        <v>0</v>
      </c>
      <c r="M462" s="129" t="s">
        <v>4</v>
      </c>
      <c r="N462" s="129"/>
      <c r="O462" s="129"/>
      <c r="P462" s="129"/>
      <c r="Q462" s="129"/>
    </row>
    <row r="463" spans="1:17" x14ac:dyDescent="0.25">
      <c r="A463" s="51">
        <f t="shared" si="207"/>
        <v>2.1500000000000163</v>
      </c>
      <c r="B463" s="50">
        <f t="shared" si="208"/>
        <v>23</v>
      </c>
      <c r="C463" s="52">
        <f t="shared" si="209"/>
        <v>2</v>
      </c>
      <c r="D463" s="52" t="str">
        <f t="shared" si="210"/>
        <v/>
      </c>
      <c r="E463" s="129" t="s">
        <v>5</v>
      </c>
      <c r="F463" s="129" t="s">
        <v>2</v>
      </c>
      <c r="G463" s="129" t="s">
        <v>3</v>
      </c>
      <c r="H463" s="129" t="s">
        <v>1089</v>
      </c>
      <c r="I463" s="129" t="s">
        <v>115</v>
      </c>
      <c r="J463" s="129" t="s">
        <v>169</v>
      </c>
      <c r="K463" s="129" t="s">
        <v>1090</v>
      </c>
      <c r="L463" s="129" t="s">
        <v>0</v>
      </c>
      <c r="M463" s="129" t="s">
        <v>6</v>
      </c>
      <c r="N463" s="129"/>
      <c r="O463" s="129"/>
      <c r="P463" s="129"/>
      <c r="Q463" s="129"/>
    </row>
    <row r="464" spans="1:17" x14ac:dyDescent="0.25">
      <c r="A464" s="51">
        <f t="shared" si="207"/>
        <v>2.6833333333333265</v>
      </c>
      <c r="B464" s="50">
        <f t="shared" si="208"/>
        <v>23</v>
      </c>
      <c r="C464" s="52">
        <f t="shared" si="209"/>
        <v>3</v>
      </c>
      <c r="D464" s="52" t="str">
        <f t="shared" si="210"/>
        <v/>
      </c>
      <c r="E464" s="129" t="s">
        <v>7</v>
      </c>
      <c r="F464" s="129" t="s">
        <v>2</v>
      </c>
      <c r="G464" s="129" t="s">
        <v>3</v>
      </c>
      <c r="H464" s="129" t="s">
        <v>1091</v>
      </c>
      <c r="I464" s="129" t="s">
        <v>8</v>
      </c>
      <c r="J464" s="129" t="s">
        <v>169</v>
      </c>
      <c r="K464" s="129" t="s">
        <v>1092</v>
      </c>
      <c r="L464" s="129" t="s">
        <v>0</v>
      </c>
      <c r="M464" s="129" t="s">
        <v>9</v>
      </c>
      <c r="N464" s="129"/>
      <c r="O464" s="129"/>
      <c r="P464" s="129"/>
      <c r="Q464" s="129"/>
    </row>
    <row r="465" spans="1:17" x14ac:dyDescent="0.25">
      <c r="A465" s="51">
        <f t="shared" si="207"/>
        <v>1.400000000000059</v>
      </c>
      <c r="B465" s="50">
        <f t="shared" si="208"/>
        <v>23</v>
      </c>
      <c r="C465" s="52">
        <f t="shared" si="209"/>
        <v>4</v>
      </c>
      <c r="D465" s="52" t="str">
        <f t="shared" si="210"/>
        <v/>
      </c>
      <c r="E465" s="129" t="s">
        <v>116</v>
      </c>
      <c r="F465" s="129" t="s">
        <v>2</v>
      </c>
      <c r="G465" s="129" t="s">
        <v>3</v>
      </c>
      <c r="H465" s="129" t="s">
        <v>1093</v>
      </c>
      <c r="I465" s="129" t="s">
        <v>117</v>
      </c>
      <c r="J465" s="129" t="s">
        <v>169</v>
      </c>
      <c r="K465" s="129" t="s">
        <v>1094</v>
      </c>
      <c r="L465" s="129" t="s">
        <v>0</v>
      </c>
      <c r="M465" s="129" t="s">
        <v>11</v>
      </c>
      <c r="N465" s="129"/>
      <c r="O465" s="129"/>
      <c r="P465" s="129"/>
      <c r="Q465" s="129"/>
    </row>
    <row r="466" spans="1:17" x14ac:dyDescent="0.25">
      <c r="A466" s="51">
        <f t="shared" si="207"/>
        <v>4.1833333333332412</v>
      </c>
      <c r="B466" s="50">
        <f t="shared" si="208"/>
        <v>23</v>
      </c>
      <c r="C466" s="52">
        <f t="shared" si="209"/>
        <v>5</v>
      </c>
      <c r="D466" s="52" t="str">
        <f t="shared" si="210"/>
        <v/>
      </c>
      <c r="E466" s="129" t="s">
        <v>106</v>
      </c>
      <c r="F466" s="129" t="s">
        <v>2</v>
      </c>
      <c r="G466" s="129" t="s">
        <v>3</v>
      </c>
      <c r="H466" s="129" t="s">
        <v>1095</v>
      </c>
      <c r="I466" s="129" t="s">
        <v>10</v>
      </c>
      <c r="J466" s="129" t="s">
        <v>169</v>
      </c>
      <c r="K466" s="129" t="s">
        <v>1096</v>
      </c>
      <c r="L466" s="129" t="s">
        <v>0</v>
      </c>
      <c r="M466" s="129" t="s">
        <v>12</v>
      </c>
      <c r="N466" s="129"/>
      <c r="O466" s="129"/>
      <c r="P466" s="129"/>
      <c r="Q466" s="129"/>
    </row>
    <row r="467" spans="1:17" x14ac:dyDescent="0.25">
      <c r="A467" s="51">
        <f t="shared" si="207"/>
        <v>1.2000000000000277</v>
      </c>
      <c r="B467" s="50">
        <f t="shared" si="208"/>
        <v>23</v>
      </c>
      <c r="C467" s="52">
        <f t="shared" si="209"/>
        <v>6</v>
      </c>
      <c r="D467" s="52" t="str">
        <f t="shared" si="210"/>
        <v/>
      </c>
      <c r="E467" s="129" t="s">
        <v>107</v>
      </c>
      <c r="F467" s="129" t="s">
        <v>2</v>
      </c>
      <c r="G467" s="129" t="s">
        <v>3</v>
      </c>
      <c r="H467" s="129" t="s">
        <v>1097</v>
      </c>
      <c r="I467" s="129" t="s">
        <v>90</v>
      </c>
      <c r="J467" s="129" t="s">
        <v>169</v>
      </c>
      <c r="K467" s="129" t="s">
        <v>1098</v>
      </c>
      <c r="L467" s="129" t="s">
        <v>0</v>
      </c>
      <c r="M467" s="129" t="s">
        <v>15</v>
      </c>
      <c r="N467" s="129"/>
      <c r="O467" s="129"/>
      <c r="P467" s="129"/>
      <c r="Q467" s="129"/>
    </row>
    <row r="468" spans="1:17" x14ac:dyDescent="0.25">
      <c r="A468" s="51">
        <f t="shared" si="207"/>
        <v>1.4499999999999069</v>
      </c>
      <c r="B468" s="50">
        <f t="shared" si="208"/>
        <v>23</v>
      </c>
      <c r="C468" s="52">
        <f t="shared" si="209"/>
        <v>7</v>
      </c>
      <c r="D468" s="52" t="str">
        <f t="shared" si="210"/>
        <v/>
      </c>
      <c r="E468" s="129" t="s">
        <v>13</v>
      </c>
      <c r="F468" s="129" t="s">
        <v>2</v>
      </c>
      <c r="G468" s="129" t="s">
        <v>3</v>
      </c>
      <c r="H468" s="129" t="s">
        <v>1099</v>
      </c>
      <c r="I468" s="129" t="s">
        <v>14</v>
      </c>
      <c r="J468" s="129" t="s">
        <v>169</v>
      </c>
      <c r="K468" s="129" t="s">
        <v>1100</v>
      </c>
      <c r="L468" s="129" t="s">
        <v>0</v>
      </c>
      <c r="M468" s="129" t="s">
        <v>18</v>
      </c>
      <c r="N468" s="129"/>
      <c r="O468" s="129"/>
      <c r="P468" s="129"/>
      <c r="Q468" s="129"/>
    </row>
    <row r="469" spans="1:17" x14ac:dyDescent="0.25">
      <c r="A469" s="51">
        <f t="shared" si="207"/>
        <v>1.0166666666667723</v>
      </c>
      <c r="B469" s="50">
        <f t="shared" si="208"/>
        <v>23</v>
      </c>
      <c r="C469" s="52">
        <f t="shared" si="209"/>
        <v>8</v>
      </c>
      <c r="D469" s="52" t="str">
        <f t="shared" si="210"/>
        <v/>
      </c>
      <c r="E469" s="129" t="s">
        <v>16</v>
      </c>
      <c r="F469" s="129" t="s">
        <v>2</v>
      </c>
      <c r="G469" s="129" t="s">
        <v>3</v>
      </c>
      <c r="H469" s="129" t="s">
        <v>1101</v>
      </c>
      <c r="I469" s="129" t="s">
        <v>118</v>
      </c>
      <c r="J469" s="129" t="s">
        <v>169</v>
      </c>
      <c r="K469" s="129" t="s">
        <v>1102</v>
      </c>
      <c r="L469" s="129" t="s">
        <v>0</v>
      </c>
      <c r="M469" s="129" t="s">
        <v>19</v>
      </c>
      <c r="N469" s="129"/>
      <c r="O469" s="129"/>
      <c r="P469" s="129"/>
      <c r="Q469" s="129"/>
    </row>
    <row r="470" spans="1:17" x14ac:dyDescent="0.25">
      <c r="A470" s="51">
        <f t="shared" si="207"/>
        <v>1.416666666666675</v>
      </c>
      <c r="B470" s="50">
        <f t="shared" si="208"/>
        <v>23</v>
      </c>
      <c r="C470" s="52">
        <f t="shared" si="209"/>
        <v>9</v>
      </c>
      <c r="D470" s="52" t="str">
        <f t="shared" si="210"/>
        <v/>
      </c>
      <c r="E470" s="129" t="s">
        <v>16</v>
      </c>
      <c r="F470" s="129" t="s">
        <v>2</v>
      </c>
      <c r="G470" s="129" t="s">
        <v>3</v>
      </c>
      <c r="H470" s="129" t="s">
        <v>1103</v>
      </c>
      <c r="I470" s="129" t="s">
        <v>17</v>
      </c>
      <c r="J470" s="129" t="s">
        <v>169</v>
      </c>
      <c r="K470" s="129" t="s">
        <v>1104</v>
      </c>
      <c r="L470" s="129" t="s">
        <v>0</v>
      </c>
      <c r="M470" s="129" t="s">
        <v>21</v>
      </c>
      <c r="N470" s="129"/>
      <c r="O470" s="129"/>
      <c r="P470" s="129"/>
      <c r="Q470" s="129"/>
    </row>
    <row r="471" spans="1:17" x14ac:dyDescent="0.25">
      <c r="A471" s="51">
        <f t="shared" si="207"/>
        <v>1.2333333333334195</v>
      </c>
      <c r="B471" s="50">
        <f t="shared" si="208"/>
        <v>23</v>
      </c>
      <c r="C471" s="52">
        <f t="shared" si="209"/>
        <v>10</v>
      </c>
      <c r="D471" s="52" t="str">
        <f t="shared" si="210"/>
        <v/>
      </c>
      <c r="E471" s="129" t="s">
        <v>108</v>
      </c>
      <c r="F471" s="129" t="s">
        <v>2</v>
      </c>
      <c r="G471" s="129" t="s">
        <v>3</v>
      </c>
      <c r="H471" s="129" t="s">
        <v>1105</v>
      </c>
      <c r="I471" s="129" t="s">
        <v>119</v>
      </c>
      <c r="J471" s="129" t="s">
        <v>169</v>
      </c>
      <c r="K471" s="129" t="s">
        <v>1106</v>
      </c>
      <c r="L471" s="129" t="s">
        <v>0</v>
      </c>
      <c r="M471" s="129" t="s">
        <v>23</v>
      </c>
      <c r="N471" s="129"/>
      <c r="O471" s="129"/>
      <c r="P471" s="129"/>
      <c r="Q471" s="129"/>
    </row>
    <row r="472" spans="1:17" x14ac:dyDescent="0.25">
      <c r="A472" s="51">
        <f t="shared" si="207"/>
        <v>1.5666666666665385</v>
      </c>
      <c r="B472" s="50">
        <f t="shared" si="208"/>
        <v>23</v>
      </c>
      <c r="C472" s="52">
        <f t="shared" si="209"/>
        <v>11</v>
      </c>
      <c r="D472" s="52" t="str">
        <f t="shared" si="210"/>
        <v/>
      </c>
      <c r="E472" s="129" t="s">
        <v>110</v>
      </c>
      <c r="F472" s="129" t="s">
        <v>2</v>
      </c>
      <c r="G472" s="129" t="s">
        <v>3</v>
      </c>
      <c r="H472" s="129" t="s">
        <v>1107</v>
      </c>
      <c r="I472" s="129" t="s">
        <v>20</v>
      </c>
      <c r="J472" s="129" t="s">
        <v>169</v>
      </c>
      <c r="K472" s="129" t="s">
        <v>1108</v>
      </c>
      <c r="L472" s="129" t="s">
        <v>0</v>
      </c>
      <c r="M472" s="129" t="s">
        <v>24</v>
      </c>
      <c r="N472" s="129"/>
      <c r="O472" s="129"/>
      <c r="P472" s="129"/>
      <c r="Q472" s="129"/>
    </row>
    <row r="473" spans="1:17" x14ac:dyDescent="0.25">
      <c r="A473" s="51">
        <f t="shared" si="207"/>
        <v>2.2500000000001918</v>
      </c>
      <c r="B473" s="50">
        <f t="shared" si="208"/>
        <v>23</v>
      </c>
      <c r="C473" s="52">
        <f t="shared" si="209"/>
        <v>12</v>
      </c>
      <c r="D473" s="52" t="str">
        <f t="shared" si="210"/>
        <v/>
      </c>
      <c r="E473" s="129" t="s">
        <v>120</v>
      </c>
      <c r="F473" s="129" t="s">
        <v>2</v>
      </c>
      <c r="G473" s="129" t="s">
        <v>3</v>
      </c>
      <c r="H473" s="129" t="s">
        <v>1109</v>
      </c>
      <c r="I473" s="129" t="s">
        <v>22</v>
      </c>
      <c r="J473" s="129" t="s">
        <v>169</v>
      </c>
      <c r="K473" s="129" t="s">
        <v>1110</v>
      </c>
      <c r="L473" s="129" t="s">
        <v>0</v>
      </c>
      <c r="M473" s="129" t="s">
        <v>25</v>
      </c>
      <c r="N473" s="129"/>
      <c r="O473" s="129"/>
      <c r="P473" s="129"/>
      <c r="Q473" s="129"/>
    </row>
    <row r="474" spans="1:17" x14ac:dyDescent="0.25">
      <c r="A474" s="51">
        <f t="shared" si="207"/>
        <v>0.86666666666658898</v>
      </c>
      <c r="B474" s="50">
        <f t="shared" si="208"/>
        <v>23</v>
      </c>
      <c r="C474" s="52">
        <f t="shared" si="209"/>
        <v>13</v>
      </c>
      <c r="D474" s="52" t="str">
        <f t="shared" si="210"/>
        <v/>
      </c>
      <c r="E474" s="129" t="s">
        <v>111</v>
      </c>
      <c r="F474" s="129" t="s">
        <v>2</v>
      </c>
      <c r="G474" s="129" t="s">
        <v>3</v>
      </c>
      <c r="H474" s="129" t="s">
        <v>1111</v>
      </c>
      <c r="I474" s="129" t="s">
        <v>121</v>
      </c>
      <c r="J474" s="129" t="s">
        <v>169</v>
      </c>
      <c r="K474" s="129" t="s">
        <v>1112</v>
      </c>
      <c r="L474" s="129" t="s">
        <v>0</v>
      </c>
      <c r="M474" s="129" t="s">
        <v>27</v>
      </c>
      <c r="N474" s="129"/>
      <c r="O474" s="129"/>
      <c r="P474" s="129"/>
      <c r="Q474" s="129"/>
    </row>
    <row r="475" spans="1:17" x14ac:dyDescent="0.25">
      <c r="A475" s="51">
        <f t="shared" si="207"/>
        <v>0.93333333333321278</v>
      </c>
      <c r="B475" s="50">
        <f t="shared" si="208"/>
        <v>23</v>
      </c>
      <c r="C475" s="52">
        <f t="shared" si="209"/>
        <v>14</v>
      </c>
      <c r="D475" s="52" t="str">
        <f t="shared" si="210"/>
        <v/>
      </c>
      <c r="E475" s="129" t="s">
        <v>112</v>
      </c>
      <c r="F475" s="129" t="s">
        <v>2</v>
      </c>
      <c r="G475" s="129" t="s">
        <v>3</v>
      </c>
      <c r="H475" s="129" t="s">
        <v>1113</v>
      </c>
      <c r="I475" s="129" t="s">
        <v>134</v>
      </c>
      <c r="J475" s="129" t="s">
        <v>169</v>
      </c>
      <c r="K475" s="129" t="s">
        <v>1114</v>
      </c>
      <c r="L475" s="129" t="s">
        <v>0</v>
      </c>
      <c r="M475" s="129" t="s">
        <v>29</v>
      </c>
      <c r="N475" s="129"/>
      <c r="O475" s="129"/>
      <c r="P475" s="129"/>
      <c r="Q475" s="129"/>
    </row>
    <row r="476" spans="1:17" x14ac:dyDescent="0.25">
      <c r="A476" s="51">
        <f t="shared" si="207"/>
        <v>4.0166666666667616</v>
      </c>
      <c r="B476" s="50">
        <f t="shared" si="208"/>
        <v>23</v>
      </c>
      <c r="C476" s="52">
        <f t="shared" si="209"/>
        <v>15</v>
      </c>
      <c r="D476" s="52" t="str">
        <f t="shared" si="210"/>
        <v/>
      </c>
      <c r="E476" s="129" t="s">
        <v>122</v>
      </c>
      <c r="F476" s="129" t="s">
        <v>2</v>
      </c>
      <c r="G476" s="129" t="s">
        <v>3</v>
      </c>
      <c r="H476" s="129" t="s">
        <v>1115</v>
      </c>
      <c r="I476" s="129" t="s">
        <v>26</v>
      </c>
      <c r="J476" s="129" t="s">
        <v>169</v>
      </c>
      <c r="K476" s="129" t="s">
        <v>1116</v>
      </c>
      <c r="L476" s="129" t="s">
        <v>0</v>
      </c>
      <c r="M476" s="129" t="s">
        <v>30</v>
      </c>
      <c r="N476" s="129"/>
      <c r="O476" s="129"/>
      <c r="P476" s="129"/>
      <c r="Q476" s="129"/>
    </row>
    <row r="477" spans="1:17" x14ac:dyDescent="0.25">
      <c r="A477" s="51">
        <f t="shared" si="207"/>
        <v>4.6499999999999275</v>
      </c>
      <c r="B477" s="50">
        <f t="shared" si="208"/>
        <v>23</v>
      </c>
      <c r="C477" s="52">
        <f t="shared" si="209"/>
        <v>16</v>
      </c>
      <c r="D477" s="52" t="str">
        <f t="shared" si="210"/>
        <v/>
      </c>
      <c r="E477" s="129" t="s">
        <v>123</v>
      </c>
      <c r="F477" s="129" t="s">
        <v>2</v>
      </c>
      <c r="G477" s="129" t="s">
        <v>3</v>
      </c>
      <c r="H477" s="129" t="s">
        <v>1117</v>
      </c>
      <c r="I477" s="129" t="s">
        <v>124</v>
      </c>
      <c r="J477" s="129" t="s">
        <v>169</v>
      </c>
      <c r="K477" s="129" t="s">
        <v>1118</v>
      </c>
      <c r="L477" s="129" t="s">
        <v>0</v>
      </c>
      <c r="M477" s="129" t="s">
        <v>31</v>
      </c>
      <c r="N477" s="129"/>
      <c r="O477" s="129"/>
      <c r="P477" s="129"/>
      <c r="Q477" s="129"/>
    </row>
    <row r="478" spans="1:17" x14ac:dyDescent="0.25">
      <c r="A478" s="51">
        <f t="shared" si="207"/>
        <v>1.7500000000001137</v>
      </c>
      <c r="B478" s="50">
        <f t="shared" si="208"/>
        <v>23</v>
      </c>
      <c r="C478" s="52">
        <f t="shared" si="209"/>
        <v>17</v>
      </c>
      <c r="D478" s="52" t="str">
        <f t="shared" si="210"/>
        <v/>
      </c>
      <c r="E478" s="129" t="s">
        <v>125</v>
      </c>
      <c r="F478" s="129" t="s">
        <v>2</v>
      </c>
      <c r="G478" s="129" t="s">
        <v>3</v>
      </c>
      <c r="H478" s="129" t="s">
        <v>1119</v>
      </c>
      <c r="I478" s="129" t="s">
        <v>126</v>
      </c>
      <c r="J478" s="129" t="s">
        <v>169</v>
      </c>
      <c r="K478" s="129" t="s">
        <v>1120</v>
      </c>
      <c r="L478" s="129" t="s">
        <v>0</v>
      </c>
      <c r="M478" s="129" t="s">
        <v>32</v>
      </c>
      <c r="N478" s="129"/>
      <c r="O478" s="129"/>
      <c r="P478" s="129"/>
      <c r="Q478" s="129"/>
    </row>
    <row r="479" spans="1:17" x14ac:dyDescent="0.25">
      <c r="A479" s="51">
        <f t="shared" si="207"/>
        <v>1.68333333333333</v>
      </c>
      <c r="B479" s="50">
        <f t="shared" si="208"/>
        <v>23</v>
      </c>
      <c r="C479" s="52">
        <f t="shared" si="209"/>
        <v>18</v>
      </c>
      <c r="D479" s="52" t="str">
        <f t="shared" si="210"/>
        <v/>
      </c>
      <c r="E479" s="129" t="s">
        <v>127</v>
      </c>
      <c r="F479" s="129" t="s">
        <v>2</v>
      </c>
      <c r="G479" s="129" t="s">
        <v>3</v>
      </c>
      <c r="H479" s="129" t="s">
        <v>1121</v>
      </c>
      <c r="I479" s="129" t="s">
        <v>28</v>
      </c>
      <c r="J479" s="129" t="s">
        <v>169</v>
      </c>
      <c r="K479" s="129" t="s">
        <v>1122</v>
      </c>
      <c r="L479" s="129" t="s">
        <v>0</v>
      </c>
      <c r="M479" s="129" t="s">
        <v>128</v>
      </c>
      <c r="N479" s="129"/>
      <c r="O479" s="129"/>
      <c r="P479" s="129"/>
      <c r="Q479" s="129"/>
    </row>
    <row r="480" spans="1:17" x14ac:dyDescent="0.25">
      <c r="A480" s="51">
        <f t="shared" ref="A480:A503" si="215">IF((K480-K479)*60*24&lt;0,0,(K480-K479)*60*24)</f>
        <v>0.86666666666658898</v>
      </c>
      <c r="B480" s="50">
        <f t="shared" ref="B480:B503" si="216">IF(E480="Gate 1",0, IF(B479=0,(B478 +1),B479))</f>
        <v>23</v>
      </c>
      <c r="C480" s="52">
        <f t="shared" ref="C480:C503" si="217">ABS(RIGHT(M480,2))</f>
        <v>19</v>
      </c>
      <c r="D480" s="52" t="str">
        <f t="shared" ref="D480:D503" si="218">IF(OR(C481-C480=1,C481-C480=-20,C481=""),"","MISTAKE")</f>
        <v/>
      </c>
      <c r="E480" s="129" t="s">
        <v>113</v>
      </c>
      <c r="F480" s="129" t="s">
        <v>2</v>
      </c>
      <c r="G480" s="129" t="s">
        <v>3</v>
      </c>
      <c r="H480" s="129" t="s">
        <v>1123</v>
      </c>
      <c r="I480" s="129" t="s">
        <v>132</v>
      </c>
      <c r="J480" s="129" t="s">
        <v>169</v>
      </c>
      <c r="K480" s="129" t="s">
        <v>1124</v>
      </c>
      <c r="L480" s="129" t="s">
        <v>0</v>
      </c>
      <c r="M480" s="129" t="s">
        <v>129</v>
      </c>
      <c r="N480" s="129"/>
      <c r="O480" s="129"/>
      <c r="P480" s="129"/>
      <c r="Q480" s="129"/>
    </row>
    <row r="481" spans="1:17" x14ac:dyDescent="0.25">
      <c r="A481" s="51">
        <f t="shared" si="215"/>
        <v>2.1833333333334082</v>
      </c>
      <c r="B481" s="50">
        <f t="shared" si="216"/>
        <v>23</v>
      </c>
      <c r="C481" s="52">
        <f t="shared" si="217"/>
        <v>20</v>
      </c>
      <c r="D481" s="52" t="str">
        <f t="shared" si="218"/>
        <v/>
      </c>
      <c r="E481" s="129" t="s">
        <v>136</v>
      </c>
      <c r="F481" s="129" t="s">
        <v>2</v>
      </c>
      <c r="G481" s="129" t="s">
        <v>3</v>
      </c>
      <c r="H481" s="129" t="s">
        <v>1125</v>
      </c>
      <c r="I481" s="129" t="s">
        <v>137</v>
      </c>
      <c r="J481" s="129" t="s">
        <v>169</v>
      </c>
      <c r="K481" s="129" t="s">
        <v>1126</v>
      </c>
      <c r="L481" s="129" t="s">
        <v>0</v>
      </c>
      <c r="M481" s="129" t="s">
        <v>130</v>
      </c>
      <c r="N481" s="129"/>
      <c r="O481" s="129"/>
      <c r="P481" s="129"/>
      <c r="Q481" s="129"/>
    </row>
    <row r="482" spans="1:17" x14ac:dyDescent="0.25">
      <c r="A482" s="51">
        <f t="shared" si="215"/>
        <v>2.5999999999999268</v>
      </c>
      <c r="B482" s="50">
        <f t="shared" si="216"/>
        <v>23</v>
      </c>
      <c r="C482" s="52">
        <f t="shared" si="217"/>
        <v>21</v>
      </c>
      <c r="D482" s="52" t="str">
        <f t="shared" si="218"/>
        <v/>
      </c>
      <c r="E482" s="129" t="s">
        <v>109</v>
      </c>
      <c r="F482" s="129" t="s">
        <v>2</v>
      </c>
      <c r="G482" s="129" t="s">
        <v>3</v>
      </c>
      <c r="H482" s="129" t="s">
        <v>1127</v>
      </c>
      <c r="I482" s="129" t="s">
        <v>105</v>
      </c>
      <c r="J482" s="129" t="s">
        <v>169</v>
      </c>
      <c r="K482" s="129" t="s">
        <v>1128</v>
      </c>
      <c r="L482" s="129" t="s">
        <v>0</v>
      </c>
      <c r="M482" s="129" t="s">
        <v>131</v>
      </c>
      <c r="N482" s="129"/>
      <c r="O482" s="129"/>
      <c r="P482" s="129"/>
      <c r="Q482" s="129"/>
    </row>
    <row r="483" spans="1:17" x14ac:dyDescent="0.25">
      <c r="A483" s="51">
        <f t="shared" si="215"/>
        <v>19.949999999999921</v>
      </c>
      <c r="B483" s="50">
        <f t="shared" si="216"/>
        <v>0</v>
      </c>
      <c r="C483" s="52">
        <f t="shared" si="217"/>
        <v>1</v>
      </c>
      <c r="D483" s="52" t="str">
        <f t="shared" si="218"/>
        <v/>
      </c>
      <c r="E483" s="129" t="s">
        <v>1</v>
      </c>
      <c r="F483" s="129" t="s">
        <v>2</v>
      </c>
      <c r="G483" s="129" t="s">
        <v>3</v>
      </c>
      <c r="H483" s="129" t="s">
        <v>1129</v>
      </c>
      <c r="I483" s="129" t="s">
        <v>133</v>
      </c>
      <c r="J483" s="129" t="s">
        <v>169</v>
      </c>
      <c r="K483" s="129" t="s">
        <v>1130</v>
      </c>
      <c r="L483" s="129" t="s">
        <v>0</v>
      </c>
      <c r="M483" s="129" t="s">
        <v>4</v>
      </c>
      <c r="N483" s="129"/>
      <c r="O483" s="129"/>
      <c r="P483" s="129"/>
      <c r="Q483" s="129"/>
    </row>
    <row r="484" spans="1:17" x14ac:dyDescent="0.25">
      <c r="A484" s="51">
        <f t="shared" si="215"/>
        <v>2.0166666666669286</v>
      </c>
      <c r="B484" s="50">
        <f t="shared" si="216"/>
        <v>24</v>
      </c>
      <c r="C484" s="52">
        <f t="shared" si="217"/>
        <v>2</v>
      </c>
      <c r="D484" s="52" t="str">
        <f t="shared" si="218"/>
        <v/>
      </c>
      <c r="E484" s="129" t="s">
        <v>5</v>
      </c>
      <c r="F484" s="129" t="s">
        <v>2</v>
      </c>
      <c r="G484" s="129" t="s">
        <v>3</v>
      </c>
      <c r="H484" s="129" t="s">
        <v>1131</v>
      </c>
      <c r="I484" s="129" t="s">
        <v>115</v>
      </c>
      <c r="J484" s="129" t="s">
        <v>169</v>
      </c>
      <c r="K484" s="129" t="s">
        <v>1132</v>
      </c>
      <c r="L484" s="129" t="s">
        <v>0</v>
      </c>
      <c r="M484" s="129" t="s">
        <v>6</v>
      </c>
      <c r="N484" s="129"/>
      <c r="O484" s="129"/>
      <c r="P484" s="129"/>
      <c r="Q484" s="129"/>
    </row>
    <row r="485" spans="1:17" x14ac:dyDescent="0.25">
      <c r="A485" s="51">
        <f t="shared" si="215"/>
        <v>2.4666666666665193</v>
      </c>
      <c r="B485" s="50">
        <f t="shared" si="216"/>
        <v>24</v>
      </c>
      <c r="C485" s="52">
        <f t="shared" si="217"/>
        <v>3</v>
      </c>
      <c r="D485" s="52" t="str">
        <f t="shared" si="218"/>
        <v/>
      </c>
      <c r="E485" s="129" t="s">
        <v>7</v>
      </c>
      <c r="F485" s="129" t="s">
        <v>2</v>
      </c>
      <c r="G485" s="129" t="s">
        <v>3</v>
      </c>
      <c r="H485" s="129" t="s">
        <v>1133</v>
      </c>
      <c r="I485" s="129" t="s">
        <v>8</v>
      </c>
      <c r="J485" s="129" t="s">
        <v>169</v>
      </c>
      <c r="K485" s="129" t="s">
        <v>1134</v>
      </c>
      <c r="L485" s="129" t="s">
        <v>0</v>
      </c>
      <c r="M485" s="129" t="s">
        <v>9</v>
      </c>
      <c r="N485" s="129"/>
      <c r="O485" s="129"/>
      <c r="P485" s="129"/>
      <c r="Q485" s="129"/>
    </row>
    <row r="486" spans="1:17" x14ac:dyDescent="0.25">
      <c r="A486" s="51">
        <f t="shared" si="215"/>
        <v>1.400000000000059</v>
      </c>
      <c r="B486" s="50">
        <f t="shared" si="216"/>
        <v>24</v>
      </c>
      <c r="C486" s="52">
        <f t="shared" si="217"/>
        <v>4</v>
      </c>
      <c r="D486" s="52" t="str">
        <f t="shared" si="218"/>
        <v/>
      </c>
      <c r="E486" s="129" t="s">
        <v>116</v>
      </c>
      <c r="F486" s="129" t="s">
        <v>2</v>
      </c>
      <c r="G486" s="129" t="s">
        <v>3</v>
      </c>
      <c r="H486" s="129" t="s">
        <v>1135</v>
      </c>
      <c r="I486" s="129" t="s">
        <v>117</v>
      </c>
      <c r="J486" s="129" t="s">
        <v>169</v>
      </c>
      <c r="K486" s="129" t="s">
        <v>1136</v>
      </c>
      <c r="L486" s="129" t="s">
        <v>0</v>
      </c>
      <c r="M486" s="129" t="s">
        <v>11</v>
      </c>
      <c r="N486" s="129"/>
      <c r="O486" s="129"/>
      <c r="P486" s="129"/>
      <c r="Q486" s="129"/>
    </row>
    <row r="487" spans="1:17" x14ac:dyDescent="0.25">
      <c r="A487" s="51">
        <f t="shared" si="215"/>
        <v>4.5166666666666799</v>
      </c>
      <c r="B487" s="50">
        <f t="shared" si="216"/>
        <v>24</v>
      </c>
      <c r="C487" s="52">
        <f t="shared" si="217"/>
        <v>5</v>
      </c>
      <c r="D487" s="52" t="str">
        <f t="shared" si="218"/>
        <v/>
      </c>
      <c r="E487" s="129" t="s">
        <v>106</v>
      </c>
      <c r="F487" s="129" t="s">
        <v>2</v>
      </c>
      <c r="G487" s="129" t="s">
        <v>3</v>
      </c>
      <c r="H487" s="129" t="s">
        <v>1137</v>
      </c>
      <c r="I487" s="129" t="s">
        <v>10</v>
      </c>
      <c r="J487" s="129" t="s">
        <v>169</v>
      </c>
      <c r="K487" s="129" t="s">
        <v>1138</v>
      </c>
      <c r="L487" s="129" t="s">
        <v>0</v>
      </c>
      <c r="M487" s="129" t="s">
        <v>12</v>
      </c>
      <c r="N487" s="129"/>
      <c r="O487" s="129"/>
      <c r="P487" s="129"/>
      <c r="Q487" s="129"/>
    </row>
    <row r="488" spans="1:17" x14ac:dyDescent="0.25">
      <c r="A488" s="51">
        <f t="shared" si="215"/>
        <v>1.4333333333332909</v>
      </c>
      <c r="B488" s="50">
        <f t="shared" si="216"/>
        <v>24</v>
      </c>
      <c r="C488" s="52">
        <f t="shared" si="217"/>
        <v>6</v>
      </c>
      <c r="D488" s="52" t="str">
        <f t="shared" si="218"/>
        <v/>
      </c>
      <c r="E488" s="129" t="s">
        <v>107</v>
      </c>
      <c r="F488" s="129" t="s">
        <v>2</v>
      </c>
      <c r="G488" s="129" t="s">
        <v>3</v>
      </c>
      <c r="H488" s="129" t="s">
        <v>1139</v>
      </c>
      <c r="I488" s="129" t="s">
        <v>90</v>
      </c>
      <c r="J488" s="129" t="s">
        <v>169</v>
      </c>
      <c r="K488" s="129" t="s">
        <v>1140</v>
      </c>
      <c r="L488" s="129" t="s">
        <v>0</v>
      </c>
      <c r="M488" s="129" t="s">
        <v>15</v>
      </c>
      <c r="N488" s="129"/>
      <c r="O488" s="129"/>
      <c r="P488" s="129"/>
      <c r="Q488" s="129"/>
    </row>
    <row r="489" spans="1:17" x14ac:dyDescent="0.25">
      <c r="A489" s="51">
        <f t="shared" si="215"/>
        <v>1.3833333333332831</v>
      </c>
      <c r="B489" s="50">
        <f t="shared" si="216"/>
        <v>24</v>
      </c>
      <c r="C489" s="52">
        <f t="shared" si="217"/>
        <v>7</v>
      </c>
      <c r="D489" s="52" t="str">
        <f t="shared" si="218"/>
        <v/>
      </c>
      <c r="E489" s="129" t="s">
        <v>13</v>
      </c>
      <c r="F489" s="129" t="s">
        <v>2</v>
      </c>
      <c r="G489" s="129" t="s">
        <v>3</v>
      </c>
      <c r="H489" s="129" t="s">
        <v>1141</v>
      </c>
      <c r="I489" s="129" t="s">
        <v>14</v>
      </c>
      <c r="J489" s="129" t="s">
        <v>169</v>
      </c>
      <c r="K489" s="129" t="s">
        <v>1142</v>
      </c>
      <c r="L489" s="129" t="s">
        <v>0</v>
      </c>
      <c r="M489" s="129" t="s">
        <v>18</v>
      </c>
      <c r="N489" s="129"/>
      <c r="O489" s="129"/>
      <c r="P489" s="129"/>
      <c r="Q489" s="129"/>
    </row>
    <row r="490" spans="1:17" x14ac:dyDescent="0.25">
      <c r="A490" s="51">
        <f t="shared" si="215"/>
        <v>0.76666666666657335</v>
      </c>
      <c r="B490" s="50">
        <f t="shared" si="216"/>
        <v>24</v>
      </c>
      <c r="C490" s="52">
        <f t="shared" si="217"/>
        <v>8</v>
      </c>
      <c r="D490" s="52" t="str">
        <f t="shared" si="218"/>
        <v/>
      </c>
      <c r="E490" s="129" t="s">
        <v>16</v>
      </c>
      <c r="F490" s="129" t="s">
        <v>2</v>
      </c>
      <c r="G490" s="129" t="s">
        <v>3</v>
      </c>
      <c r="H490" s="129" t="s">
        <v>1143</v>
      </c>
      <c r="I490" s="129" t="s">
        <v>118</v>
      </c>
      <c r="J490" s="129" t="s">
        <v>169</v>
      </c>
      <c r="K490" s="129" t="s">
        <v>1144</v>
      </c>
      <c r="L490" s="129" t="s">
        <v>0</v>
      </c>
      <c r="M490" s="129" t="s">
        <v>19</v>
      </c>
      <c r="N490" s="129"/>
      <c r="O490" s="129"/>
      <c r="P490" s="129"/>
      <c r="Q490" s="129"/>
    </row>
    <row r="491" spans="1:17" x14ac:dyDescent="0.25">
      <c r="A491" s="51">
        <f t="shared" si="215"/>
        <v>1.100000000000172</v>
      </c>
      <c r="B491" s="50">
        <f t="shared" si="216"/>
        <v>24</v>
      </c>
      <c r="C491" s="52">
        <f t="shared" si="217"/>
        <v>9</v>
      </c>
      <c r="D491" s="52" t="str">
        <f t="shared" si="218"/>
        <v/>
      </c>
      <c r="E491" s="129" t="s">
        <v>16</v>
      </c>
      <c r="F491" s="129" t="s">
        <v>2</v>
      </c>
      <c r="G491" s="129" t="s">
        <v>3</v>
      </c>
      <c r="H491" s="129" t="s">
        <v>1145</v>
      </c>
      <c r="I491" s="129" t="s">
        <v>17</v>
      </c>
      <c r="J491" s="129" t="s">
        <v>169</v>
      </c>
      <c r="K491" s="129" t="s">
        <v>1146</v>
      </c>
      <c r="L491" s="129" t="s">
        <v>0</v>
      </c>
      <c r="M491" s="129" t="s">
        <v>21</v>
      </c>
      <c r="N491" s="129"/>
      <c r="O491" s="129"/>
      <c r="P491" s="129"/>
      <c r="Q491" s="129"/>
    </row>
    <row r="492" spans="1:17" x14ac:dyDescent="0.25">
      <c r="A492" s="51">
        <f t="shared" si="215"/>
        <v>1.0166666666666124</v>
      </c>
      <c r="B492" s="50">
        <f t="shared" si="216"/>
        <v>24</v>
      </c>
      <c r="C492" s="52">
        <f t="shared" si="217"/>
        <v>10</v>
      </c>
      <c r="D492" s="52" t="str">
        <f t="shared" si="218"/>
        <v/>
      </c>
      <c r="E492" s="129" t="s">
        <v>108</v>
      </c>
      <c r="F492" s="129" t="s">
        <v>2</v>
      </c>
      <c r="G492" s="129" t="s">
        <v>3</v>
      </c>
      <c r="H492" s="129" t="s">
        <v>1147</v>
      </c>
      <c r="I492" s="129" t="s">
        <v>119</v>
      </c>
      <c r="J492" s="129" t="s">
        <v>169</v>
      </c>
      <c r="K492" s="129" t="s">
        <v>1148</v>
      </c>
      <c r="L492" s="129" t="s">
        <v>0</v>
      </c>
      <c r="M492" s="129" t="s">
        <v>23</v>
      </c>
      <c r="N492" s="129"/>
      <c r="O492" s="129"/>
      <c r="P492" s="129"/>
      <c r="Q492" s="129"/>
    </row>
    <row r="493" spans="1:17" x14ac:dyDescent="0.25">
      <c r="A493" s="51">
        <f t="shared" si="215"/>
        <v>1.2000000000000277</v>
      </c>
      <c r="B493" s="50">
        <f t="shared" si="216"/>
        <v>24</v>
      </c>
      <c r="C493" s="52">
        <f t="shared" si="217"/>
        <v>11</v>
      </c>
      <c r="D493" s="52" t="str">
        <f t="shared" si="218"/>
        <v/>
      </c>
      <c r="E493" s="129" t="s">
        <v>110</v>
      </c>
      <c r="F493" s="129" t="s">
        <v>2</v>
      </c>
      <c r="G493" s="129" t="s">
        <v>3</v>
      </c>
      <c r="H493" s="129" t="s">
        <v>1149</v>
      </c>
      <c r="I493" s="129" t="s">
        <v>20</v>
      </c>
      <c r="J493" s="129" t="s">
        <v>169</v>
      </c>
      <c r="K493" s="129" t="s">
        <v>1150</v>
      </c>
      <c r="L493" s="129" t="s">
        <v>0</v>
      </c>
      <c r="M493" s="129" t="s">
        <v>24</v>
      </c>
      <c r="N493" s="129"/>
      <c r="O493" s="129"/>
      <c r="P493" s="129"/>
      <c r="Q493" s="129"/>
    </row>
    <row r="494" spans="1:17" x14ac:dyDescent="0.25">
      <c r="A494" s="51">
        <f t="shared" si="215"/>
        <v>1.1833333333332519</v>
      </c>
      <c r="B494" s="50">
        <f t="shared" si="216"/>
        <v>24</v>
      </c>
      <c r="C494" s="52">
        <f t="shared" si="217"/>
        <v>12</v>
      </c>
      <c r="D494" s="52" t="str">
        <f t="shared" si="218"/>
        <v/>
      </c>
      <c r="E494" s="129" t="s">
        <v>120</v>
      </c>
      <c r="F494" s="129" t="s">
        <v>2</v>
      </c>
      <c r="G494" s="129" t="s">
        <v>3</v>
      </c>
      <c r="H494" s="129" t="s">
        <v>1151</v>
      </c>
      <c r="I494" s="129" t="s">
        <v>22</v>
      </c>
      <c r="J494" s="129" t="s">
        <v>169</v>
      </c>
      <c r="K494" s="129" t="s">
        <v>1152</v>
      </c>
      <c r="L494" s="129" t="s">
        <v>0</v>
      </c>
      <c r="M494" s="129" t="s">
        <v>25</v>
      </c>
      <c r="N494" s="129"/>
      <c r="O494" s="129"/>
      <c r="P494" s="129"/>
      <c r="Q494" s="129"/>
    </row>
    <row r="495" spans="1:17" x14ac:dyDescent="0.25">
      <c r="A495" s="51">
        <f t="shared" si="215"/>
        <v>1.4833333333332988</v>
      </c>
      <c r="B495" s="50">
        <f t="shared" si="216"/>
        <v>24</v>
      </c>
      <c r="C495" s="52">
        <f t="shared" si="217"/>
        <v>13</v>
      </c>
      <c r="D495" s="52" t="str">
        <f t="shared" si="218"/>
        <v/>
      </c>
      <c r="E495" s="129" t="s">
        <v>111</v>
      </c>
      <c r="F495" s="129" t="s">
        <v>2</v>
      </c>
      <c r="G495" s="129" t="s">
        <v>3</v>
      </c>
      <c r="H495" s="129" t="s">
        <v>1153</v>
      </c>
      <c r="I495" s="129" t="s">
        <v>121</v>
      </c>
      <c r="J495" s="129" t="s">
        <v>169</v>
      </c>
      <c r="K495" s="129" t="s">
        <v>1154</v>
      </c>
      <c r="L495" s="129" t="s">
        <v>0</v>
      </c>
      <c r="M495" s="129" t="s">
        <v>27</v>
      </c>
      <c r="N495" s="129"/>
      <c r="O495" s="129"/>
      <c r="P495" s="129"/>
      <c r="Q495" s="129"/>
    </row>
    <row r="496" spans="1:17" x14ac:dyDescent="0.25">
      <c r="A496" s="51">
        <f t="shared" si="215"/>
        <v>1.4666666666666828</v>
      </c>
      <c r="B496" s="50">
        <f t="shared" si="216"/>
        <v>24</v>
      </c>
      <c r="C496" s="52">
        <f t="shared" si="217"/>
        <v>14</v>
      </c>
      <c r="D496" s="52" t="str">
        <f t="shared" si="218"/>
        <v/>
      </c>
      <c r="E496" s="129" t="s">
        <v>112</v>
      </c>
      <c r="F496" s="129" t="s">
        <v>2</v>
      </c>
      <c r="G496" s="129" t="s">
        <v>3</v>
      </c>
      <c r="H496" s="129" t="s">
        <v>1155</v>
      </c>
      <c r="I496" s="129" t="s">
        <v>134</v>
      </c>
      <c r="J496" s="129" t="s">
        <v>169</v>
      </c>
      <c r="K496" s="129" t="s">
        <v>1156</v>
      </c>
      <c r="L496" s="129" t="s">
        <v>0</v>
      </c>
      <c r="M496" s="129" t="s">
        <v>29</v>
      </c>
      <c r="N496" s="129"/>
      <c r="O496" s="129"/>
      <c r="P496" s="129"/>
      <c r="Q496" s="129"/>
    </row>
    <row r="497" spans="1:17" x14ac:dyDescent="0.25">
      <c r="A497" s="51">
        <f t="shared" si="215"/>
        <v>4.6833333333333194</v>
      </c>
      <c r="B497" s="50">
        <f t="shared" si="216"/>
        <v>24</v>
      </c>
      <c r="C497" s="52">
        <f t="shared" si="217"/>
        <v>15</v>
      </c>
      <c r="D497" s="52" t="str">
        <f t="shared" si="218"/>
        <v/>
      </c>
      <c r="E497" s="129" t="s">
        <v>122</v>
      </c>
      <c r="F497" s="129" t="s">
        <v>2</v>
      </c>
      <c r="G497" s="129" t="s">
        <v>3</v>
      </c>
      <c r="H497" s="129" t="s">
        <v>1157</v>
      </c>
      <c r="I497" s="129" t="s">
        <v>26</v>
      </c>
      <c r="J497" s="129" t="s">
        <v>169</v>
      </c>
      <c r="K497" s="129" t="s">
        <v>1158</v>
      </c>
      <c r="L497" s="129" t="s">
        <v>0</v>
      </c>
      <c r="M497" s="129" t="s">
        <v>30</v>
      </c>
      <c r="N497" s="129"/>
      <c r="O497" s="129"/>
      <c r="P497" s="129"/>
      <c r="Q497" s="129"/>
    </row>
    <row r="498" spans="1:17" x14ac:dyDescent="0.25">
      <c r="A498" s="51">
        <f t="shared" si="215"/>
        <v>4.1666666666667851</v>
      </c>
      <c r="B498" s="50">
        <f t="shared" si="216"/>
        <v>24</v>
      </c>
      <c r="C498" s="52">
        <f t="shared" si="217"/>
        <v>16</v>
      </c>
      <c r="D498" s="52" t="str">
        <f t="shared" si="218"/>
        <v/>
      </c>
      <c r="E498" s="129" t="s">
        <v>123</v>
      </c>
      <c r="F498" s="129" t="s">
        <v>2</v>
      </c>
      <c r="G498" s="129" t="s">
        <v>3</v>
      </c>
      <c r="H498" s="129" t="s">
        <v>1159</v>
      </c>
      <c r="I498" s="129" t="s">
        <v>124</v>
      </c>
      <c r="J498" s="129" t="s">
        <v>169</v>
      </c>
      <c r="K498" s="129" t="s">
        <v>1160</v>
      </c>
      <c r="L498" s="129" t="s">
        <v>0</v>
      </c>
      <c r="M498" s="129" t="s">
        <v>31</v>
      </c>
      <c r="N498" s="129"/>
      <c r="O498" s="129"/>
      <c r="P498" s="129"/>
      <c r="Q498" s="129"/>
    </row>
    <row r="499" spans="1:17" x14ac:dyDescent="0.25">
      <c r="A499" s="51">
        <f t="shared" si="215"/>
        <v>1.8499999999999694</v>
      </c>
      <c r="B499" s="50">
        <f t="shared" si="216"/>
        <v>24</v>
      </c>
      <c r="C499" s="52">
        <f t="shared" si="217"/>
        <v>17</v>
      </c>
      <c r="D499" s="52" t="str">
        <f t="shared" si="218"/>
        <v/>
      </c>
      <c r="E499" s="129" t="s">
        <v>125</v>
      </c>
      <c r="F499" s="129" t="s">
        <v>2</v>
      </c>
      <c r="G499" s="129" t="s">
        <v>3</v>
      </c>
      <c r="H499" s="129" t="s">
        <v>1161</v>
      </c>
      <c r="I499" s="129" t="s">
        <v>126</v>
      </c>
      <c r="J499" s="129" t="s">
        <v>169</v>
      </c>
      <c r="K499" s="129" t="s">
        <v>1162</v>
      </c>
      <c r="L499" s="129" t="s">
        <v>0</v>
      </c>
      <c r="M499" s="129" t="s">
        <v>32</v>
      </c>
      <c r="N499" s="129"/>
      <c r="O499" s="129"/>
      <c r="P499" s="129"/>
      <c r="Q499" s="129"/>
    </row>
    <row r="500" spans="1:17" x14ac:dyDescent="0.25">
      <c r="A500" s="51">
        <f t="shared" si="215"/>
        <v>1.3833333333332831</v>
      </c>
      <c r="B500" s="50">
        <f t="shared" si="216"/>
        <v>24</v>
      </c>
      <c r="C500" s="52">
        <f t="shared" si="217"/>
        <v>18</v>
      </c>
      <c r="D500" s="52" t="str">
        <f t="shared" si="218"/>
        <v/>
      </c>
      <c r="E500" s="129" t="s">
        <v>127</v>
      </c>
      <c r="F500" s="129" t="s">
        <v>2</v>
      </c>
      <c r="G500" s="129" t="s">
        <v>3</v>
      </c>
      <c r="H500" s="129" t="s">
        <v>1163</v>
      </c>
      <c r="I500" s="129" t="s">
        <v>28</v>
      </c>
      <c r="J500" s="129" t="s">
        <v>169</v>
      </c>
      <c r="K500" s="129" t="s">
        <v>1164</v>
      </c>
      <c r="L500" s="129" t="s">
        <v>0</v>
      </c>
      <c r="M500" s="129" t="s">
        <v>128</v>
      </c>
      <c r="N500" s="129"/>
      <c r="O500" s="129"/>
      <c r="P500" s="129"/>
      <c r="Q500" s="129"/>
    </row>
    <row r="501" spans="1:17" x14ac:dyDescent="0.25">
      <c r="A501" s="51">
        <f t="shared" si="215"/>
        <v>1.1666666666667957</v>
      </c>
      <c r="B501" s="50">
        <f t="shared" si="216"/>
        <v>24</v>
      </c>
      <c r="C501" s="52">
        <f t="shared" si="217"/>
        <v>19</v>
      </c>
      <c r="D501" s="52" t="str">
        <f t="shared" si="218"/>
        <v/>
      </c>
      <c r="E501" s="129" t="s">
        <v>113</v>
      </c>
      <c r="F501" s="129" t="s">
        <v>2</v>
      </c>
      <c r="G501" s="129" t="s">
        <v>3</v>
      </c>
      <c r="H501" s="129" t="s">
        <v>1165</v>
      </c>
      <c r="I501" s="129" t="s">
        <v>132</v>
      </c>
      <c r="J501" s="129" t="s">
        <v>169</v>
      </c>
      <c r="K501" s="129" t="s">
        <v>168</v>
      </c>
      <c r="L501" s="129" t="s">
        <v>0</v>
      </c>
      <c r="M501" s="129" t="s">
        <v>129</v>
      </c>
      <c r="N501" s="129"/>
      <c r="O501" s="129"/>
      <c r="P501" s="129"/>
      <c r="Q501" s="129"/>
    </row>
    <row r="502" spans="1:17" x14ac:dyDescent="0.25">
      <c r="A502" s="51">
        <f t="shared" si="215"/>
        <v>2.3999999999998956</v>
      </c>
      <c r="B502" s="50">
        <f t="shared" si="216"/>
        <v>24</v>
      </c>
      <c r="C502" s="52">
        <f t="shared" si="217"/>
        <v>20</v>
      </c>
      <c r="D502" s="52" t="str">
        <f t="shared" si="218"/>
        <v/>
      </c>
      <c r="E502" s="129" t="s">
        <v>136</v>
      </c>
      <c r="F502" s="129" t="s">
        <v>2</v>
      </c>
      <c r="G502" s="129" t="s">
        <v>3</v>
      </c>
      <c r="H502" s="129" t="s">
        <v>1166</v>
      </c>
      <c r="I502" s="129" t="s">
        <v>137</v>
      </c>
      <c r="J502" s="129" t="s">
        <v>169</v>
      </c>
      <c r="K502" s="129" t="s">
        <v>1167</v>
      </c>
      <c r="L502" s="129" t="s">
        <v>0</v>
      </c>
      <c r="M502" s="129" t="s">
        <v>130</v>
      </c>
      <c r="N502" s="129"/>
      <c r="O502" s="129"/>
      <c r="P502" s="129"/>
      <c r="Q502" s="129"/>
    </row>
    <row r="503" spans="1:17" x14ac:dyDescent="0.25">
      <c r="A503" s="51">
        <f t="shared" si="215"/>
        <v>3.5333333333332995</v>
      </c>
      <c r="B503" s="50">
        <f t="shared" si="216"/>
        <v>24</v>
      </c>
      <c r="C503" s="52">
        <f t="shared" si="217"/>
        <v>21</v>
      </c>
      <c r="D503" s="52" t="str">
        <f t="shared" si="218"/>
        <v/>
      </c>
      <c r="E503" s="129" t="s">
        <v>109</v>
      </c>
      <c r="F503" s="129" t="s">
        <v>2</v>
      </c>
      <c r="G503" s="129" t="s">
        <v>3</v>
      </c>
      <c r="H503" s="129" t="s">
        <v>1168</v>
      </c>
      <c r="I503" s="129" t="s">
        <v>105</v>
      </c>
      <c r="J503" s="129" t="s">
        <v>169</v>
      </c>
      <c r="K503" s="129" t="s">
        <v>1169</v>
      </c>
      <c r="L503" s="129" t="s">
        <v>0</v>
      </c>
      <c r="M503" s="129" t="s">
        <v>131</v>
      </c>
      <c r="N503" s="129"/>
      <c r="O503" s="129"/>
      <c r="P503" s="129"/>
      <c r="Q503" s="1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90"/>
  <sheetViews>
    <sheetView topLeftCell="B1" zoomScale="80" zoomScaleNormal="80" workbookViewId="0">
      <selection activeCell="D16" sqref="D16"/>
    </sheetView>
  </sheetViews>
  <sheetFormatPr defaultRowHeight="15" x14ac:dyDescent="0.25"/>
  <cols>
    <col min="1" max="1" width="5" customWidth="1"/>
    <col min="2" max="2" width="15.28515625" customWidth="1"/>
    <col min="3" max="7" width="13" customWidth="1"/>
    <col min="8" max="8" width="1.28515625" customWidth="1"/>
    <col min="9" max="9" width="8" customWidth="1"/>
    <col min="10" max="12" width="12.5703125" customWidth="1"/>
    <col min="13" max="13" width="1.5703125" customWidth="1"/>
    <col min="14" max="17" width="11.5703125" customWidth="1"/>
    <col min="21" max="21" width="9.140625" style="44"/>
    <col min="22" max="24" width="16.140625" style="44" customWidth="1"/>
    <col min="25" max="32" width="9.140625" style="44"/>
  </cols>
  <sheetData>
    <row r="2" spans="1:31" ht="21" x14ac:dyDescent="0.35">
      <c r="A2" s="6" t="s">
        <v>44</v>
      </c>
      <c r="B2" s="1"/>
      <c r="I2" s="6" t="s">
        <v>33</v>
      </c>
      <c r="N2" s="6" t="s">
        <v>48</v>
      </c>
      <c r="U2" s="84"/>
      <c r="Z2" s="84"/>
    </row>
    <row r="3" spans="1:31" x14ac:dyDescent="0.25">
      <c r="B3" s="1"/>
    </row>
    <row r="4" spans="1:31" ht="45" x14ac:dyDescent="0.25">
      <c r="A4" s="3" t="s">
        <v>35</v>
      </c>
      <c r="B4" s="3" t="s">
        <v>0</v>
      </c>
      <c r="C4" s="9" t="s">
        <v>36</v>
      </c>
      <c r="D4" s="10" t="s">
        <v>37</v>
      </c>
      <c r="E4" s="10" t="s">
        <v>38</v>
      </c>
      <c r="F4" s="10" t="s">
        <v>39</v>
      </c>
      <c r="G4" s="10" t="s">
        <v>88</v>
      </c>
      <c r="I4" s="61" t="s">
        <v>40</v>
      </c>
      <c r="J4" s="62" t="s">
        <v>41</v>
      </c>
      <c r="K4" s="62" t="s">
        <v>42</v>
      </c>
      <c r="L4" s="61" t="s">
        <v>43</v>
      </c>
      <c r="N4" s="64" t="s">
        <v>45</v>
      </c>
      <c r="O4" s="64" t="s">
        <v>46</v>
      </c>
      <c r="P4" s="64" t="s">
        <v>47</v>
      </c>
      <c r="Q4" s="64" t="s">
        <v>48</v>
      </c>
      <c r="R4" s="64" t="s">
        <v>49</v>
      </c>
      <c r="S4" s="64" t="s">
        <v>50</v>
      </c>
      <c r="U4" s="86"/>
      <c r="V4" s="87"/>
      <c r="W4" s="87"/>
      <c r="X4" s="86"/>
      <c r="Z4" s="88"/>
      <c r="AA4" s="88"/>
      <c r="AB4" s="88"/>
      <c r="AC4" s="88"/>
      <c r="AD4" s="88"/>
      <c r="AE4" s="88"/>
    </row>
    <row r="5" spans="1:31" x14ac:dyDescent="0.25">
      <c r="A5" s="5">
        <v>1</v>
      </c>
      <c r="B5" s="8" t="s">
        <v>4</v>
      </c>
      <c r="C5" s="11">
        <f>COUNTIF(Patrolling!M:M,B5)</f>
        <v>24</v>
      </c>
      <c r="D5" s="12">
        <f>COUNTIF(Patrolling!M:M,B5)</f>
        <v>24</v>
      </c>
      <c r="E5" s="120">
        <f>MIN(D5:D25)</f>
        <v>22</v>
      </c>
      <c r="F5" s="123">
        <f>MAX(Patrolling!B:B)</f>
        <v>24</v>
      </c>
      <c r="G5" s="120">
        <f>COUNTIF(Patrolling!D:D,"MISTAKE")</f>
        <v>2</v>
      </c>
      <c r="I5" s="13">
        <v>1</v>
      </c>
      <c r="J5" s="63">
        <f>IF(LARGE(Patrolling!A:A,I5)&gt;20,LARGE(Patrolling!A:A,I5),"")</f>
        <v>25.283333333333321</v>
      </c>
      <c r="K5" s="54" t="str">
        <f>VLOOKUP($J5,Patrolling!A:M,11,0)</f>
        <v>2:06:26 AM</v>
      </c>
      <c r="L5" s="54">
        <f>INDEX(Patrolling!A:M,MATCH(K5,Patrolling!K:K,0)-1,2)</f>
        <v>2</v>
      </c>
      <c r="N5" s="14">
        <v>1</v>
      </c>
      <c r="O5" s="14">
        <f>SUMIF(Patrolling!B:B,N5,Patrolling!A:A)</f>
        <v>39.35</v>
      </c>
      <c r="P5" s="68">
        <f>AVERAGEIF(O5:O28,"&lt;&gt;0")</f>
        <v>39.749305555555544</v>
      </c>
      <c r="Q5" s="15" t="str">
        <f>IF(O5&gt;0,IF(AND(O5&gt;35,O5&lt;45),"Good","Bad"),"")</f>
        <v>Good</v>
      </c>
      <c r="R5" s="69">
        <f>COUNTIF(Q:Q,"Good")</f>
        <v>24</v>
      </c>
      <c r="S5" s="69">
        <f>COUNTIF(Q:Q,"Bad")</f>
        <v>0</v>
      </c>
      <c r="U5" s="89"/>
      <c r="V5" s="90"/>
      <c r="W5" s="91"/>
      <c r="X5" s="91"/>
      <c r="Z5" s="55"/>
      <c r="AA5" s="55"/>
      <c r="AB5" s="55"/>
      <c r="AC5" s="56"/>
      <c r="AD5" s="79"/>
      <c r="AE5" s="79"/>
    </row>
    <row r="6" spans="1:31" x14ac:dyDescent="0.25">
      <c r="A6" s="5">
        <v>2</v>
      </c>
      <c r="B6" s="8" t="s">
        <v>6</v>
      </c>
      <c r="C6" s="11">
        <f>COUNTIF(Patrolling!M:M,B6)</f>
        <v>24</v>
      </c>
      <c r="D6" s="12">
        <f>COUNTIF(Patrolling!M:M,B6)</f>
        <v>24</v>
      </c>
      <c r="E6" s="121"/>
      <c r="F6" s="124"/>
      <c r="G6" s="121"/>
      <c r="I6" s="13">
        <v>2</v>
      </c>
      <c r="J6" s="63">
        <f>IF(LARGE(Patrolling!A:A,I6)&gt;20,LARGE(Patrolling!A:A,I6),"")</f>
        <v>24.933333333333447</v>
      </c>
      <c r="K6" s="54" t="str">
        <f>VLOOKUP($J6,Patrolling!A:M,11,0)</f>
        <v>2:01:15 PM</v>
      </c>
      <c r="L6" s="54">
        <f>INDEX(Patrolling!A:M,MATCH(K6,Patrolling!K:K,0)-1,2)</f>
        <v>14</v>
      </c>
      <c r="N6" s="14">
        <v>2</v>
      </c>
      <c r="O6" s="14">
        <f>SUMIF(Patrolling!B:B,N6,Patrolling!A:A)</f>
        <v>39.983333333333334</v>
      </c>
      <c r="P6" s="68"/>
      <c r="Q6" s="15" t="str">
        <f t="shared" ref="Q6:Q28" si="0">IF(O6&gt;0,IF(AND(O6&gt;35,O6&lt;45),"Good","Bad"),"")</f>
        <v>Good</v>
      </c>
      <c r="R6" s="69"/>
      <c r="S6" s="69"/>
      <c r="U6" s="89"/>
      <c r="V6" s="90"/>
      <c r="W6" s="91"/>
      <c r="X6" s="91"/>
      <c r="Z6" s="55"/>
      <c r="AA6" s="55"/>
      <c r="AB6" s="55"/>
      <c r="AC6" s="56"/>
      <c r="AD6" s="79"/>
      <c r="AE6" s="79"/>
    </row>
    <row r="7" spans="1:31" x14ac:dyDescent="0.25">
      <c r="A7" s="5">
        <v>3</v>
      </c>
      <c r="B7" s="8" t="s">
        <v>9</v>
      </c>
      <c r="C7" s="11">
        <f>COUNTIF(Patrolling!M:M,B7)</f>
        <v>24</v>
      </c>
      <c r="D7" s="12">
        <f>COUNTIF(Patrolling!M:M,B7)</f>
        <v>24</v>
      </c>
      <c r="E7" s="121"/>
      <c r="F7" s="124"/>
      <c r="G7" s="121"/>
      <c r="I7" s="13">
        <v>3</v>
      </c>
      <c r="J7" s="63">
        <f>IF(LARGE(Patrolling!A:A,I7)&gt;20,LARGE(Patrolling!A:A,I7),"")</f>
        <v>24.733333333333096</v>
      </c>
      <c r="K7" s="54" t="str">
        <f>VLOOKUP($J7,Patrolling!A:M,11,0)</f>
        <v>5:01:26 PM</v>
      </c>
      <c r="L7" s="54">
        <f>INDEX(Patrolling!A:M,MATCH(K7,Patrolling!K:K,0)-1,2)</f>
        <v>17</v>
      </c>
      <c r="N7" s="14">
        <v>3</v>
      </c>
      <c r="O7" s="14">
        <f>SUMIF(Patrolling!B:B,N7,Patrolling!A:A)</f>
        <v>35.283333333333331</v>
      </c>
      <c r="P7" s="68"/>
      <c r="Q7" s="15" t="str">
        <f t="shared" si="0"/>
        <v>Good</v>
      </c>
      <c r="R7" s="69"/>
      <c r="S7" s="69"/>
      <c r="U7" s="89"/>
      <c r="V7" s="90"/>
      <c r="W7" s="91"/>
      <c r="X7" s="91"/>
      <c r="Z7" s="55"/>
      <c r="AA7" s="55"/>
      <c r="AB7" s="55"/>
      <c r="AC7" s="56"/>
      <c r="AD7" s="79"/>
      <c r="AE7" s="79"/>
    </row>
    <row r="8" spans="1:31" x14ac:dyDescent="0.25">
      <c r="A8" s="5">
        <v>4</v>
      </c>
      <c r="B8" s="8" t="s">
        <v>11</v>
      </c>
      <c r="C8" s="11">
        <f>COUNTIF(Patrolling!M:M,B8)</f>
        <v>24</v>
      </c>
      <c r="D8" s="12">
        <f>COUNTIF(Patrolling!M:M,B8)</f>
        <v>24</v>
      </c>
      <c r="E8" s="121"/>
      <c r="F8" s="124"/>
      <c r="G8" s="121"/>
      <c r="I8" s="13">
        <v>4</v>
      </c>
      <c r="J8" s="63">
        <f>IF(LARGE(Patrolling!A:A,I8)&gt;20,LARGE(Patrolling!A:A,I8),"")</f>
        <v>24.416666666666671</v>
      </c>
      <c r="K8" s="54" t="str">
        <f>VLOOKUP($J8,Patrolling!A:M,11,0)</f>
        <v>6:01:11 AM</v>
      </c>
      <c r="L8" s="54">
        <f>INDEX(Patrolling!A:M,MATCH(K8,Patrolling!K:K,0)-1,2)</f>
        <v>6</v>
      </c>
      <c r="N8" s="14">
        <v>4</v>
      </c>
      <c r="O8" s="14">
        <f>SUMIF(Patrolling!B:B,N8,Patrolling!A:A)</f>
        <v>40.216666666666647</v>
      </c>
      <c r="P8" s="68"/>
      <c r="Q8" s="15" t="str">
        <f t="shared" si="0"/>
        <v>Good</v>
      </c>
      <c r="R8" s="69"/>
      <c r="S8" s="69"/>
      <c r="U8" s="89"/>
      <c r="V8" s="90"/>
      <c r="W8" s="91"/>
      <c r="X8" s="91"/>
      <c r="Z8" s="55"/>
      <c r="AA8" s="55"/>
      <c r="AB8" s="55"/>
      <c r="AC8" s="56"/>
      <c r="AD8" s="79"/>
      <c r="AE8" s="79"/>
    </row>
    <row r="9" spans="1:31" x14ac:dyDescent="0.25">
      <c r="A9" s="5">
        <v>5</v>
      </c>
      <c r="B9" s="8" t="s">
        <v>12</v>
      </c>
      <c r="C9" s="11">
        <f>COUNTIF(Patrolling!M:M,B9)</f>
        <v>24</v>
      </c>
      <c r="D9" s="12">
        <f>COUNTIF(Patrolling!M:M,B9)</f>
        <v>24</v>
      </c>
      <c r="E9" s="121"/>
      <c r="F9" s="124"/>
      <c r="G9" s="121"/>
      <c r="I9" s="13">
        <v>5</v>
      </c>
      <c r="J9" s="63">
        <f>IF(LARGE(Patrolling!A:A,I9)&gt;20,LARGE(Patrolling!A:A,I9),"")</f>
        <v>23.933333333333373</v>
      </c>
      <c r="K9" s="54" t="str">
        <f>VLOOKUP($J9,Patrolling!A:M,11,0)</f>
        <v>11:00:39 AM</v>
      </c>
      <c r="L9" s="54">
        <f>INDEX(Patrolling!A:M,MATCH(K9,Patrolling!K:K,0)-1,2)</f>
        <v>11</v>
      </c>
      <c r="N9" s="14">
        <v>5</v>
      </c>
      <c r="O9" s="14">
        <f>SUMIF(Patrolling!B:B,N9,Patrolling!A:A)</f>
        <v>40.150000000000006</v>
      </c>
      <c r="P9" s="68"/>
      <c r="Q9" s="15" t="str">
        <f t="shared" si="0"/>
        <v>Good</v>
      </c>
      <c r="R9" s="69"/>
      <c r="S9" s="69"/>
      <c r="U9" s="89"/>
      <c r="V9" s="90"/>
      <c r="W9" s="91"/>
      <c r="X9" s="91"/>
      <c r="Z9" s="55"/>
      <c r="AA9" s="55"/>
      <c r="AB9" s="55"/>
      <c r="AC9" s="56"/>
      <c r="AD9" s="79"/>
      <c r="AE9" s="79"/>
    </row>
    <row r="10" spans="1:31" x14ac:dyDescent="0.25">
      <c r="A10" s="5">
        <v>6</v>
      </c>
      <c r="B10" s="8" t="s">
        <v>15</v>
      </c>
      <c r="C10" s="11">
        <f>COUNTIF(Patrolling!M:M,B10)</f>
        <v>24</v>
      </c>
      <c r="D10" s="12">
        <f>COUNTIF(Patrolling!M:M,B10)</f>
        <v>24</v>
      </c>
      <c r="E10" s="121"/>
      <c r="F10" s="124"/>
      <c r="G10" s="121"/>
      <c r="I10" s="13">
        <v>6</v>
      </c>
      <c r="J10" s="63">
        <f>IF(LARGE(Patrolling!A:A,I10)&gt;20,LARGE(Patrolling!A:A,I10),"")</f>
        <v>23.783333333333267</v>
      </c>
      <c r="K10" s="54" t="str">
        <f>VLOOKUP($J10,Patrolling!A:M,11,0)</f>
        <v>8:00:47 AM</v>
      </c>
      <c r="L10" s="54">
        <f>INDEX(Patrolling!A:M,MATCH(K10,Patrolling!K:K,0)-1,2)</f>
        <v>8</v>
      </c>
      <c r="N10" s="14">
        <v>6</v>
      </c>
      <c r="O10" s="14">
        <f>SUMIF(Patrolling!B:B,N10,Patrolling!A:A)</f>
        <v>40.649999999999991</v>
      </c>
      <c r="P10" s="68"/>
      <c r="Q10" s="15" t="str">
        <f t="shared" si="0"/>
        <v>Good</v>
      </c>
      <c r="R10" s="69"/>
      <c r="S10" s="69"/>
      <c r="U10" s="89"/>
      <c r="V10" s="90"/>
      <c r="W10" s="91"/>
      <c r="X10" s="91"/>
      <c r="Z10" s="55"/>
      <c r="AA10" s="55"/>
      <c r="AB10" s="55"/>
      <c r="AC10" s="56"/>
      <c r="AD10" s="79"/>
      <c r="AE10" s="79"/>
    </row>
    <row r="11" spans="1:31" x14ac:dyDescent="0.25">
      <c r="A11" s="5">
        <v>7</v>
      </c>
      <c r="B11" s="8" t="s">
        <v>18</v>
      </c>
      <c r="C11" s="11">
        <f>COUNTIF(Patrolling!M:M,B11)</f>
        <v>24</v>
      </c>
      <c r="D11" s="12">
        <f>COUNTIF(Patrolling!M:M,B11)</f>
        <v>24</v>
      </c>
      <c r="E11" s="121"/>
      <c r="F11" s="124"/>
      <c r="G11" s="121"/>
      <c r="I11" s="13">
        <v>7</v>
      </c>
      <c r="J11" s="63">
        <f>IF(LARGE(Patrolling!A:A,I11)&gt;20,LARGE(Patrolling!A:A,I11),"")</f>
        <v>21.933333333333458</v>
      </c>
      <c r="K11" s="54" t="str">
        <f>VLOOKUP($J11,Patrolling!A:M,11,0)</f>
        <v>7:02:53 PM</v>
      </c>
      <c r="L11" s="54">
        <f>INDEX(Patrolling!A:M,MATCH(K11,Patrolling!K:K,0)-1,2)</f>
        <v>19</v>
      </c>
      <c r="N11" s="14">
        <v>7</v>
      </c>
      <c r="O11" s="14">
        <f>SUMIF(Patrolling!B:B,N11,Patrolling!A:A)</f>
        <v>40.01666666666663</v>
      </c>
      <c r="P11" s="68"/>
      <c r="Q11" s="15" t="str">
        <f t="shared" si="0"/>
        <v>Good</v>
      </c>
      <c r="R11" s="69"/>
      <c r="S11" s="69"/>
      <c r="U11" s="89"/>
      <c r="V11" s="90"/>
      <c r="W11" s="91"/>
      <c r="X11" s="91"/>
      <c r="Z11" s="55"/>
      <c r="AA11" s="55"/>
      <c r="AB11" s="55"/>
      <c r="AC11" s="56"/>
      <c r="AD11" s="79"/>
      <c r="AE11" s="79"/>
    </row>
    <row r="12" spans="1:31" x14ac:dyDescent="0.25">
      <c r="A12" s="5">
        <v>8</v>
      </c>
      <c r="B12" s="8" t="s">
        <v>19</v>
      </c>
      <c r="C12" s="11">
        <f>COUNTIF(Patrolling!M:M,B12)</f>
        <v>24</v>
      </c>
      <c r="D12" s="12">
        <f>COUNTIF(Patrolling!M:M,B12)</f>
        <v>24</v>
      </c>
      <c r="E12" s="121"/>
      <c r="F12" s="124"/>
      <c r="G12" s="121"/>
      <c r="I12" s="13">
        <v>8</v>
      </c>
      <c r="J12" s="63">
        <f>IF(LARGE(Patrolling!A:A,I12)&gt;20,LARGE(Patrolling!A:A,I12),"")</f>
        <v>20.716666666666654</v>
      </c>
      <c r="K12" s="54" t="str">
        <f>VLOOKUP($J12,Patrolling!A:M,11,0)</f>
        <v>6:01:35 PM</v>
      </c>
      <c r="L12" s="54">
        <f>INDEX(Patrolling!A:M,MATCH(K12,Patrolling!K:K,0)-1,2)</f>
        <v>18</v>
      </c>
      <c r="N12" s="14">
        <v>8</v>
      </c>
      <c r="O12" s="14">
        <f>SUMIF(Patrolling!B:B,N12,Patrolling!A:A)</f>
        <v>40.616666666666731</v>
      </c>
      <c r="P12" s="68"/>
      <c r="Q12" s="15" t="str">
        <f t="shared" si="0"/>
        <v>Good</v>
      </c>
      <c r="R12" s="69"/>
      <c r="S12" s="69"/>
      <c r="U12" s="89"/>
      <c r="V12" s="90"/>
      <c r="W12" s="91"/>
      <c r="X12" s="91"/>
      <c r="Z12" s="55"/>
      <c r="AA12" s="55"/>
      <c r="AB12" s="55"/>
      <c r="AC12" s="56"/>
      <c r="AD12" s="79"/>
      <c r="AE12" s="79"/>
    </row>
    <row r="13" spans="1:31" x14ac:dyDescent="0.25">
      <c r="A13" s="5">
        <v>9</v>
      </c>
      <c r="B13" s="8" t="s">
        <v>21</v>
      </c>
      <c r="C13" s="11">
        <f>COUNTIF(Patrolling!M:M,B13)</f>
        <v>24</v>
      </c>
      <c r="D13" s="12">
        <f>COUNTIF(Patrolling!M:M,B13)</f>
        <v>24</v>
      </c>
      <c r="E13" s="121"/>
      <c r="F13" s="124"/>
      <c r="G13" s="121"/>
      <c r="I13" s="13">
        <v>9</v>
      </c>
      <c r="J13" s="63">
        <f>IF(LARGE(Patrolling!A:A,I13)&gt;20,LARGE(Patrolling!A:A,I13),"")</f>
        <v>20.333333333333368</v>
      </c>
      <c r="K13" s="54" t="str">
        <f>VLOOKUP($J13,Patrolling!A:M,11,0)</f>
        <v>12:01:12 PM</v>
      </c>
      <c r="L13" s="54">
        <f>INDEX(Patrolling!A:M,MATCH(K13,Patrolling!K:K,0)-1,2)</f>
        <v>12</v>
      </c>
      <c r="N13" s="14">
        <v>9</v>
      </c>
      <c r="O13" s="14">
        <f>SUMIF(Patrolling!B:B,N13,Patrolling!A:A)</f>
        <v>40.3333333333333</v>
      </c>
      <c r="P13" s="68"/>
      <c r="Q13" s="15" t="str">
        <f t="shared" si="0"/>
        <v>Good</v>
      </c>
      <c r="R13" s="69"/>
      <c r="S13" s="69"/>
      <c r="U13" s="89"/>
      <c r="V13" s="90"/>
      <c r="W13" s="91"/>
      <c r="X13" s="91"/>
      <c r="Z13" s="55"/>
      <c r="AA13" s="55"/>
      <c r="AB13" s="55"/>
      <c r="AC13" s="56"/>
      <c r="AD13" s="79"/>
      <c r="AE13" s="79"/>
    </row>
    <row r="14" spans="1:31" x14ac:dyDescent="0.25">
      <c r="A14" s="5">
        <v>10</v>
      </c>
      <c r="B14" s="8" t="s">
        <v>23</v>
      </c>
      <c r="C14" s="11">
        <f>COUNTIF(Patrolling!M:M,B14)</f>
        <v>24</v>
      </c>
      <c r="D14" s="12">
        <f>COUNTIF(Patrolling!M:M,B14)</f>
        <v>24</v>
      </c>
      <c r="E14" s="121"/>
      <c r="F14" s="124"/>
      <c r="G14" s="121"/>
      <c r="I14" s="13">
        <v>10</v>
      </c>
      <c r="J14" s="63">
        <f>IF(LARGE(Patrolling!A:A,I14)&gt;20,LARGE(Patrolling!A:A,I14),"")</f>
        <v>20.333333333333368</v>
      </c>
      <c r="K14" s="54" t="str">
        <f>VLOOKUP($J14,Patrolling!A:M,11,0)</f>
        <v>12:01:12 PM</v>
      </c>
      <c r="L14" s="54">
        <f>INDEX(Patrolling!A:M,MATCH(K14,Patrolling!K:K,0)-1,2)</f>
        <v>12</v>
      </c>
      <c r="N14" s="14">
        <v>10</v>
      </c>
      <c r="O14" s="14">
        <f>SUMIF(Patrolling!B:B,N14,Patrolling!A:A)</f>
        <v>39.9</v>
      </c>
      <c r="P14" s="68"/>
      <c r="Q14" s="15" t="str">
        <f t="shared" si="0"/>
        <v>Good</v>
      </c>
      <c r="R14" s="69"/>
      <c r="S14" s="69"/>
      <c r="U14" s="89"/>
      <c r="V14" s="90"/>
      <c r="W14" s="91"/>
      <c r="X14" s="91"/>
      <c r="Z14" s="55"/>
      <c r="AA14" s="55"/>
      <c r="AB14" s="55"/>
      <c r="AC14" s="56"/>
      <c r="AD14" s="79"/>
      <c r="AE14" s="79"/>
    </row>
    <row r="15" spans="1:31" x14ac:dyDescent="0.25">
      <c r="A15" s="5">
        <v>11</v>
      </c>
      <c r="B15" s="8" t="s">
        <v>24</v>
      </c>
      <c r="C15" s="11">
        <f>COUNTIF(Patrolling!M:M,B15)</f>
        <v>24</v>
      </c>
      <c r="D15" s="12">
        <f>COUNTIF(Patrolling!M:M,B15)</f>
        <v>24</v>
      </c>
      <c r="E15" s="121"/>
      <c r="F15" s="124"/>
      <c r="G15" s="121"/>
      <c r="I15" s="13">
        <v>11</v>
      </c>
      <c r="J15" s="63">
        <f>IF(LARGE(Patrolling!A:A,I15)&gt;20,LARGE(Patrolling!A:A,I15),"")</f>
        <v>20.333333333333208</v>
      </c>
      <c r="K15" s="54" t="str">
        <f>VLOOKUP($J15,Patrolling!A:M,11,0)</f>
        <v>3:01:20 PM</v>
      </c>
      <c r="L15" s="54">
        <f>INDEX(Patrolling!A:M,MATCH(K15,Patrolling!K:K,0)-1,2)</f>
        <v>15</v>
      </c>
      <c r="N15" s="14">
        <v>11</v>
      </c>
      <c r="O15" s="14">
        <f>SUMIF(Patrolling!B:B,N15,Patrolling!A:A)</f>
        <v>40.016666666666715</v>
      </c>
      <c r="P15" s="68"/>
      <c r="Q15" s="15" t="str">
        <f t="shared" si="0"/>
        <v>Good</v>
      </c>
      <c r="R15" s="69"/>
      <c r="S15" s="69"/>
      <c r="U15" s="89"/>
      <c r="V15" s="90"/>
      <c r="W15" s="91"/>
      <c r="X15" s="91"/>
      <c r="Z15" s="55"/>
      <c r="AA15" s="55"/>
      <c r="AB15" s="55"/>
      <c r="AC15" s="56"/>
      <c r="AD15" s="79"/>
      <c r="AE15" s="79"/>
    </row>
    <row r="16" spans="1:31" x14ac:dyDescent="0.25">
      <c r="A16" s="5">
        <v>12</v>
      </c>
      <c r="B16" s="8" t="s">
        <v>25</v>
      </c>
      <c r="C16" s="11">
        <f>COUNTIF(Patrolling!M:M,B16)</f>
        <v>22</v>
      </c>
      <c r="D16" s="12">
        <f>COUNTIF(Patrolling!M:M,B16)</f>
        <v>22</v>
      </c>
      <c r="E16" s="121"/>
      <c r="F16" s="124"/>
      <c r="G16" s="121"/>
      <c r="I16" s="13">
        <v>12</v>
      </c>
      <c r="J16" s="63">
        <f>IF(LARGE(Patrolling!A:A,I16)&gt;20,LARGE(Patrolling!A:A,I16),"")</f>
        <v>20.19999999999996</v>
      </c>
      <c r="K16" s="54" t="str">
        <f>VLOOKUP($J16,Patrolling!A:M,11,0)</f>
        <v>9:01:20 PM</v>
      </c>
      <c r="L16" s="54">
        <f>INDEX(Patrolling!A:M,MATCH(K16,Patrolling!K:K,0)-1,2)</f>
        <v>21</v>
      </c>
      <c r="N16" s="14">
        <v>12</v>
      </c>
      <c r="O16" s="14">
        <f>SUMIF(Patrolling!B:B,N16,Patrolling!A:A)</f>
        <v>40.216666666666583</v>
      </c>
      <c r="P16" s="68"/>
      <c r="Q16" s="15" t="str">
        <f t="shared" si="0"/>
        <v>Good</v>
      </c>
      <c r="R16" s="69"/>
      <c r="S16" s="69"/>
      <c r="U16" s="89"/>
      <c r="V16" s="90"/>
      <c r="W16" s="91"/>
      <c r="X16" s="91"/>
      <c r="Z16" s="55"/>
      <c r="AA16" s="55"/>
      <c r="AB16" s="55"/>
      <c r="AC16" s="56"/>
      <c r="AD16" s="79"/>
      <c r="AE16" s="79"/>
    </row>
    <row r="17" spans="1:31" x14ac:dyDescent="0.25">
      <c r="A17" s="5">
        <v>13</v>
      </c>
      <c r="B17" s="8" t="s">
        <v>27</v>
      </c>
      <c r="C17" s="11">
        <f>COUNTIF(Patrolling!M:M,B17)</f>
        <v>24</v>
      </c>
      <c r="D17" s="12">
        <f>COUNTIF(Patrolling!M:M,B17)</f>
        <v>24</v>
      </c>
      <c r="E17" s="121"/>
      <c r="F17" s="124"/>
      <c r="G17" s="121"/>
      <c r="I17" s="13">
        <v>13</v>
      </c>
      <c r="J17" s="63">
        <f>IF(LARGE(Patrolling!A:A,I17)&gt;20,LARGE(Patrolling!A:A,I17),"")</f>
        <v>20.11666666666672</v>
      </c>
      <c r="K17" s="54" t="str">
        <f>VLOOKUP($J17,Patrolling!A:M,11,0)</f>
        <v>9:01:14 AM</v>
      </c>
      <c r="L17" s="54">
        <f>INDEX(Patrolling!A:M,MATCH(K17,Patrolling!K:K,0)-1,2)</f>
        <v>9</v>
      </c>
      <c r="N17" s="14">
        <v>13</v>
      </c>
      <c r="O17" s="14">
        <f>SUMIF(Patrolling!B:B,N17,Patrolling!A:A)</f>
        <v>40.233333333333277</v>
      </c>
      <c r="P17" s="68"/>
      <c r="Q17" s="15" t="str">
        <f t="shared" si="0"/>
        <v>Good</v>
      </c>
      <c r="R17" s="69"/>
      <c r="S17" s="69"/>
      <c r="U17" s="89"/>
      <c r="V17" s="90"/>
      <c r="W17" s="91"/>
      <c r="X17" s="91"/>
      <c r="Z17" s="55"/>
      <c r="AA17" s="55"/>
      <c r="AB17" s="55"/>
      <c r="AC17" s="56"/>
      <c r="AD17" s="79"/>
      <c r="AE17" s="79"/>
    </row>
    <row r="18" spans="1:31" x14ac:dyDescent="0.25">
      <c r="A18" s="5">
        <v>14</v>
      </c>
      <c r="B18" s="8" t="s">
        <v>29</v>
      </c>
      <c r="C18" s="11">
        <f>COUNTIF(Patrolling!M:M,B18)</f>
        <v>24</v>
      </c>
      <c r="D18" s="12">
        <f>COUNTIF(Patrolling!M:M,B18)</f>
        <v>24</v>
      </c>
      <c r="E18" s="121"/>
      <c r="F18" s="124"/>
      <c r="G18" s="121"/>
      <c r="I18" s="13">
        <v>14</v>
      </c>
      <c r="J18" s="63">
        <f>IF(LARGE(Patrolling!A:A,I18)&gt;20,LARGE(Patrolling!A:A,I18),"")</f>
        <v>20.049999999999997</v>
      </c>
      <c r="K18" s="54" t="str">
        <f>VLOOKUP($J18,Patrolling!A:M,11,0)</f>
        <v>1:01:10 AM</v>
      </c>
      <c r="L18" s="54">
        <f>INDEX(Patrolling!A:M,MATCH(K18,Patrolling!K:K,0)-1,2)</f>
        <v>1</v>
      </c>
      <c r="N18" s="14">
        <v>14</v>
      </c>
      <c r="O18" s="14">
        <f>SUMIF(Patrolling!B:B,N18,Patrolling!A:A)</f>
        <v>40.033333333333246</v>
      </c>
      <c r="P18" s="68"/>
      <c r="Q18" s="15" t="str">
        <f t="shared" si="0"/>
        <v>Good</v>
      </c>
      <c r="R18" s="69"/>
      <c r="S18" s="69"/>
      <c r="U18" s="89"/>
      <c r="V18" s="90"/>
      <c r="W18" s="91"/>
      <c r="X18" s="91"/>
      <c r="Z18" s="55"/>
      <c r="AA18" s="55"/>
      <c r="AB18" s="55"/>
      <c r="AC18" s="56"/>
      <c r="AD18" s="79"/>
      <c r="AE18" s="79"/>
    </row>
    <row r="19" spans="1:31" x14ac:dyDescent="0.25">
      <c r="A19" s="5">
        <v>15</v>
      </c>
      <c r="B19" s="8" t="s">
        <v>30</v>
      </c>
      <c r="C19" s="11">
        <f>COUNTIF(Patrolling!M:M,B19)</f>
        <v>24</v>
      </c>
      <c r="D19" s="12">
        <f>COUNTIF(Patrolling!M:M,B19)</f>
        <v>24</v>
      </c>
      <c r="E19" s="121"/>
      <c r="F19" s="124"/>
      <c r="G19" s="121"/>
      <c r="I19" s="13">
        <v>15</v>
      </c>
      <c r="J19" s="63" t="str">
        <f>IF(LARGE(Patrolling!A:A,I19)&gt;20,LARGE(Patrolling!A:A,I19),"")</f>
        <v/>
      </c>
      <c r="K19" s="54" t="e">
        <f>VLOOKUP($J19,Patrolling!A:M,11,0)</f>
        <v>#N/A</v>
      </c>
      <c r="L19" s="54" t="e">
        <f>INDEX(Patrolling!A:M,MATCH(K19,Patrolling!K:K,0)-1,2)</f>
        <v>#N/A</v>
      </c>
      <c r="N19" s="14">
        <v>15</v>
      </c>
      <c r="O19" s="14">
        <f>SUMIF(Patrolling!B:B,N19,Patrolling!A:A)</f>
        <v>39.749999999999979</v>
      </c>
      <c r="P19" s="68"/>
      <c r="Q19" s="15" t="str">
        <f t="shared" si="0"/>
        <v>Good</v>
      </c>
      <c r="R19" s="69"/>
      <c r="S19" s="69"/>
      <c r="U19" s="89"/>
      <c r="V19" s="90"/>
      <c r="W19" s="91"/>
      <c r="X19" s="91"/>
      <c r="Z19" s="55"/>
      <c r="AA19" s="55"/>
      <c r="AB19" s="55"/>
      <c r="AC19" s="56"/>
      <c r="AD19" s="79"/>
      <c r="AE19" s="79"/>
    </row>
    <row r="20" spans="1:31" x14ac:dyDescent="0.25">
      <c r="A20" s="5">
        <v>16</v>
      </c>
      <c r="B20" s="8" t="s">
        <v>31</v>
      </c>
      <c r="C20" s="11">
        <f>COUNTIF(Patrolling!M:M,B20)</f>
        <v>24</v>
      </c>
      <c r="D20" s="12">
        <f>COUNTIF(Patrolling!M:M,B20)</f>
        <v>24</v>
      </c>
      <c r="E20" s="121"/>
      <c r="F20" s="124"/>
      <c r="G20" s="121"/>
      <c r="I20" s="13">
        <v>16</v>
      </c>
      <c r="J20" s="63" t="str">
        <f>IF(LARGE(Patrolling!A:A,I20)&gt;20,LARGE(Patrolling!A:A,I20),"")</f>
        <v/>
      </c>
      <c r="K20" s="54" t="e">
        <f>VLOOKUP($J20,Patrolling!A:M,11,0)</f>
        <v>#N/A</v>
      </c>
      <c r="L20" s="54" t="e">
        <f>INDEX(Patrolling!A:M,MATCH(K20,Patrolling!K:K,0)-1,2)</f>
        <v>#N/A</v>
      </c>
      <c r="N20" s="14">
        <v>16</v>
      </c>
      <c r="O20" s="14">
        <f>SUMIF(Patrolling!B:B,N20,Patrolling!A:A)</f>
        <v>39.849999999999994</v>
      </c>
      <c r="P20" s="68"/>
      <c r="Q20" s="15" t="str">
        <f t="shared" si="0"/>
        <v>Good</v>
      </c>
      <c r="R20" s="69"/>
      <c r="S20" s="69"/>
      <c r="U20" s="89"/>
      <c r="V20" s="90"/>
      <c r="W20" s="91"/>
      <c r="X20" s="91"/>
      <c r="Z20" s="55"/>
      <c r="AA20" s="55"/>
      <c r="AB20" s="55"/>
      <c r="AC20" s="56"/>
      <c r="AD20" s="79"/>
      <c r="AE20" s="79"/>
    </row>
    <row r="21" spans="1:31" x14ac:dyDescent="0.25">
      <c r="A21" s="5">
        <v>17</v>
      </c>
      <c r="B21" s="8" t="s">
        <v>32</v>
      </c>
      <c r="C21" s="11">
        <f>COUNTIF(Patrolling!M:M,B21)</f>
        <v>24</v>
      </c>
      <c r="D21" s="12">
        <f>COUNTIF(Patrolling!M:M,B21)</f>
        <v>24</v>
      </c>
      <c r="E21" s="121"/>
      <c r="F21" s="124"/>
      <c r="G21" s="121"/>
      <c r="I21" s="13">
        <v>17</v>
      </c>
      <c r="J21" s="63" t="str">
        <f>IF(LARGE(Patrolling!A:A,I21)&gt;20,LARGE(Patrolling!A:A,I21),"")</f>
        <v/>
      </c>
      <c r="K21" s="54" t="e">
        <f>VLOOKUP($J21,Patrolling!A:M,11,0)</f>
        <v>#N/A</v>
      </c>
      <c r="L21" s="54" t="e">
        <f>INDEX(Patrolling!A:M,MATCH(K21,Patrolling!K:K,0)-1,2)</f>
        <v>#N/A</v>
      </c>
      <c r="N21" s="14">
        <v>17</v>
      </c>
      <c r="O21" s="14">
        <f>SUMIF(Patrolling!B:B,N21,Patrolling!A:A)</f>
        <v>40.300000000000068</v>
      </c>
      <c r="P21" s="68"/>
      <c r="Q21" s="15" t="str">
        <f t="shared" si="0"/>
        <v>Good</v>
      </c>
      <c r="R21" s="69"/>
      <c r="S21" s="69"/>
      <c r="U21" s="89"/>
      <c r="V21" s="90"/>
      <c r="W21" s="91"/>
      <c r="X21" s="91"/>
      <c r="Z21" s="55"/>
      <c r="AA21" s="55"/>
      <c r="AB21" s="55"/>
      <c r="AC21" s="56"/>
      <c r="AD21" s="79"/>
      <c r="AE21" s="79"/>
    </row>
    <row r="22" spans="1:31" x14ac:dyDescent="0.25">
      <c r="A22" s="5">
        <v>18</v>
      </c>
      <c r="B22" s="8" t="s">
        <v>128</v>
      </c>
      <c r="C22" s="11">
        <f>COUNTIF(Patrolling!M:M,B22)</f>
        <v>24</v>
      </c>
      <c r="D22" s="12">
        <f>COUNTIF(Patrolling!M:M,B22)</f>
        <v>24</v>
      </c>
      <c r="E22" s="121"/>
      <c r="F22" s="124"/>
      <c r="G22" s="121"/>
      <c r="I22" s="13">
        <v>18</v>
      </c>
      <c r="J22" s="63" t="str">
        <f>IF(LARGE(Patrolling!A:A,I22)&gt;20,LARGE(Patrolling!A:A,I22),"")</f>
        <v/>
      </c>
      <c r="K22" s="54" t="e">
        <f>VLOOKUP($J22,Patrolling!A:M,11,0)</f>
        <v>#N/A</v>
      </c>
      <c r="L22" s="54" t="e">
        <f>INDEX(Patrolling!A:M,MATCH(K22,Patrolling!K:K,0)-1,2)</f>
        <v>#N/A</v>
      </c>
      <c r="N22" s="14">
        <v>18</v>
      </c>
      <c r="O22" s="14">
        <f>SUMIF(Patrolling!B:B,N22,Patrolling!A:A)</f>
        <v>39.433333333333479</v>
      </c>
      <c r="P22" s="68"/>
      <c r="Q22" s="15" t="str">
        <f t="shared" si="0"/>
        <v>Good</v>
      </c>
      <c r="R22" s="69"/>
      <c r="S22" s="69"/>
      <c r="U22" s="89"/>
      <c r="V22" s="90"/>
      <c r="W22" s="91"/>
      <c r="X22" s="91"/>
      <c r="Z22" s="55"/>
      <c r="AA22" s="55"/>
      <c r="AB22" s="55"/>
      <c r="AC22" s="56"/>
      <c r="AD22" s="79"/>
      <c r="AE22" s="79"/>
    </row>
    <row r="23" spans="1:31" x14ac:dyDescent="0.25">
      <c r="A23" s="5">
        <v>19</v>
      </c>
      <c r="B23" s="8" t="s">
        <v>129</v>
      </c>
      <c r="C23" s="11">
        <f>COUNTIF(Patrolling!M:M,B23)</f>
        <v>24</v>
      </c>
      <c r="D23" s="12">
        <f>COUNTIF(Patrolling!M:M,B23)</f>
        <v>24</v>
      </c>
      <c r="E23" s="121"/>
      <c r="F23" s="124"/>
      <c r="G23" s="121"/>
      <c r="I23" s="13">
        <v>19</v>
      </c>
      <c r="J23" s="63" t="str">
        <f>IF(LARGE(Patrolling!A:A,I23)&gt;20,LARGE(Patrolling!A:A,I23),"")</f>
        <v/>
      </c>
      <c r="K23" s="54" t="e">
        <f>VLOOKUP($J23,Patrolling!A:M,11,0)</f>
        <v>#N/A</v>
      </c>
      <c r="L23" s="54" t="e">
        <f>INDEX(Patrolling!A:M,MATCH(K23,Patrolling!K:K,0)-1,2)</f>
        <v>#N/A</v>
      </c>
      <c r="N23" s="14">
        <v>19</v>
      </c>
      <c r="O23" s="14">
        <f>SUMIF(Patrolling!B:B,N23,Patrolling!A:A)</f>
        <v>39.366666666666696</v>
      </c>
      <c r="P23" s="68"/>
      <c r="Q23" s="15" t="str">
        <f t="shared" si="0"/>
        <v>Good</v>
      </c>
      <c r="R23" s="69"/>
      <c r="S23" s="69"/>
      <c r="U23" s="89"/>
      <c r="V23" s="90"/>
      <c r="W23" s="91"/>
      <c r="X23" s="91"/>
      <c r="Z23" s="55"/>
      <c r="AA23" s="55"/>
      <c r="AB23" s="55"/>
      <c r="AC23" s="56"/>
      <c r="AD23" s="79"/>
      <c r="AE23" s="79"/>
    </row>
    <row r="24" spans="1:31" x14ac:dyDescent="0.25">
      <c r="A24" s="5">
        <v>20</v>
      </c>
      <c r="B24" s="8" t="s">
        <v>130</v>
      </c>
      <c r="C24" s="11">
        <f>COUNTIF(Patrolling!M:M,B24)</f>
        <v>24</v>
      </c>
      <c r="D24" s="12">
        <f>COUNTIF(Patrolling!M:M,B24)</f>
        <v>24</v>
      </c>
      <c r="E24" s="121"/>
      <c r="F24" s="124"/>
      <c r="G24" s="121"/>
      <c r="I24" s="13">
        <v>20</v>
      </c>
      <c r="J24" s="63" t="str">
        <f>IF(LARGE(Patrolling!A:A,I24)&gt;20,LARGE(Patrolling!A:A,I24),"")</f>
        <v/>
      </c>
      <c r="K24" s="54" t="e">
        <f>VLOOKUP($J24,Patrolling!A:M,11,0)</f>
        <v>#N/A</v>
      </c>
      <c r="L24" s="54" t="e">
        <f>INDEX(Patrolling!A:M,MATCH(K24,Patrolling!K:K,0)-1,2)</f>
        <v>#N/A</v>
      </c>
      <c r="N24" s="14">
        <v>20</v>
      </c>
      <c r="O24" s="14">
        <f>SUMIF(Patrolling!B:B,N24,Patrolling!A:A)</f>
        <v>38.049999999999869</v>
      </c>
      <c r="P24" s="68"/>
      <c r="Q24" s="15" t="str">
        <f t="shared" si="0"/>
        <v>Good</v>
      </c>
      <c r="R24" s="69"/>
      <c r="S24" s="69"/>
      <c r="U24" s="89"/>
      <c r="V24" s="90"/>
      <c r="W24" s="91"/>
      <c r="X24" s="91"/>
      <c r="Z24" s="55"/>
      <c r="AA24" s="55"/>
      <c r="AB24" s="55"/>
      <c r="AC24" s="56"/>
      <c r="AD24" s="79"/>
      <c r="AE24" s="79"/>
    </row>
    <row r="25" spans="1:31" x14ac:dyDescent="0.25">
      <c r="A25" s="5">
        <v>21</v>
      </c>
      <c r="B25" s="8" t="s">
        <v>131</v>
      </c>
      <c r="C25" s="11">
        <f>COUNTIF(Patrolling!M:M,B25)</f>
        <v>24</v>
      </c>
      <c r="D25" s="12">
        <f>COUNTIF(Patrolling!M:M,B25)</f>
        <v>24</v>
      </c>
      <c r="E25" s="122"/>
      <c r="F25" s="125"/>
      <c r="G25" s="122"/>
      <c r="I25" s="13">
        <v>21</v>
      </c>
      <c r="J25" s="63" t="str">
        <f>IF(LARGE(Patrolling!A:A,I25)&gt;20,LARGE(Patrolling!A:A,I25),"")</f>
        <v/>
      </c>
      <c r="K25" s="54" t="e">
        <f>VLOOKUP($J25,Patrolling!A:M,11,0)</f>
        <v>#N/A</v>
      </c>
      <c r="L25" s="54" t="e">
        <f>INDEX(Patrolling!A:M,MATCH(K25,Patrolling!K:K,0)-1,2)</f>
        <v>#N/A</v>
      </c>
      <c r="N25" s="14">
        <v>21</v>
      </c>
      <c r="O25" s="68">
        <f>SUMIF(Patrolling!B:B,N25,Patrolling!A:A)</f>
        <v>39.86666666666661</v>
      </c>
      <c r="P25" s="68"/>
      <c r="Q25" s="15" t="str">
        <f t="shared" si="0"/>
        <v>Good</v>
      </c>
      <c r="R25" s="69"/>
      <c r="S25" s="69"/>
      <c r="U25" s="89"/>
      <c r="V25" s="90"/>
      <c r="W25" s="91"/>
      <c r="X25" s="91"/>
      <c r="Z25" s="55"/>
      <c r="AA25" s="55"/>
      <c r="AB25" s="55"/>
      <c r="AC25" s="56"/>
      <c r="AD25" s="79"/>
      <c r="AE25" s="79"/>
    </row>
    <row r="26" spans="1:31" x14ac:dyDescent="0.25">
      <c r="B26" s="1"/>
      <c r="I26" s="13">
        <v>22</v>
      </c>
      <c r="J26" s="63" t="str">
        <f>IF(LARGE(Patrolling!A:A,I26)&gt;20,LARGE(Patrolling!A:A,I26),"")</f>
        <v/>
      </c>
      <c r="K26" s="54" t="e">
        <f>VLOOKUP($J26,Patrolling!A:M,11,0)</f>
        <v>#N/A</v>
      </c>
      <c r="L26" s="54" t="e">
        <f>INDEX(Patrolling!A:M,MATCH(K26,Patrolling!K:K,0)-1,2)</f>
        <v>#N/A</v>
      </c>
      <c r="N26" s="14">
        <v>22</v>
      </c>
      <c r="O26" s="68">
        <f>SUMIF(Patrolling!B:B,N26,Patrolling!A:A)</f>
        <v>39.649999999999963</v>
      </c>
      <c r="P26" s="68"/>
      <c r="Q26" s="15" t="str">
        <f t="shared" si="0"/>
        <v>Good</v>
      </c>
      <c r="R26" s="69"/>
      <c r="S26" s="69"/>
      <c r="U26" s="89"/>
      <c r="V26" s="90"/>
      <c r="W26" s="91"/>
      <c r="X26" s="91"/>
      <c r="Z26" s="55"/>
      <c r="AA26" s="55"/>
      <c r="AB26" s="55"/>
      <c r="AC26" s="56"/>
      <c r="AD26" s="79"/>
      <c r="AE26" s="79"/>
    </row>
    <row r="27" spans="1:31" x14ac:dyDescent="0.25">
      <c r="B27" s="1"/>
      <c r="I27" s="13">
        <v>23</v>
      </c>
      <c r="J27" s="63" t="str">
        <f>IF(LARGE(Patrolling!A:A,I27)&gt;20,LARGE(Patrolling!A:A,I27),"")</f>
        <v/>
      </c>
      <c r="K27" s="54" t="e">
        <f>VLOOKUP($J27,Patrolling!A:M,11,0)</f>
        <v>#N/A</v>
      </c>
      <c r="L27" s="54" t="e">
        <f>INDEX(Patrolling!A:M,MATCH(K27,Patrolling!K:K,0)-1,2)</f>
        <v>#N/A</v>
      </c>
      <c r="N27" s="14">
        <v>23</v>
      </c>
      <c r="O27" s="68">
        <f>SUMIF(Patrolling!B:B,N27,Patrolling!A:A)</f>
        <v>40.100000000000037</v>
      </c>
      <c r="P27" s="68"/>
      <c r="Q27" s="15" t="str">
        <f t="shared" si="0"/>
        <v>Good</v>
      </c>
      <c r="R27" s="69"/>
      <c r="S27" s="69"/>
      <c r="U27" s="89"/>
      <c r="V27" s="90"/>
      <c r="W27" s="91"/>
      <c r="X27" s="91"/>
      <c r="Z27" s="55"/>
      <c r="AA27" s="55"/>
      <c r="AB27" s="55"/>
      <c r="AC27" s="56"/>
      <c r="AD27" s="79"/>
      <c r="AE27" s="79"/>
    </row>
    <row r="28" spans="1:31" x14ac:dyDescent="0.25">
      <c r="B28" s="1"/>
      <c r="I28" s="70">
        <v>24</v>
      </c>
      <c r="J28" s="71" t="str">
        <f>IF(LARGE(Patrolling!A:A,I28)&gt;20,LARGE(Patrolling!A:A,I28),"")</f>
        <v/>
      </c>
      <c r="K28" s="72" t="e">
        <f>VLOOKUP($J28,Patrolling!A:M,11,0)</f>
        <v>#N/A</v>
      </c>
      <c r="L28" s="72" t="e">
        <f>INDEX(Patrolling!A:M,MATCH(K28,Patrolling!K:K,0)-1,2)</f>
        <v>#N/A</v>
      </c>
      <c r="N28" s="73">
        <v>24</v>
      </c>
      <c r="O28" s="73">
        <f>SUMIF(Patrolling!B:B,N28,Patrolling!A:A)</f>
        <v>40.616666666666731</v>
      </c>
      <c r="P28" s="73"/>
      <c r="Q28" s="39" t="str">
        <f t="shared" si="0"/>
        <v>Good</v>
      </c>
      <c r="R28" s="74"/>
      <c r="S28" s="74"/>
      <c r="U28" s="89"/>
      <c r="V28" s="90"/>
      <c r="W28" s="91"/>
      <c r="X28" s="91"/>
      <c r="Z28" s="55"/>
      <c r="AA28" s="55"/>
      <c r="AB28" s="55"/>
      <c r="AC28" s="56"/>
      <c r="AD28" s="79"/>
      <c r="AE28" s="79"/>
    </row>
    <row r="29" spans="1:31" x14ac:dyDescent="0.25">
      <c r="B29" s="1"/>
      <c r="I29" s="75"/>
      <c r="J29" s="76"/>
      <c r="K29" s="77"/>
      <c r="L29" s="77"/>
      <c r="M29" s="78"/>
      <c r="N29" s="108">
        <v>0</v>
      </c>
      <c r="O29" s="109">
        <f>SUMIF(Patrolling!B:B,N29,Patrolling!A:A)</f>
        <v>465.86666666666679</v>
      </c>
      <c r="P29" s="110"/>
      <c r="Q29" s="110"/>
      <c r="R29" s="110"/>
      <c r="S29" s="110"/>
    </row>
    <row r="30" spans="1:31" x14ac:dyDescent="0.25">
      <c r="B30" s="1"/>
      <c r="I30" s="55"/>
      <c r="J30" s="56"/>
      <c r="K30" s="79"/>
      <c r="L30" s="79"/>
      <c r="M30" s="44"/>
      <c r="N30" s="44"/>
      <c r="O30" s="44"/>
      <c r="P30" s="44"/>
      <c r="Q30" s="44"/>
      <c r="R30" s="44"/>
      <c r="S30" s="44"/>
    </row>
    <row r="31" spans="1:31" x14ac:dyDescent="0.25">
      <c r="B31" s="1"/>
      <c r="I31" s="55"/>
      <c r="J31" s="56"/>
      <c r="K31" s="79"/>
      <c r="L31" s="79"/>
      <c r="M31" s="44"/>
      <c r="N31" s="44"/>
      <c r="O31" s="44"/>
      <c r="P31" s="44"/>
      <c r="Q31" s="44"/>
      <c r="R31" s="44"/>
      <c r="S31" s="44"/>
    </row>
    <row r="32" spans="1:31" x14ac:dyDescent="0.25">
      <c r="B32" s="1"/>
      <c r="I32" s="55"/>
      <c r="J32" s="56"/>
      <c r="K32" s="57"/>
      <c r="L32" s="57"/>
    </row>
    <row r="33" spans="2:33" x14ac:dyDescent="0.25">
      <c r="B33" s="1"/>
      <c r="I33" s="55"/>
      <c r="J33" s="56"/>
      <c r="K33" s="57"/>
      <c r="L33" s="57"/>
    </row>
    <row r="34" spans="2:33" x14ac:dyDescent="0.25">
      <c r="B34" s="1"/>
      <c r="I34" s="55"/>
      <c r="J34" s="56"/>
      <c r="K34" s="57"/>
      <c r="L34" s="57"/>
      <c r="AG34">
        <v>0</v>
      </c>
    </row>
    <row r="35" spans="2:33" x14ac:dyDescent="0.25">
      <c r="B35" s="1"/>
      <c r="I35" s="55"/>
      <c r="J35" s="56"/>
      <c r="K35" s="57"/>
      <c r="L35" s="57"/>
    </row>
    <row r="36" spans="2:33" x14ac:dyDescent="0.25">
      <c r="B36" s="1"/>
      <c r="I36" s="55"/>
      <c r="J36" s="56"/>
      <c r="K36" s="57"/>
      <c r="L36" s="57"/>
    </row>
    <row r="37" spans="2:33" x14ac:dyDescent="0.25">
      <c r="B37" s="1"/>
      <c r="I37" s="55"/>
      <c r="J37" s="56"/>
      <c r="K37" s="57"/>
      <c r="L37" s="57"/>
    </row>
    <row r="38" spans="2:33" x14ac:dyDescent="0.25">
      <c r="B38" s="1"/>
      <c r="I38" s="55"/>
      <c r="J38" s="56"/>
      <c r="K38" s="57"/>
      <c r="L38" s="57"/>
    </row>
    <row r="39" spans="2:33" x14ac:dyDescent="0.25">
      <c r="B39" s="1"/>
      <c r="I39" s="55"/>
      <c r="J39" s="56"/>
      <c r="K39" s="57"/>
      <c r="L39" s="57"/>
    </row>
    <row r="40" spans="2:33" x14ac:dyDescent="0.25">
      <c r="B40" s="1"/>
      <c r="I40" s="55"/>
      <c r="J40" s="56"/>
      <c r="K40" s="57"/>
      <c r="L40" s="57"/>
    </row>
    <row r="41" spans="2:33" x14ac:dyDescent="0.25">
      <c r="B41" s="1"/>
      <c r="I41" s="55"/>
      <c r="J41" s="56"/>
      <c r="K41" s="57"/>
      <c r="L41" s="57"/>
    </row>
    <row r="42" spans="2:33" x14ac:dyDescent="0.25">
      <c r="B42" s="1"/>
      <c r="I42" s="55"/>
      <c r="J42" s="56"/>
      <c r="K42" s="57"/>
      <c r="L42" s="57"/>
    </row>
    <row r="43" spans="2:33" x14ac:dyDescent="0.25">
      <c r="B43" s="1"/>
      <c r="I43" s="55"/>
      <c r="J43" s="56"/>
      <c r="K43" s="57"/>
      <c r="L43" s="57"/>
    </row>
    <row r="44" spans="2:33" x14ac:dyDescent="0.25">
      <c r="B44" s="1"/>
      <c r="I44" s="55"/>
      <c r="J44" s="56"/>
      <c r="K44" s="57"/>
      <c r="L44" s="57"/>
    </row>
    <row r="45" spans="2:33" x14ac:dyDescent="0.25">
      <c r="B45" s="1"/>
      <c r="I45" s="55"/>
      <c r="J45" s="56"/>
      <c r="K45" s="57"/>
      <c r="L45" s="57"/>
    </row>
    <row r="46" spans="2:33" x14ac:dyDescent="0.25">
      <c r="B46" s="1"/>
      <c r="I46" s="55"/>
      <c r="J46" s="56"/>
      <c r="K46" s="57"/>
      <c r="L46" s="57"/>
    </row>
    <row r="47" spans="2:33" x14ac:dyDescent="0.25">
      <c r="B47" s="1"/>
      <c r="I47" s="55"/>
      <c r="J47" s="56"/>
      <c r="K47" s="57"/>
      <c r="L47" s="57"/>
    </row>
    <row r="48" spans="2:33" x14ac:dyDescent="0.25">
      <c r="B48" s="1"/>
      <c r="I48" s="55"/>
      <c r="J48" s="56"/>
      <c r="K48" s="57"/>
      <c r="L48" s="57"/>
    </row>
    <row r="49" spans="2:12" x14ac:dyDescent="0.25">
      <c r="B49" s="1"/>
      <c r="I49" s="55"/>
      <c r="J49" s="56"/>
      <c r="K49" s="57"/>
      <c r="L49" s="57"/>
    </row>
    <row r="50" spans="2:12" x14ac:dyDescent="0.25">
      <c r="B50" s="1"/>
      <c r="I50" s="55"/>
      <c r="J50" s="56"/>
      <c r="K50" s="57"/>
      <c r="L50" s="57"/>
    </row>
    <row r="51" spans="2:12" x14ac:dyDescent="0.25">
      <c r="B51" s="1"/>
      <c r="I51" s="55"/>
      <c r="J51" s="56"/>
      <c r="K51" s="57"/>
      <c r="L51" s="57"/>
    </row>
    <row r="52" spans="2:12" x14ac:dyDescent="0.25">
      <c r="B52" s="1"/>
      <c r="I52" s="55"/>
      <c r="J52" s="56"/>
      <c r="K52" s="57"/>
      <c r="L52" s="57"/>
    </row>
    <row r="53" spans="2:12" x14ac:dyDescent="0.25">
      <c r="B53" s="1"/>
    </row>
    <row r="54" spans="2:12" x14ac:dyDescent="0.25">
      <c r="B54" s="1"/>
    </row>
    <row r="55" spans="2:12" x14ac:dyDescent="0.25">
      <c r="B55" s="1"/>
    </row>
    <row r="56" spans="2:12" x14ac:dyDescent="0.25">
      <c r="B56" s="1"/>
    </row>
    <row r="57" spans="2:12" x14ac:dyDescent="0.25">
      <c r="B57" s="1"/>
    </row>
    <row r="58" spans="2:12" x14ac:dyDescent="0.25">
      <c r="B58" s="1"/>
    </row>
    <row r="59" spans="2:12" x14ac:dyDescent="0.25">
      <c r="B59" s="1"/>
    </row>
    <row r="60" spans="2:12" x14ac:dyDescent="0.25">
      <c r="B60" s="1"/>
    </row>
    <row r="61" spans="2:12" x14ac:dyDescent="0.25">
      <c r="B61" s="1"/>
    </row>
    <row r="62" spans="2:12" x14ac:dyDescent="0.25">
      <c r="B62" s="1"/>
    </row>
    <row r="63" spans="2:12" x14ac:dyDescent="0.25">
      <c r="B63" s="1"/>
    </row>
    <row r="64" spans="2:1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</sheetData>
  <mergeCells count="3">
    <mergeCell ref="E5:E25"/>
    <mergeCell ref="F5:F25"/>
    <mergeCell ref="G5:G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Q95"/>
  <sheetViews>
    <sheetView tabSelected="1" topLeftCell="A22" workbookViewId="0">
      <selection activeCell="D25" sqref="D25"/>
    </sheetView>
  </sheetViews>
  <sheetFormatPr defaultRowHeight="15" x14ac:dyDescent="0.25"/>
  <cols>
    <col min="1" max="1" width="7.5703125" customWidth="1"/>
    <col min="2" max="2" width="48.5703125" customWidth="1"/>
    <col min="3" max="3" width="13.28515625" customWidth="1"/>
    <col min="4" max="4" width="34.28515625" customWidth="1"/>
    <col min="5" max="5" width="9.140625" customWidth="1"/>
  </cols>
  <sheetData>
    <row r="6" spans="1:4" ht="31.5" x14ac:dyDescent="0.25">
      <c r="A6" s="17" t="s">
        <v>144</v>
      </c>
      <c r="B6" s="18"/>
      <c r="C6" s="18"/>
      <c r="D6" s="19"/>
    </row>
    <row r="7" spans="1:4" x14ac:dyDescent="0.25">
      <c r="A7" s="20" t="s">
        <v>145</v>
      </c>
      <c r="D7" s="4"/>
    </row>
    <row r="8" spans="1:4" x14ac:dyDescent="0.25">
      <c r="A8" s="21" t="s">
        <v>51</v>
      </c>
      <c r="C8" t="s">
        <v>75</v>
      </c>
      <c r="D8" s="46" t="str">
        <f>Patrolling!J2 &amp; "   12:00AM"</f>
        <v>11-10-18   12:00AM</v>
      </c>
    </row>
    <row r="9" spans="1:4" x14ac:dyDescent="0.25">
      <c r="A9" s="4"/>
      <c r="C9" t="s">
        <v>76</v>
      </c>
      <c r="D9" s="46" t="str">
        <f>Patrolling!J2 &amp; "   11:59PM"</f>
        <v>11-10-18   11:59PM</v>
      </c>
    </row>
    <row r="10" spans="1:4" x14ac:dyDescent="0.25">
      <c r="A10" s="23" t="s">
        <v>52</v>
      </c>
      <c r="C10" s="7" t="s">
        <v>91</v>
      </c>
      <c r="D10" s="22"/>
    </row>
    <row r="11" spans="1:4" x14ac:dyDescent="0.25">
      <c r="A11" s="4"/>
      <c r="D11" s="4"/>
    </row>
    <row r="12" spans="1:4" ht="18.75" customHeight="1" x14ac:dyDescent="0.25">
      <c r="A12" s="126" t="s">
        <v>53</v>
      </c>
      <c r="B12" s="126" t="s">
        <v>54</v>
      </c>
      <c r="C12" s="126" t="s">
        <v>55</v>
      </c>
      <c r="D12" s="81" t="s">
        <v>56</v>
      </c>
    </row>
    <row r="13" spans="1:4" x14ac:dyDescent="0.25">
      <c r="A13" s="127"/>
      <c r="B13" s="127"/>
      <c r="C13" s="127"/>
      <c r="D13" s="99" t="s">
        <v>77</v>
      </c>
    </row>
    <row r="14" spans="1:4" s="85" customFormat="1" x14ac:dyDescent="0.25">
      <c r="A14" s="100" t="s">
        <v>146</v>
      </c>
      <c r="B14" s="101" t="s">
        <v>147</v>
      </c>
      <c r="C14" s="100"/>
      <c r="D14" s="102"/>
    </row>
    <row r="15" spans="1:4" ht="28.5" customHeight="1" x14ac:dyDescent="0.25">
      <c r="A15" s="24">
        <v>1</v>
      </c>
      <c r="B15" s="28" t="s">
        <v>57</v>
      </c>
      <c r="C15" s="25">
        <v>1</v>
      </c>
      <c r="D15" s="69">
        <v>40</v>
      </c>
    </row>
    <row r="16" spans="1:4" ht="28.5" customHeight="1" x14ac:dyDescent="0.25">
      <c r="A16" s="24">
        <v>2</v>
      </c>
      <c r="B16" s="28" t="s">
        <v>114</v>
      </c>
      <c r="C16" s="25">
        <v>2</v>
      </c>
      <c r="D16" s="69">
        <v>24</v>
      </c>
    </row>
    <row r="17" spans="1:5" ht="28.5" customHeight="1" x14ac:dyDescent="0.25">
      <c r="A17" s="24">
        <v>3</v>
      </c>
      <c r="B17" s="28" t="s">
        <v>58</v>
      </c>
      <c r="C17" s="25">
        <v>3</v>
      </c>
      <c r="D17" s="33">
        <f>Checksheet!F5</f>
        <v>24</v>
      </c>
    </row>
    <row r="18" spans="1:5" ht="28.5" customHeight="1" x14ac:dyDescent="0.25">
      <c r="A18" s="27">
        <v>4</v>
      </c>
      <c r="B18" s="26" t="s">
        <v>59</v>
      </c>
      <c r="C18" s="37">
        <v>4</v>
      </c>
      <c r="D18" s="27">
        <v>0</v>
      </c>
    </row>
    <row r="19" spans="1:5" ht="28.5" customHeight="1" x14ac:dyDescent="0.25">
      <c r="A19" s="24">
        <v>5</v>
      </c>
      <c r="B19" s="28" t="s">
        <v>60</v>
      </c>
      <c r="C19" s="25" t="s">
        <v>61</v>
      </c>
      <c r="D19" s="69">
        <f xml:space="preserve"> ROUNDUP((D18/40),0)</f>
        <v>0</v>
      </c>
    </row>
    <row r="20" spans="1:5" ht="28.5" customHeight="1" x14ac:dyDescent="0.25">
      <c r="A20" s="24">
        <v>6</v>
      </c>
      <c r="B20" s="28" t="s">
        <v>62</v>
      </c>
      <c r="C20" s="25" t="s">
        <v>63</v>
      </c>
      <c r="D20" s="33">
        <f>D17+D19</f>
        <v>24</v>
      </c>
    </row>
    <row r="21" spans="1:5" ht="28.5" customHeight="1" x14ac:dyDescent="0.25">
      <c r="A21" s="24">
        <v>7</v>
      </c>
      <c r="B21" s="28" t="s">
        <v>64</v>
      </c>
      <c r="C21" s="25" t="s">
        <v>65</v>
      </c>
      <c r="D21" s="34">
        <f>D20/D16</f>
        <v>1</v>
      </c>
      <c r="E21" s="40">
        <f>D27</f>
        <v>0.91666666666666663</v>
      </c>
    </row>
    <row r="22" spans="1:5" ht="28.5" customHeight="1" x14ac:dyDescent="0.25">
      <c r="A22" s="24">
        <v>8</v>
      </c>
      <c r="B22" s="28" t="s">
        <v>66</v>
      </c>
      <c r="C22" s="25">
        <v>8</v>
      </c>
      <c r="D22" s="69">
        <f>Checksheet!R5</f>
        <v>24</v>
      </c>
      <c r="E22" s="41"/>
    </row>
    <row r="23" spans="1:5" ht="28.5" customHeight="1" x14ac:dyDescent="0.25">
      <c r="A23" s="24">
        <v>9</v>
      </c>
      <c r="B23" s="28" t="s">
        <v>67</v>
      </c>
      <c r="C23" s="25" t="s">
        <v>68</v>
      </c>
      <c r="D23" s="34">
        <f>D22/D17</f>
        <v>1</v>
      </c>
      <c r="E23" s="40">
        <f>D27</f>
        <v>0.91666666666666663</v>
      </c>
    </row>
    <row r="24" spans="1:5" ht="28.5" customHeight="1" x14ac:dyDescent="0.25">
      <c r="A24" s="24">
        <v>10</v>
      </c>
      <c r="B24" s="28" t="s">
        <v>69</v>
      </c>
      <c r="C24" s="25">
        <v>10</v>
      </c>
      <c r="D24" s="33">
        <f>Checksheet!E5</f>
        <v>22</v>
      </c>
      <c r="E24" s="41"/>
    </row>
    <row r="25" spans="1:5" ht="28.5" customHeight="1" x14ac:dyDescent="0.25">
      <c r="A25" s="24">
        <v>11</v>
      </c>
      <c r="B25" s="28" t="s">
        <v>70</v>
      </c>
      <c r="C25" s="25" t="s">
        <v>71</v>
      </c>
      <c r="D25" s="34">
        <f>D24/D17</f>
        <v>0.91666666666666663</v>
      </c>
      <c r="E25" s="40">
        <f>D27</f>
        <v>0.91666666666666663</v>
      </c>
    </row>
    <row r="26" spans="1:5" ht="28.5" customHeight="1" x14ac:dyDescent="0.25">
      <c r="A26" s="24">
        <v>12</v>
      </c>
      <c r="B26" s="28" t="s">
        <v>89</v>
      </c>
      <c r="C26" s="25"/>
      <c r="D26" s="47">
        <f>Checksheet!G5</f>
        <v>2</v>
      </c>
      <c r="E26" s="40"/>
    </row>
    <row r="27" spans="1:5" ht="28.5" customHeight="1" x14ac:dyDescent="0.25">
      <c r="A27" s="24">
        <v>13</v>
      </c>
      <c r="B27" s="28" t="s">
        <v>72</v>
      </c>
      <c r="C27" s="25" t="s">
        <v>73</v>
      </c>
      <c r="D27" s="35">
        <f>D25*D23*D21</f>
        <v>0.91666666666666663</v>
      </c>
      <c r="E27" s="40"/>
    </row>
    <row r="28" spans="1:5" ht="28.5" customHeight="1" x14ac:dyDescent="0.25">
      <c r="A28" s="27">
        <v>14</v>
      </c>
      <c r="B28" s="30" t="s">
        <v>74</v>
      </c>
      <c r="C28" s="36">
        <v>13</v>
      </c>
      <c r="D28" s="31">
        <v>0</v>
      </c>
    </row>
    <row r="29" spans="1:5" ht="28.5" customHeight="1" x14ac:dyDescent="0.25">
      <c r="A29" s="24">
        <v>15</v>
      </c>
      <c r="B29" s="28" t="s">
        <v>78</v>
      </c>
      <c r="C29" s="15">
        <v>14</v>
      </c>
      <c r="D29" s="33">
        <f>SUM(Checksheet!O5:O28)</f>
        <v>953.98333333333312</v>
      </c>
    </row>
    <row r="30" spans="1:5" ht="28.5" customHeight="1" x14ac:dyDescent="0.25">
      <c r="A30" s="24">
        <v>16</v>
      </c>
      <c r="B30" s="28" t="s">
        <v>135</v>
      </c>
      <c r="C30" s="15">
        <v>15</v>
      </c>
      <c r="D30" s="69">
        <f>20*24</f>
        <v>480</v>
      </c>
    </row>
    <row r="31" spans="1:5" ht="28.5" customHeight="1" x14ac:dyDescent="0.25">
      <c r="A31" s="24">
        <v>17</v>
      </c>
      <c r="B31" s="28" t="s">
        <v>92</v>
      </c>
      <c r="C31" s="15">
        <v>16</v>
      </c>
      <c r="D31" s="33">
        <f>D29+D30</f>
        <v>1433.9833333333331</v>
      </c>
    </row>
    <row r="32" spans="1:5" ht="28.5" customHeight="1" x14ac:dyDescent="0.25">
      <c r="A32" s="24">
        <v>18</v>
      </c>
      <c r="B32" s="28" t="s">
        <v>82</v>
      </c>
      <c r="C32" s="15">
        <v>17</v>
      </c>
      <c r="D32" s="34">
        <f>D31/1440</f>
        <v>0.99582175925925909</v>
      </c>
    </row>
    <row r="33" spans="1:6" ht="28.5" customHeight="1" x14ac:dyDescent="0.25">
      <c r="A33" s="24">
        <v>19</v>
      </c>
      <c r="B33" s="28" t="s">
        <v>81</v>
      </c>
      <c r="C33" s="15">
        <v>18</v>
      </c>
      <c r="D33" s="103">
        <f>IF(1440-D31&gt;0, 1440-D31,0)</f>
        <v>6.0166666666668789</v>
      </c>
    </row>
    <row r="34" spans="1:6" ht="28.5" customHeight="1" x14ac:dyDescent="0.25">
      <c r="A34" s="24">
        <v>20</v>
      </c>
      <c r="B34" s="28" t="s">
        <v>80</v>
      </c>
      <c r="C34" s="15">
        <v>19</v>
      </c>
      <c r="D34" s="34">
        <f>1-D32</f>
        <v>4.1782407407409128E-3</v>
      </c>
    </row>
    <row r="35" spans="1:6" x14ac:dyDescent="0.25">
      <c r="A35" s="104" t="s">
        <v>148</v>
      </c>
      <c r="B35" s="105" t="s">
        <v>142</v>
      </c>
      <c r="C35" s="106"/>
      <c r="D35" s="107"/>
    </row>
    <row r="36" spans="1:6" s="85" customFormat="1" ht="30" customHeight="1" x14ac:dyDescent="0.25">
      <c r="A36" s="69">
        <v>1</v>
      </c>
      <c r="B36" s="28" t="s">
        <v>151</v>
      </c>
      <c r="C36" s="15">
        <v>1</v>
      </c>
      <c r="D36" s="24">
        <f>IF(WEEKDAY('Guard House'!I2,2)=7,72,40)</f>
        <v>40</v>
      </c>
    </row>
    <row r="37" spans="1:6" s="93" customFormat="1" ht="30" customHeight="1" x14ac:dyDescent="0.25">
      <c r="A37" s="69">
        <v>2</v>
      </c>
      <c r="B37" s="28" t="s">
        <v>152</v>
      </c>
      <c r="C37" s="15">
        <v>2</v>
      </c>
      <c r="D37" s="24">
        <f>COUNT('Guard House'!A:A)</f>
        <v>44</v>
      </c>
    </row>
    <row r="38" spans="1:6" s="93" customFormat="1" ht="30" customHeight="1" x14ac:dyDescent="0.25">
      <c r="A38" s="69">
        <v>3</v>
      </c>
      <c r="B38" s="28" t="s">
        <v>156</v>
      </c>
      <c r="C38" s="15" t="s">
        <v>150</v>
      </c>
      <c r="D38" s="94">
        <f>D37/D36</f>
        <v>1.1000000000000001</v>
      </c>
      <c r="E38" s="111">
        <f>D45</f>
        <v>0.9790123456790123</v>
      </c>
      <c r="F38" s="112"/>
    </row>
    <row r="39" spans="1:6" s="93" customFormat="1" ht="30" customHeight="1" x14ac:dyDescent="0.25">
      <c r="A39" s="69">
        <v>4</v>
      </c>
      <c r="B39" s="28" t="s">
        <v>153</v>
      </c>
      <c r="C39" s="15">
        <v>4</v>
      </c>
      <c r="D39" s="95">
        <f>COUNTIF('Guard House'!C:C,"MISS")</f>
        <v>4</v>
      </c>
      <c r="E39" s="113"/>
      <c r="F39" s="112"/>
    </row>
    <row r="40" spans="1:6" s="93" customFormat="1" ht="30" customHeight="1" x14ac:dyDescent="0.25">
      <c r="A40" s="69">
        <v>5</v>
      </c>
      <c r="B40" s="28" t="s">
        <v>157</v>
      </c>
      <c r="C40" s="15" t="s">
        <v>149</v>
      </c>
      <c r="D40" s="94">
        <f>(D37-D39)/D37</f>
        <v>0.90909090909090906</v>
      </c>
      <c r="E40" s="111">
        <f>D45</f>
        <v>0.9790123456790123</v>
      </c>
      <c r="F40" s="112"/>
    </row>
    <row r="41" spans="1:6" s="85" customFormat="1" ht="30" customHeight="1" x14ac:dyDescent="0.25">
      <c r="A41" s="69">
        <v>6</v>
      </c>
      <c r="B41" s="28" t="s">
        <v>158</v>
      </c>
      <c r="C41" s="15">
        <v>6</v>
      </c>
      <c r="D41" s="24">
        <f>SUM('Guard House'!B:B)</f>
        <v>7</v>
      </c>
      <c r="E41" s="113"/>
      <c r="F41" s="112"/>
    </row>
    <row r="42" spans="1:6" s="93" customFormat="1" ht="30" customHeight="1" x14ac:dyDescent="0.25">
      <c r="A42" s="69">
        <v>7</v>
      </c>
      <c r="B42" s="28" t="s">
        <v>159</v>
      </c>
      <c r="C42" s="15">
        <v>7</v>
      </c>
      <c r="D42" s="24">
        <f>(D36*20)-D41</f>
        <v>793</v>
      </c>
      <c r="E42" s="113"/>
      <c r="F42" s="112"/>
    </row>
    <row r="43" spans="1:6" s="93" customFormat="1" ht="30" customHeight="1" x14ac:dyDescent="0.25">
      <c r="A43" s="69">
        <v>8</v>
      </c>
      <c r="B43" s="28" t="s">
        <v>160</v>
      </c>
      <c r="C43" s="15">
        <v>8</v>
      </c>
      <c r="D43" s="94">
        <f>D42/(D36*20+10)</f>
        <v>0.9790123456790123</v>
      </c>
      <c r="E43" s="111">
        <f>D45</f>
        <v>0.9790123456790123</v>
      </c>
      <c r="F43" s="112"/>
    </row>
    <row r="44" spans="1:6" s="93" customFormat="1" ht="30" customHeight="1" x14ac:dyDescent="0.25">
      <c r="A44" s="69">
        <v>9</v>
      </c>
      <c r="B44" s="28" t="s">
        <v>161</v>
      </c>
      <c r="C44" s="15">
        <v>9</v>
      </c>
      <c r="D44" s="94">
        <f>1-D43</f>
        <v>2.0987654320987703E-2</v>
      </c>
      <c r="E44" s="38"/>
    </row>
    <row r="45" spans="1:6" s="93" customFormat="1" ht="30" customHeight="1" x14ac:dyDescent="0.25">
      <c r="A45" s="69">
        <v>10</v>
      </c>
      <c r="B45" s="28" t="s">
        <v>72</v>
      </c>
      <c r="C45" s="15" t="s">
        <v>162</v>
      </c>
      <c r="D45" s="98">
        <f>D38*D40*D43</f>
        <v>0.9790123456790123</v>
      </c>
    </row>
    <row r="46" spans="1:6" s="85" customFormat="1" ht="30" customHeight="1" x14ac:dyDescent="0.25">
      <c r="A46" s="69">
        <v>11</v>
      </c>
      <c r="B46" s="28" t="s">
        <v>154</v>
      </c>
      <c r="C46" s="15">
        <v>10</v>
      </c>
      <c r="D46" s="96">
        <f>AVERAGE('Guard House'!B:B)</f>
        <v>1.75</v>
      </c>
    </row>
    <row r="47" spans="1:6" s="85" customFormat="1" ht="30" customHeight="1" x14ac:dyDescent="0.25">
      <c r="A47" s="69">
        <v>12</v>
      </c>
      <c r="B47" s="32" t="s">
        <v>155</v>
      </c>
      <c r="C47" s="16">
        <v>11</v>
      </c>
      <c r="D47" s="97">
        <f>LARGE('Guard House'!B:B,1)</f>
        <v>2</v>
      </c>
    </row>
    <row r="48" spans="1:6" s="85" customFormat="1" x14ac:dyDescent="0.25">
      <c r="A48" s="79"/>
      <c r="B48" s="92"/>
      <c r="D48" s="29"/>
    </row>
    <row r="49" spans="1:2" x14ac:dyDescent="0.25">
      <c r="A49" s="7" t="s">
        <v>79</v>
      </c>
      <c r="B49" s="7"/>
    </row>
    <row r="66" spans="6:8" x14ac:dyDescent="0.25">
      <c r="F66" s="42"/>
      <c r="G66" s="43"/>
      <c r="H66" s="43"/>
    </row>
    <row r="67" spans="6:8" x14ac:dyDescent="0.25">
      <c r="F67" s="42"/>
      <c r="G67" s="44"/>
      <c r="H67" s="44"/>
    </row>
    <row r="68" spans="6:8" x14ac:dyDescent="0.25">
      <c r="F68" s="45"/>
      <c r="G68" s="44"/>
      <c r="H68" s="44"/>
    </row>
    <row r="69" spans="6:8" x14ac:dyDescent="0.25">
      <c r="F69" s="38"/>
    </row>
    <row r="88" spans="5:17" x14ac:dyDescent="0.25">
      <c r="F88" s="20">
        <v>1</v>
      </c>
      <c r="G88" s="20">
        <v>1</v>
      </c>
      <c r="H88" s="20">
        <v>1</v>
      </c>
      <c r="I88" s="20">
        <v>2</v>
      </c>
      <c r="J88" s="20">
        <v>2</v>
      </c>
      <c r="K88" s="20">
        <v>2</v>
      </c>
      <c r="L88" s="20">
        <v>3</v>
      </c>
      <c r="M88" s="20">
        <v>3</v>
      </c>
      <c r="N88" s="20">
        <v>3</v>
      </c>
      <c r="O88" s="114"/>
      <c r="P88" s="114"/>
      <c r="Q88" s="114"/>
    </row>
    <row r="89" spans="5:17" x14ac:dyDescent="0.25">
      <c r="E89">
        <f>COUNTIF(F89:Z89,"x")</f>
        <v>6</v>
      </c>
      <c r="F89" t="s">
        <v>163</v>
      </c>
      <c r="G89" t="s">
        <v>163</v>
      </c>
      <c r="H89" t="s">
        <v>163</v>
      </c>
      <c r="I89" t="s">
        <v>163</v>
      </c>
      <c r="J89" t="s">
        <v>163</v>
      </c>
      <c r="K89" t="s">
        <v>163</v>
      </c>
    </row>
    <row r="95" spans="5:17" x14ac:dyDescent="0.25">
      <c r="K95">
        <f>13*3</f>
        <v>39</v>
      </c>
    </row>
  </sheetData>
  <protectedRanges>
    <protectedRange sqref="D18 D28" name="Range1"/>
  </protectedRanges>
  <mergeCells count="3">
    <mergeCell ref="A12:A13"/>
    <mergeCell ref="B12:B13"/>
    <mergeCell ref="C12:C13"/>
  </mergeCells>
  <dataValidations count="3">
    <dataValidation type="whole" operator="greaterThanOrEqual" allowBlank="1" showInputMessage="1" showErrorMessage="1" sqref="D18" xr:uid="{00000000-0002-0000-0200-000000000000}">
      <formula1>0</formula1>
    </dataValidation>
    <dataValidation type="whole" operator="greaterThan" allowBlank="1" showInputMessage="1" showErrorMessage="1" sqref="D17 D22 D24" xr:uid="{00000000-0002-0000-0200-000001000000}">
      <formula1>0</formula1>
    </dataValidation>
    <dataValidation operator="greaterThan" allowBlank="1" showInputMessage="1" showErrorMessage="1" sqref="D28" xr:uid="{00000000-0002-0000-0200-000002000000}"/>
  </dataValidations>
  <pageMargins left="0.7" right="0.7" top="0.75" bottom="0.75" header="0.3" footer="0.3"/>
  <pageSetup paperSize="9" scale="81" fitToHeight="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F25" sqref="F25"/>
    </sheetView>
  </sheetViews>
  <sheetFormatPr defaultRowHeight="15" x14ac:dyDescent="0.25"/>
  <sheetData>
    <row r="1" spans="1:2" x14ac:dyDescent="0.25">
      <c r="B1" t="s">
        <v>83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Guard House</vt:lpstr>
      <vt:lpstr>Patrolling</vt:lpstr>
      <vt:lpstr>Checksheet</vt:lpstr>
      <vt:lpstr>Report</vt:lpstr>
      <vt:lpstr>Hướng dẫn 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</dc:creator>
  <cp:lastModifiedBy>WareHouse</cp:lastModifiedBy>
  <cp:lastPrinted>2018-09-22T09:16:25Z</cp:lastPrinted>
  <dcterms:created xsi:type="dcterms:W3CDTF">2017-08-02T02:53:00Z</dcterms:created>
  <dcterms:modified xsi:type="dcterms:W3CDTF">2018-10-12T01:28:09Z</dcterms:modified>
</cp:coreProperties>
</file>